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81" yWindow="65476" windowWidth="19320" windowHeight="4380" firstSheet="1" activeTab="1"/>
  </bookViews>
  <sheets>
    <sheet name="Hidden sheet" sheetId="1" state="hidden" r:id="rId1"/>
    <sheet name="Cover page" sheetId="2" r:id="rId2"/>
    <sheet name="Introduction" sheetId="3" r:id="rId3"/>
    <sheet name="Audit standards" sheetId="4" r:id="rId4"/>
    <sheet name="Data collection" sheetId="5" r:id="rId5"/>
    <sheet name="Clinical audit report" sheetId="6" r:id="rId6"/>
    <sheet name="Action plan" sheetId="7" r:id="rId7"/>
    <sheet name="Re-audit" sheetId="8" r:id="rId8"/>
    <sheet name="Appendix" sheetId="9" r:id="rId9"/>
  </sheets>
  <externalReferences>
    <externalReference r:id="rId12"/>
  </externalReferences>
  <definedNames>
    <definedName name="_Age1" localSheetId="7">#REF!</definedName>
    <definedName name="_Age1">#REF!</definedName>
    <definedName name="_Sex1" localSheetId="7">#REF!</definedName>
    <definedName name="_Sex1">#REF!</definedName>
    <definedName name="Age" localSheetId="1">'[1]Data collection'!$C$6:$C$45</definedName>
    <definedName name="Age" localSheetId="7">'Re-audit'!$C$7:$C$46</definedName>
    <definedName name="Age">'Data collection'!$C$7:$C$46</definedName>
    <definedName name="Ethnicity" localSheetId="1">'[1]Data collection'!$E$6:$E$45</definedName>
    <definedName name="Ethnicity" localSheetId="7">'Re-audit'!$E$7:$E$46</definedName>
    <definedName name="Ethnicity">'Data collection'!$E$7:$E$46</definedName>
    <definedName name="Ethnicity1" localSheetId="7">#REF!</definedName>
    <definedName name="Ethnicity1">#REF!</definedName>
    <definedName name="_xlnm.Print_Area" localSheetId="6">'Action plan'!$B$1:$G$20</definedName>
    <definedName name="_xlnm.Print_Area" localSheetId="8">'Appendix'!$B$1:$N$74</definedName>
    <definedName name="_xlnm.Print_Area" localSheetId="3">'Audit standards'!$B$1:$F$32</definedName>
    <definedName name="_xlnm.Print_Area" localSheetId="5">'Clinical audit report'!$B$1:$I$44</definedName>
    <definedName name="_xlnm.Print_Area" localSheetId="4">'Data collection'!$B$1:$BA$62</definedName>
    <definedName name="_xlnm.Print_Area" localSheetId="2">'Introduction'!$B$1:$C$35</definedName>
    <definedName name="_xlnm.Print_Area" localSheetId="7">'Re-audit'!$B$1:$BC$62</definedName>
    <definedName name="Sex" localSheetId="1">'[1]Data collection'!$D$6:$D$45</definedName>
    <definedName name="Sex" localSheetId="7">'Re-audit'!$D$7:$D$46</definedName>
    <definedName name="Sex">'Data collection'!$D$7:$D$46</definedName>
  </definedNames>
  <calcPr fullCalcOnLoad="1"/>
</workbook>
</file>

<file path=xl/sharedStrings.xml><?xml version="1.0" encoding="utf-8"?>
<sst xmlns="http://schemas.openxmlformats.org/spreadsheetml/2006/main" count="483" uniqueCount="223">
  <si>
    <t>Exceptions</t>
  </si>
  <si>
    <t>Recommendation</t>
  </si>
  <si>
    <t xml:space="preserve">Age </t>
  </si>
  <si>
    <t>Sex</t>
  </si>
  <si>
    <t>Ethnicity</t>
  </si>
  <si>
    <t>Yes</t>
  </si>
  <si>
    <t>No</t>
  </si>
  <si>
    <t>Total</t>
  </si>
  <si>
    <t>Percentage</t>
  </si>
  <si>
    <t>Male</t>
  </si>
  <si>
    <t>Female</t>
  </si>
  <si>
    <t>Age range:</t>
  </si>
  <si>
    <t>Person responsible</t>
  </si>
  <si>
    <t>Audit sample</t>
  </si>
  <si>
    <r>
      <t>Actions required</t>
    </r>
    <r>
      <rPr>
        <sz val="11"/>
        <color indexed="8"/>
        <rFont val="Arial"/>
        <family val="2"/>
      </rPr>
      <t xml:space="preserve"> 
(specify 'None', if none required)</t>
    </r>
  </si>
  <si>
    <t>Audit ID</t>
  </si>
  <si>
    <t>Guidance reference</t>
  </si>
  <si>
    <t>Definitions</t>
  </si>
  <si>
    <t>NA</t>
  </si>
  <si>
    <t>Audit N=</t>
  </si>
  <si>
    <t>Re-audit N=</t>
  </si>
  <si>
    <t>Exception</t>
  </si>
  <si>
    <t>Local standard</t>
  </si>
  <si>
    <t>Details of exceptions</t>
  </si>
  <si>
    <t>Relevant definitions</t>
  </si>
  <si>
    <t>White British</t>
  </si>
  <si>
    <t>White Irish</t>
  </si>
  <si>
    <t>Mixed: White and Asian</t>
  </si>
  <si>
    <t>Asian or Asian British: Indian</t>
  </si>
  <si>
    <t>Asian or Asian British: Pakistani</t>
  </si>
  <si>
    <t>Asian or Asian British: Bangladeshi</t>
  </si>
  <si>
    <t>Chinese</t>
  </si>
  <si>
    <t>Not stated</t>
  </si>
  <si>
    <t>Mixed: White and black Caribbean</t>
  </si>
  <si>
    <t>Mixed: White and black African</t>
  </si>
  <si>
    <t>Black or black British: Caribbean</t>
  </si>
  <si>
    <t>Black or black British: African</t>
  </si>
  <si>
    <t>Any other white background</t>
  </si>
  <si>
    <t>Any other mixed background</t>
  </si>
  <si>
    <t>Any other Asian background</t>
  </si>
  <si>
    <t>Any other black background</t>
  </si>
  <si>
    <t>Any other ethnic group</t>
  </si>
  <si>
    <t>Adapting the audit tool</t>
  </si>
  <si>
    <t>Action plan lead</t>
  </si>
  <si>
    <t>Project title</t>
  </si>
  <si>
    <t>Aim</t>
  </si>
  <si>
    <t>Sample</t>
  </si>
  <si>
    <t>Demographics</t>
  </si>
  <si>
    <t>Recommendations</t>
  </si>
  <si>
    <t>Project aim</t>
  </si>
  <si>
    <t>Settings</t>
  </si>
  <si>
    <t>Stakeholders</t>
  </si>
  <si>
    <t>Results</t>
  </si>
  <si>
    <t>Audit results</t>
  </si>
  <si>
    <t>Re-audit results</t>
  </si>
  <si>
    <t>Guideline number</t>
  </si>
  <si>
    <t>Publication year</t>
  </si>
  <si>
    <t>All recommendations in the clinical audit report should be reflected in the action plan.</t>
  </si>
  <si>
    <t>Notes</t>
  </si>
  <si>
    <t>Information required</t>
  </si>
  <si>
    <t>Insert information in this column to populate the rest of the spreadsheet</t>
  </si>
  <si>
    <t>[State corresponding question numbers]</t>
  </si>
  <si>
    <t>Name:</t>
  </si>
  <si>
    <t>Title:</t>
  </si>
  <si>
    <t>Contact details:</t>
  </si>
  <si>
    <t>Questions in data collection sheet</t>
  </si>
  <si>
    <t>Audit standards</t>
  </si>
  <si>
    <t>The first letter should be lower case.  No full stop.</t>
  </si>
  <si>
    <t>No full stop.</t>
  </si>
  <si>
    <t>Audit standard</t>
  </si>
  <si>
    <t>10. [Provide audit standard here]</t>
  </si>
  <si>
    <t>12. [Provide audit standard here]</t>
  </si>
  <si>
    <t>(Years)</t>
  </si>
  <si>
    <t>(Yes, No, NA, Exception)</t>
  </si>
  <si>
    <t>(Ethnic group)</t>
  </si>
  <si>
    <t>How to use the clinical audit tool</t>
  </si>
  <si>
    <t>NICE would like to thank the following people who have contributed to the development of this clinical audit tool and have agreed to be acknowledged:</t>
  </si>
  <si>
    <t>Para re guideline recommendation selection</t>
  </si>
  <si>
    <t>Acknowledgements</t>
  </si>
  <si>
    <t>Delete text if there aren't this many</t>
  </si>
  <si>
    <t>The first letter should be upper case.  No full stop.</t>
  </si>
  <si>
    <t>Hide this sheet</t>
  </si>
  <si>
    <t>Before the tool is published don't forget to:</t>
  </si>
  <si>
    <t>Check the question numbers in the audit standards sheet match the data collection sheet.</t>
  </si>
  <si>
    <t>Populate the re-audit data sheet and make sure the audit report is picking up the re-audit population.</t>
  </si>
  <si>
    <t>*Exception codes</t>
  </si>
  <si>
    <t>Age:</t>
  </si>
  <si>
    <t>Sex:</t>
  </si>
  <si>
    <t>White</t>
  </si>
  <si>
    <t>Mixed</t>
  </si>
  <si>
    <t>Asian or Asian British</t>
  </si>
  <si>
    <t>Black or black British</t>
  </si>
  <si>
    <t>Other</t>
  </si>
  <si>
    <t>British</t>
  </si>
  <si>
    <t>Irish</t>
  </si>
  <si>
    <t>White and black Caribbean</t>
  </si>
  <si>
    <t>White and black African</t>
  </si>
  <si>
    <t>White and Asian</t>
  </si>
  <si>
    <t>Indian</t>
  </si>
  <si>
    <t>Pakistani</t>
  </si>
  <si>
    <t>Bangladeshi</t>
  </si>
  <si>
    <t>African</t>
  </si>
  <si>
    <t>Question</t>
  </si>
  <si>
    <t>Audit ID:</t>
  </si>
  <si>
    <t>13. [Provide audit standard here]</t>
  </si>
  <si>
    <t>14. [Provide audit standard here]</t>
  </si>
  <si>
    <t>15. [Provide audit standard here]</t>
  </si>
  <si>
    <t>Add additional question for local standard</t>
  </si>
  <si>
    <t>(Male, Female)</t>
  </si>
  <si>
    <r>
      <t xml:space="preserve">NICE has adapted the action plan template produced by the Healthcare Quality Improvement Partnership (HQIP) in their </t>
    </r>
    <r>
      <rPr>
        <u val="single"/>
        <sz val="11"/>
        <color indexed="12"/>
        <rFont val="Arial"/>
        <family val="2"/>
      </rPr>
      <t>template clinical audit report</t>
    </r>
    <r>
      <rPr>
        <sz val="11"/>
        <color indexed="8"/>
        <rFont val="Arial"/>
        <family val="2"/>
      </rPr>
      <t>.</t>
    </r>
  </si>
  <si>
    <t>Short title of the guideline</t>
  </si>
  <si>
    <t>Full title of the guideline</t>
  </si>
  <si>
    <t>Information to help carry out the audit</t>
  </si>
  <si>
    <r>
      <t xml:space="preserve">To ask a question about this clinical audit tool, or to provide feedback to help inform the development of future tools, please email the </t>
    </r>
    <r>
      <rPr>
        <u val="single"/>
        <sz val="11"/>
        <color indexed="12"/>
        <rFont val="Arial"/>
        <family val="2"/>
      </rPr>
      <t>NICE audit team</t>
    </r>
    <r>
      <rPr>
        <sz val="11"/>
        <color indexed="8"/>
        <rFont val="Arial"/>
        <family val="2"/>
      </rPr>
      <t>.</t>
    </r>
  </si>
  <si>
    <t>Providing feedback</t>
  </si>
  <si>
    <t>Data collection sheet</t>
  </si>
  <si>
    <t xml:space="preserve">If there is more than one audit tool start this paragraph as follows:
NICE has also developed an audit tool for [insert name of other audit tool].  When deciding on the areas of the guideline and recommendations to be included in the audit tools, </t>
  </si>
  <si>
    <t>Check the macro to add a row (Ctrl+Shift+R)</t>
  </si>
  <si>
    <t>Add new row</t>
  </si>
  <si>
    <t xml:space="preserve">Clinical audit report </t>
  </si>
  <si>
    <t>Action plan</t>
  </si>
  <si>
    <t>Re-audit</t>
  </si>
  <si>
    <t>The audit ID should be an anonymous code. Patient identifiable information should never be recorded.</t>
  </si>
  <si>
    <t>Caribbean</t>
  </si>
  <si>
    <r>
      <t xml:space="preserve">Progress
</t>
    </r>
    <r>
      <rPr>
        <sz val="11"/>
        <color indexed="8"/>
        <rFont val="Arial"/>
        <family val="2"/>
      </rPr>
      <t>(Provide examples of actions in progress, changes in practices etc.)</t>
    </r>
  </si>
  <si>
    <t xml:space="preserve">Recommendation number or other evidence base </t>
  </si>
  <si>
    <t xml:space="preserve">[State recommendation number (if 'Key priority for implementation') and any associated quality standard] </t>
  </si>
  <si>
    <t>[Provide definitions from the guideline here]</t>
  </si>
  <si>
    <t xml:space="preserve">• a data collection sheet in which audit data can be entered
• a clinical audit report that provides basic information about the audit and automatically displays the audit results
• an action plan template
• an appendix containing a printable data collection form.
</t>
  </si>
  <si>
    <t>In 'Actions required', specifically state what needs to be done to achieve the recommendations. Include all updates to the action plan in the 'Comments' section.</t>
  </si>
  <si>
    <t>Use this printable data collection form if you want to complete 1 paper-based data collection form per patient.</t>
  </si>
  <si>
    <t>Recommendations should be made and based on the clinical audit results and any other relevant findings identified during the clinical audit project.</t>
  </si>
  <si>
    <t>Implementation of the guidance is the responsibility of local commissioners and/or providers. Commissioners and providers are reminded that it is their responsibility to implement the guidance, in their local context, in light of their duties to have due regard to the need to eliminate unlawful discrimination, advance equality of opportunity and foster good relations. Nothing in the guidance should be interpreted in a way that would be inconsistent with compliance with those duties.</t>
  </si>
  <si>
    <t>[Provide details of exceptions here. Exceptions should appear with a bold capital letter in the form: A – exception. If there are no exceptions, state ‘None’]</t>
  </si>
  <si>
    <r>
      <t xml:space="preserve">Deadline for action </t>
    </r>
    <r>
      <rPr>
        <sz val="11"/>
        <color indexed="8"/>
        <rFont val="Arial"/>
        <family val="2"/>
      </rPr>
      <t>(dd/mm/yyyy)</t>
    </r>
  </si>
  <si>
    <r>
      <t xml:space="preserve">Change stage 
</t>
    </r>
    <r>
      <rPr>
        <sz val="11"/>
        <color indexed="8"/>
        <rFont val="Arial"/>
        <family val="2"/>
      </rPr>
      <t>(Not yet actioned, action in progress, action completed, Never actioned)</t>
    </r>
  </si>
  <si>
    <t>When making improvements to practice, you may like to use the tools developed by NICE to help implement its guideline on</t>
  </si>
  <si>
    <t>Exceptions*/
NA/Notes</t>
  </si>
  <si>
    <r>
      <rPr>
        <sz val="10"/>
        <color indexed="8"/>
        <rFont val="Arial"/>
        <family val="2"/>
      </rPr>
      <t>D – exception</t>
    </r>
  </si>
  <si>
    <t>E – exception</t>
  </si>
  <si>
    <t>F – exception</t>
  </si>
  <si>
    <t>G – exception</t>
  </si>
  <si>
    <t>H – exception</t>
  </si>
  <si>
    <t xml:space="preserve">Check the information and format of the introduction (which is all populated from this sheet).  </t>
  </si>
  <si>
    <t>Re-audit is a key part of the clinical audit cycle, needed to demonstrate that improvement has been achieved and sustained. When re-audit data is entered into the re-audit sheet this will automatically fill in the clinical audit report.</t>
  </si>
  <si>
    <t xml:space="preserve">Changes to the clinical audit tool can be made locally where desired. The spreadsheet also includes fields for up to 5 local standards to be added to the audit. Once the audit data have been entered, the results for the local standards will be automatically displayed in the clinical audit report. </t>
  </si>
  <si>
    <t>Area of the guideline covered in the audit tool</t>
  </si>
  <si>
    <t>The first letter should be upper case. No full stop</t>
  </si>
  <si>
    <t>No.</t>
  </si>
  <si>
    <t>The first letter should be UPPER case.  No full stop</t>
  </si>
  <si>
    <r>
      <t xml:space="preserve">The first letter should be </t>
    </r>
    <r>
      <rPr>
        <b/>
        <sz val="11"/>
        <color indexed="8"/>
        <rFont val="Calibri"/>
        <family val="2"/>
      </rPr>
      <t>lower</t>
    </r>
    <r>
      <rPr>
        <sz val="11"/>
        <color theme="1"/>
        <rFont val="Calibri"/>
        <family val="2"/>
      </rPr>
      <t xml:space="preserve"> case.  No full stop</t>
    </r>
  </si>
  <si>
    <r>
      <rPr>
        <b/>
        <sz val="11"/>
        <color indexed="8"/>
        <rFont val="Arial"/>
        <family val="2"/>
      </rPr>
      <t>National Institute for Health and Care Excellence</t>
    </r>
    <r>
      <rPr>
        <sz val="11"/>
        <color indexed="8"/>
        <rFont val="Arial"/>
        <family val="2"/>
      </rPr>
      <t xml:space="preserve">
Level 1A, City Tower, Piccadilly Plaza, Manchester M1 4BT; www.nice.org.uk</t>
    </r>
  </si>
  <si>
    <t>When deciding on the areas of the NICE clinical guideline and recommendations to be included in the audit tool, we considered the clinical issues covered by the guideline, key priorities for implementation and potential challenges of collecting data for a retrospective audit of patient records. There may be other recommendations in the guideline suitable for developing audit standards or an audit project.</t>
  </si>
  <si>
    <t>Gallstone disease</t>
  </si>
  <si>
    <t>to improve the management of gallstone disease</t>
  </si>
  <si>
    <t>None</t>
  </si>
  <si>
    <t>1.2.2</t>
  </si>
  <si>
    <t>1.2.3</t>
  </si>
  <si>
    <t>Managing gallbladder stones</t>
  </si>
  <si>
    <t>Managing common bile duct stones</t>
  </si>
  <si>
    <t>1.3.1</t>
  </si>
  <si>
    <t>Was the person offered laparoscopic cholecystectomy?</t>
  </si>
  <si>
    <r>
      <t xml:space="preserve">Did the person have gallbladder stones?
</t>
    </r>
    <r>
      <rPr>
        <sz val="10"/>
        <color indexed="8"/>
        <rFont val="Arial"/>
        <family val="2"/>
      </rPr>
      <t>If no, go to question 13</t>
    </r>
  </si>
  <si>
    <r>
      <t xml:space="preserve">Did the person have laparoscopic cholecystectomy?
</t>
    </r>
    <r>
      <rPr>
        <sz val="10"/>
        <color indexed="8"/>
        <rFont val="Arial"/>
        <family val="2"/>
      </rPr>
      <t>If no, go to question 11</t>
    </r>
  </si>
  <si>
    <r>
      <t xml:space="preserve">Did the person have acute cholecystitis?
</t>
    </r>
    <r>
      <rPr>
        <sz val="10"/>
        <color indexed="8"/>
        <rFont val="Arial"/>
        <family val="2"/>
      </rPr>
      <t>If no, go to question 11</t>
    </r>
  </si>
  <si>
    <t>Was the person offered bile duct clearance:</t>
  </si>
  <si>
    <t>Local standards</t>
  </si>
  <si>
    <t>• with endoscopic retrograde cholangiopancreatography (ERCP) before or at the time of laparoscopic cholecystectomy.</t>
  </si>
  <si>
    <t>A, B</t>
  </si>
  <si>
    <t>Was the person reassessed for endoscopic or surgical clearance once their clinical condition had improved?</t>
  </si>
  <si>
    <r>
      <t xml:space="preserve">Did the person have biliary stenting?
</t>
    </r>
    <r>
      <rPr>
        <sz val="10"/>
        <color indexed="8"/>
        <rFont val="Arial"/>
        <family val="2"/>
      </rPr>
      <t>If no, end audit here.</t>
    </r>
  </si>
  <si>
    <t>15 and 16</t>
  </si>
  <si>
    <t>17 and 18</t>
  </si>
  <si>
    <r>
      <t xml:space="preserve">Other relevant NICE guidance can be found through </t>
    </r>
    <r>
      <rPr>
        <u val="single"/>
        <sz val="11"/>
        <color indexed="12"/>
        <rFont val="Arial"/>
        <family val="2"/>
      </rPr>
      <t>NICE Pathways</t>
    </r>
    <r>
      <rPr>
        <sz val="11"/>
        <rFont val="Arial"/>
        <family val="2"/>
      </rPr>
      <t>.</t>
    </r>
  </si>
  <si>
    <t>C – exception</t>
  </si>
  <si>
    <t>B – When a person's clinical condition makes an inpatient stay more appropriate.  For example, some people with comorbidities may need admitting to hospital before or after the operation to manage their other conditions.</t>
  </si>
  <si>
    <t xml:space="preserve">A – When a person's circumstances make an inpatient stay more appropriate. For example, where people do not have someone at home to supervise them after sedation. </t>
  </si>
  <si>
    <t>1. People diagnosed with symptomatic gallbladder stones are offered laparoscopic cholecystectomy.</t>
  </si>
  <si>
    <t>3. People with acute cholecystitis who have laparoscopic cholecystectomy have the procedure within 1 week of diagnosis.</t>
  </si>
  <si>
    <t>adults with gallbladder stones or common bile duct stones</t>
  </si>
  <si>
    <r>
      <t xml:space="preserve">Did the person have symptomatic gallbladder stones?
</t>
    </r>
    <r>
      <rPr>
        <sz val="10"/>
        <color indexed="8"/>
        <rFont val="Arial"/>
        <family val="2"/>
      </rPr>
      <t>If no, end audit here.</t>
    </r>
  </si>
  <si>
    <t>Date of diagnosis of acute cholecystitis</t>
  </si>
  <si>
    <t>Date laparoscopic cholecystectomy was performed</t>
  </si>
  <si>
    <t>(DD/MM/YYYY)</t>
  </si>
  <si>
    <t>Number of days between date of diagnosis of acute cholecystitis and date laparoscopic cholecystectomy was performed</t>
  </si>
  <si>
    <t>1, 13 and 14</t>
  </si>
  <si>
    <t xml:space="preserve">The clinical audit report provides basic information about the audit and automatically displays the audit results.
</t>
  </si>
  <si>
    <r>
      <t xml:space="preserve">Enter the audit data directly in the yellow cells on the data collection sheet. </t>
    </r>
    <r>
      <rPr>
        <sz val="11"/>
        <color indexed="8"/>
        <rFont val="Arial"/>
        <family val="2"/>
      </rPr>
      <t>The results are automatically displayed in the clinical audit report.
Enter demographic information if this information is essential to the project. A table on the right-hand side of the data collection sheet will automatically display the demographic data.
There are 40 rows for patient data which can be increased by enabling the macros within the spreadsheet and using the shortcut Ctrl + Shift + R.</t>
    </r>
  </si>
  <si>
    <t>A baseline assessment tool is also available that includes all the recommendations from the guideline. This can help to compare practice with the recommendations and prioritise implementation activity, including clinical audit.</t>
  </si>
  <si>
    <t>The action plan template can be used to develop and implement an action plan to take forward any recommendations made.</t>
  </si>
  <si>
    <t xml:space="preserve">NICE recommends a target of 100% for all standards. If this is not achievable, an interim local target could be set, although 100% should remain the ultimate aim. </t>
  </si>
  <si>
    <t>The audit standards include a reference to the recommendation numbers, and any associated NICE quality standard statements and exceptions. Exceptions not explicitly referred to in the recommendations can be added locally, for example, patients declining treatment.</t>
  </si>
  <si>
    <t>A - When a person's circumstances make an inpatient stay more appropriate. For example, if people do not have someone at home to supervise them after sedation. 
B - When a person's clinical condition makes an inpatient stay more appropriate. For example, some people with comorbidities may need admitting to hospital before or after the operation to manage their other conditions.</t>
  </si>
  <si>
    <t>1.2.4 (Key priority for implementation)</t>
  </si>
  <si>
    <t>Gallbladder empyema is a build-up of pus in the gallbladder as a result of a blocked cystic duct. 
Percutaneous cholecystostomy is a procedure to drain pus and fluid from an infected gallbladder. NICE recommends offering this procedure when surgery is not appropriate at presentation and conservative management is unsuccessful (recommendation 1.2.5).</t>
  </si>
  <si>
    <t>1.2.6 (Key priority for implementation)</t>
  </si>
  <si>
    <t>1.3.2 (Key priority for implementation)</t>
  </si>
  <si>
    <t>1.3.3 (Key priority for implementation)</t>
  </si>
  <si>
    <t>Biliary stents are often used as a long-term treatment option with patients never being reassessed for further surgical or endoscopic ductal clearance, even when their clinical condition has improved. Instead, patients will go on to have their stent replaced indefinitely. This is a concern because patients are at increased risk of recurrent events and would be at risk of experiencing cholangitis, one of the most serious complications associated with using stents.</t>
  </si>
  <si>
    <t>Was laparoscopic cholecystectomy performed within 1 week of diagnosis?</t>
  </si>
  <si>
    <t>Gallstone disease: diagnosis and management of cholelithiasis, cholecystitis and choledocholithiasis</t>
  </si>
  <si>
    <t>• surgically at the time of laparoscopic cholecystectomy?</t>
  </si>
  <si>
    <t>• with ERCP before or at the time of laparoscopic cholecystectomy?</t>
  </si>
  <si>
    <t>Sadia Siddique, Clinical Governance Manager, Ealing Hospitals NHS Trust</t>
  </si>
  <si>
    <t>Imran Jawaid, General Practitioner</t>
  </si>
  <si>
    <t>1, 2 and 3</t>
  </si>
  <si>
    <t>1, 4 and 5</t>
  </si>
  <si>
    <t>1, 6, 7, 8, 9 and 10</t>
  </si>
  <si>
    <t>1, 11 and 12</t>
  </si>
  <si>
    <t>2. People having laparoscopic cholecystectomy as an elective procedure are offered it as a day-case.</t>
  </si>
  <si>
    <t>If laparoscopic cholecystectomy was performed as an elective procedure, was this offered as a day-case?</t>
  </si>
  <si>
    <t>4. People who have had percutaneous cholecystostomy (to manage gallbladder empyema) are reassessed for laparoscopic cholecystostomy once they are well enough for surgery.</t>
  </si>
  <si>
    <t>Was the person reassessed for laparoscopic cholecystectomy once they were well enough for surgery?</t>
  </si>
  <si>
    <t>5. People with symptomatic or asymptomatic common bile duct stones are offered bile duct clearance and laparoscopic cholecystectomy.</t>
  </si>
  <si>
    <r>
      <t xml:space="preserve">6. People with symptomatic or asymptomatic common bile duct stones have bile duct clearance either: 
• surgically at the time of laparoscopic cholecystectomy </t>
    </r>
    <r>
      <rPr>
        <b/>
        <sz val="11"/>
        <rFont val="Arial"/>
        <family val="2"/>
      </rPr>
      <t>or</t>
    </r>
  </si>
  <si>
    <t>7. People with biliary stents to achieve biliary drainage, are reassessed for endoscopic or surgical clearance once their clinical condition has improved.</t>
  </si>
  <si>
    <r>
      <t xml:space="preserve">Did the person have symptomatic or asymptomatic common bile duct stones?
</t>
    </r>
    <r>
      <rPr>
        <sz val="10"/>
        <color indexed="8"/>
        <rFont val="Arial"/>
        <family val="2"/>
      </rPr>
      <t>If no, end audit here.</t>
    </r>
  </si>
  <si>
    <r>
      <t xml:space="preserve">Was the person offered bile duct clearance and laparoscopic cholecystectomy?  
</t>
    </r>
    <r>
      <rPr>
        <sz val="10"/>
        <color indexed="8"/>
        <rFont val="Arial"/>
        <family val="2"/>
      </rPr>
      <t>If no, go to question 17.</t>
    </r>
  </si>
  <si>
    <r>
      <t xml:space="preserve">Did the person have percutaneous cholecystostomy to manage gallbladder empyema?
</t>
    </r>
    <r>
      <rPr>
        <sz val="10"/>
        <color indexed="8"/>
        <rFont val="Arial"/>
        <family val="2"/>
      </rPr>
      <t>If no, go to question 13.</t>
    </r>
  </si>
  <si>
    <t>Symptomatic common bile duct stones are stones found on gallbladder imaging, regardless of whether symptoms are being experienced currently or whether symptoms occurred sometime in the 12 months before diagnosis.
Asymptomatic common bile duct stones are stones that are found incidentally, as a result of imaging investigations unrelated to gallstone disease in people who have been completely symptom free for at least 12 months before diagnosis.</t>
  </si>
  <si>
    <t>The Calderdale and Huddersfield NHS Foundation Trust Clinical Governance Team</t>
  </si>
  <si>
    <t xml:space="preserve">Laparoscopic cholecystectomy is the removal of the gallbladder through 'keyhole' surgery. 
Symptomatic gallstones are stones found on gallbladder imaging, regardless of whether symptoms are being experienced currently or whether symptoms occurred sometime in the 12 months before diagnosis. </t>
  </si>
  <si>
    <t>The decision on which method should be used to clear the bile duct should be taken locally based on the clinical scenario and the skills and experience of staff.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</si>
</sst>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69">
    <font>
      <sz val="11"/>
      <color theme="1"/>
      <name val="Calibri"/>
      <family val="2"/>
    </font>
    <font>
      <sz val="11"/>
      <color indexed="8"/>
      <name val="Calibri"/>
      <family val="2"/>
    </font>
    <font>
      <b/>
      <sz val="18"/>
      <color indexed="8"/>
      <name val="Arial"/>
      <family val="2"/>
    </font>
    <font>
      <sz val="11"/>
      <color indexed="8"/>
      <name val="Arial"/>
      <family val="2"/>
    </font>
    <font>
      <sz val="11"/>
      <name val="Arial"/>
      <family val="2"/>
    </font>
    <font>
      <u val="single"/>
      <sz val="11"/>
      <color indexed="12"/>
      <name val="Arial"/>
      <family val="2"/>
    </font>
    <font>
      <b/>
      <sz val="11"/>
      <name val="Arial"/>
      <family val="2"/>
    </font>
    <font>
      <b/>
      <sz val="10"/>
      <name val="Arial"/>
      <family val="2"/>
    </font>
    <font>
      <b/>
      <sz val="11"/>
      <color indexed="8"/>
      <name val="Arial"/>
      <family val="2"/>
    </font>
    <font>
      <sz val="10"/>
      <color indexed="8"/>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14"/>
      <color indexed="8"/>
      <name val="Arial"/>
      <family val="2"/>
    </font>
    <font>
      <sz val="11"/>
      <color indexed="10"/>
      <name val="Arial"/>
      <family val="2"/>
    </font>
    <font>
      <sz val="14"/>
      <color indexed="8"/>
      <name val="Arial"/>
      <family val="2"/>
    </font>
    <font>
      <sz val="11"/>
      <name val="Calibri"/>
      <family val="2"/>
    </font>
    <font>
      <b/>
      <sz val="11"/>
      <name val="Calibri"/>
      <family val="2"/>
    </font>
    <font>
      <sz val="12"/>
      <color indexed="8"/>
      <name val="Arial"/>
      <family val="2"/>
    </font>
    <font>
      <b/>
      <sz val="16"/>
      <color indexed="8"/>
      <name val="Arial"/>
      <family val="2"/>
    </font>
    <font>
      <b/>
      <sz val="12"/>
      <color indexed="8"/>
      <name val="Arial"/>
      <family val="2"/>
    </font>
    <font>
      <sz val="12"/>
      <color indexed="8"/>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Arial"/>
      <family val="2"/>
    </font>
    <font>
      <b/>
      <sz val="14"/>
      <color theme="1"/>
      <name val="Arial"/>
      <family val="2"/>
    </font>
    <font>
      <sz val="11"/>
      <color rgb="FFFF0000"/>
      <name val="Arial"/>
      <family val="2"/>
    </font>
    <font>
      <b/>
      <sz val="11"/>
      <color theme="1"/>
      <name val="Arial"/>
      <family val="2"/>
    </font>
    <font>
      <sz val="14"/>
      <color theme="1"/>
      <name val="Arial"/>
      <family val="2"/>
    </font>
    <font>
      <sz val="10"/>
      <color theme="1"/>
      <name val="Arial"/>
      <family val="2"/>
    </font>
    <font>
      <sz val="12"/>
      <color theme="1"/>
      <name val="Arial"/>
      <family val="2"/>
    </font>
    <font>
      <b/>
      <sz val="18"/>
      <color theme="1"/>
      <name val="Arial"/>
      <family val="2"/>
    </font>
    <font>
      <b/>
      <sz val="16"/>
      <color theme="1"/>
      <name val="Arial"/>
      <family val="2"/>
    </font>
    <font>
      <b/>
      <sz val="12"/>
      <color theme="1"/>
      <name val="Arial"/>
      <family val="2"/>
    </font>
    <font>
      <sz val="12"/>
      <color theme="1"/>
      <name val="Calibri"/>
      <family val="2"/>
    </font>
    <font>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rgb="FFFFFF99"/>
        <bgColor indexed="64"/>
      </patternFill>
    </fill>
    <fill>
      <patternFill patternType="solid">
        <fgColor rgb="FFCCC0DA"/>
        <bgColor indexed="64"/>
      </patternFill>
    </fill>
    <fill>
      <patternFill patternType="solid">
        <fgColor theme="7" tint="0.599960029125213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style="medium">
        <color theme="1"/>
      </left>
      <right style="medium">
        <color theme="1"/>
      </right>
      <top style="medium">
        <color theme="1"/>
      </top>
      <bottom style="medium">
        <color theme="1"/>
      </bottom>
    </border>
    <border>
      <left style="medium"/>
      <right style="medium"/>
      <top style="medium"/>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color theme="1"/>
      </right>
      <top/>
      <bottom/>
    </border>
    <border>
      <left style="medium"/>
      <right/>
      <top/>
      <bottom style="medium"/>
    </border>
    <border>
      <left style="medium"/>
      <right style="medium">
        <color theme="1"/>
      </right>
      <top style="medium"/>
      <bottom/>
    </border>
    <border>
      <left style="medium"/>
      <right style="medium"/>
      <top/>
      <bottom/>
    </border>
    <border>
      <left style="medium">
        <color theme="1"/>
      </left>
      <right style="medium">
        <color theme="1"/>
      </right>
      <top style="medium">
        <color theme="1"/>
      </top>
      <bottom/>
    </border>
    <border>
      <left/>
      <right/>
      <top style="medium"/>
      <bottom style="medium"/>
    </border>
    <border>
      <left style="medium">
        <color theme="1"/>
      </left>
      <right style="medium">
        <color theme="1"/>
      </right>
      <top>
        <color indexed="63"/>
      </top>
      <bottom/>
    </border>
    <border>
      <left/>
      <right style="medium"/>
      <top style="medium"/>
      <bottom style="medium"/>
    </border>
    <border>
      <left/>
      <right/>
      <top/>
      <bottom style="medium"/>
    </border>
    <border>
      <left style="medium">
        <color theme="1"/>
      </left>
      <right>
        <color indexed="63"/>
      </right>
      <top style="medium">
        <color theme="1"/>
      </top>
      <bottom/>
    </border>
    <border>
      <left>
        <color indexed="63"/>
      </left>
      <right style="medium">
        <color theme="1"/>
      </right>
      <top style="medium">
        <color theme="1"/>
      </top>
      <bottom/>
    </border>
    <border>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9">
    <xf numFmtId="0" fontId="0" fillId="0" borderId="0" xfId="0" applyFont="1" applyAlignment="1">
      <alignment/>
    </xf>
    <xf numFmtId="0" fontId="56" fillId="0" borderId="0" xfId="0" applyFont="1" applyFill="1" applyAlignment="1" applyProtection="1">
      <alignment/>
      <protection locked="0"/>
    </xf>
    <xf numFmtId="0" fontId="56" fillId="0" borderId="0" xfId="0" applyFont="1" applyAlignment="1" applyProtection="1">
      <alignment/>
      <protection locked="0"/>
    </xf>
    <xf numFmtId="0" fontId="57" fillId="0" borderId="10" xfId="0" applyFont="1" applyBorder="1" applyAlignment="1" applyProtection="1">
      <alignment/>
      <protection locked="0"/>
    </xf>
    <xf numFmtId="0" fontId="56" fillId="0" borderId="0" xfId="0" applyFont="1" applyBorder="1" applyAlignment="1" applyProtection="1">
      <alignment/>
      <protection locked="0"/>
    </xf>
    <xf numFmtId="9" fontId="57" fillId="0" borderId="10" xfId="0" applyNumberFormat="1"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0" fontId="56" fillId="0" borderId="0" xfId="0" applyFont="1" applyBorder="1" applyAlignment="1" applyProtection="1">
      <alignment wrapText="1"/>
      <protection locked="0"/>
    </xf>
    <xf numFmtId="0" fontId="58" fillId="0" borderId="0" xfId="0" applyFont="1" applyBorder="1" applyAlignment="1" applyProtection="1">
      <alignment/>
      <protection locked="0"/>
    </xf>
    <xf numFmtId="0" fontId="56" fillId="0" borderId="0" xfId="0" applyFont="1" applyBorder="1" applyAlignment="1" applyProtection="1">
      <alignment vertical="top"/>
      <protection locked="0"/>
    </xf>
    <xf numFmtId="0" fontId="59" fillId="0" borderId="0" xfId="0" applyFont="1" applyBorder="1" applyAlignment="1" applyProtection="1">
      <alignment vertical="top" wrapText="1"/>
      <protection locked="0"/>
    </xf>
    <xf numFmtId="0" fontId="56" fillId="0" borderId="0" xfId="0" applyFont="1" applyBorder="1" applyAlignment="1" applyProtection="1">
      <alignment vertical="top" wrapText="1"/>
      <protection locked="0"/>
    </xf>
    <xf numFmtId="0" fontId="56" fillId="0" borderId="0" xfId="0" applyFont="1" applyAlignment="1" applyProtection="1">
      <alignment horizontal="right"/>
      <protection locked="0"/>
    </xf>
    <xf numFmtId="0" fontId="60" fillId="33" borderId="10" xfId="0" applyFont="1" applyFill="1" applyBorder="1" applyAlignment="1" applyProtection="1">
      <alignment vertical="top" wrapText="1"/>
      <protection locked="0"/>
    </xf>
    <xf numFmtId="0" fontId="60" fillId="33" borderId="11" xfId="0" applyFont="1" applyFill="1" applyBorder="1" applyAlignment="1" applyProtection="1">
      <alignment vertical="top"/>
      <protection locked="0"/>
    </xf>
    <xf numFmtId="0" fontId="60" fillId="33" borderId="12" xfId="0" applyFont="1" applyFill="1" applyBorder="1" applyAlignment="1" applyProtection="1">
      <alignment vertical="top" wrapText="1"/>
      <protection locked="0"/>
    </xf>
    <xf numFmtId="0" fontId="60" fillId="33" borderId="11" xfId="0" applyFont="1" applyFill="1" applyBorder="1" applyAlignment="1" applyProtection="1">
      <alignment vertical="top" wrapText="1"/>
      <protection locked="0"/>
    </xf>
    <xf numFmtId="0" fontId="56" fillId="0" borderId="10" xfId="0" applyFont="1" applyBorder="1" applyAlignment="1" applyProtection="1">
      <alignment vertical="top" wrapText="1"/>
      <protection/>
    </xf>
    <xf numFmtId="0" fontId="56" fillId="34" borderId="10" xfId="0" applyFont="1" applyFill="1" applyBorder="1" applyAlignment="1" applyProtection="1">
      <alignment vertical="top" wrapText="1"/>
      <protection locked="0"/>
    </xf>
    <xf numFmtId="0" fontId="56" fillId="0" borderId="13" xfId="0" applyFont="1" applyBorder="1" applyAlignment="1" applyProtection="1">
      <alignment vertical="top" wrapText="1"/>
      <protection/>
    </xf>
    <xf numFmtId="0" fontId="56" fillId="0" borderId="14" xfId="0" applyFont="1" applyBorder="1" applyAlignment="1" applyProtection="1">
      <alignment vertical="top" wrapText="1"/>
      <protection/>
    </xf>
    <xf numFmtId="0" fontId="4" fillId="0" borderId="10" xfId="0" applyFont="1" applyBorder="1" applyAlignment="1" applyProtection="1">
      <alignment vertical="top" wrapText="1"/>
      <protection/>
    </xf>
    <xf numFmtId="0" fontId="60" fillId="33" borderId="10" xfId="0" applyFont="1" applyFill="1" applyBorder="1" applyAlignment="1" applyProtection="1">
      <alignment horizontal="left" vertical="top" wrapText="1"/>
      <protection/>
    </xf>
    <xf numFmtId="0" fontId="60" fillId="33" borderId="13" xfId="0" applyFont="1" applyFill="1" applyBorder="1" applyAlignment="1" applyProtection="1">
      <alignment horizontal="left" vertical="top" wrapText="1"/>
      <protection/>
    </xf>
    <xf numFmtId="0" fontId="61" fillId="0" borderId="0" xfId="0" applyFont="1" applyBorder="1" applyAlignment="1" applyProtection="1">
      <alignment/>
      <protection locked="0"/>
    </xf>
    <xf numFmtId="0" fontId="56" fillId="34" borderId="10" xfId="0" applyFont="1" applyFill="1" applyBorder="1" applyAlignment="1" applyProtection="1">
      <alignment horizontal="left" vertical="top" wrapText="1"/>
      <protection locked="0"/>
    </xf>
    <xf numFmtId="0" fontId="56" fillId="34" borderId="10" xfId="0" applyFont="1" applyFill="1" applyBorder="1" applyAlignment="1" applyProtection="1">
      <alignment horizontal="center" vertical="top" wrapText="1"/>
      <protection locked="0"/>
    </xf>
    <xf numFmtId="14" fontId="56" fillId="34" borderId="10" xfId="0" applyNumberFormat="1" applyFont="1" applyFill="1" applyBorder="1" applyAlignment="1" applyProtection="1">
      <alignment horizontal="center" vertical="top" wrapText="1"/>
      <protection locked="0"/>
    </xf>
    <xf numFmtId="0" fontId="0" fillId="0" borderId="0" xfId="0" applyAlignment="1">
      <alignment/>
    </xf>
    <xf numFmtId="0" fontId="56" fillId="0" borderId="0" xfId="0" applyFont="1" applyAlignment="1">
      <alignment/>
    </xf>
    <xf numFmtId="0" fontId="55" fillId="0" borderId="0" xfId="0" applyFont="1" applyAlignment="1">
      <alignment wrapText="1"/>
    </xf>
    <xf numFmtId="0" fontId="60" fillId="0" borderId="0" xfId="0" applyFont="1" applyAlignment="1" applyProtection="1">
      <alignment horizontal="right"/>
      <protection locked="0"/>
    </xf>
    <xf numFmtId="0" fontId="60" fillId="0" borderId="0" xfId="0" applyFont="1" applyAlignment="1" applyProtection="1">
      <alignment horizontal="left"/>
      <protection/>
    </xf>
    <xf numFmtId="0" fontId="4" fillId="0" borderId="10" xfId="0" applyFont="1" applyBorder="1" applyAlignment="1" applyProtection="1">
      <alignment horizontal="left" vertical="top" wrapText="1"/>
      <protection/>
    </xf>
    <xf numFmtId="0" fontId="4" fillId="0" borderId="10" xfId="0" applyFont="1" applyBorder="1" applyAlignment="1" applyProtection="1">
      <alignment vertical="top" wrapText="1"/>
      <protection locked="0"/>
    </xf>
    <xf numFmtId="0" fontId="6" fillId="0" borderId="0" xfId="0" applyFont="1" applyAlignment="1" applyProtection="1">
      <alignment horizontal="left"/>
      <protection/>
    </xf>
    <xf numFmtId="9" fontId="4" fillId="0" borderId="10" xfId="0" applyNumberFormat="1" applyFont="1" applyBorder="1" applyAlignment="1" applyProtection="1" quotePrefix="1">
      <alignment horizontal="center" vertical="center" wrapText="1"/>
      <protection/>
    </xf>
    <xf numFmtId="9"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31" fillId="0" borderId="0" xfId="0" applyFont="1" applyAlignment="1">
      <alignment wrapText="1"/>
    </xf>
    <xf numFmtId="0" fontId="62" fillId="0" borderId="0" xfId="0" applyFont="1" applyBorder="1" applyAlignment="1" applyProtection="1">
      <alignment/>
      <protection locked="0"/>
    </xf>
    <xf numFmtId="0" fontId="57" fillId="2" borderId="12" xfId="0" applyFont="1" applyFill="1" applyBorder="1" applyAlignment="1" applyProtection="1">
      <alignment horizontal="center"/>
      <protection locked="0"/>
    </xf>
    <xf numFmtId="0" fontId="57" fillId="34" borderId="12" xfId="0" applyFont="1" applyFill="1" applyBorder="1" applyAlignment="1" applyProtection="1">
      <alignment horizontal="center"/>
      <protection locked="0"/>
    </xf>
    <xf numFmtId="0" fontId="62" fillId="0" borderId="0" xfId="0" applyFont="1" applyAlignment="1" applyProtection="1">
      <alignment/>
      <protection locked="0"/>
    </xf>
    <xf numFmtId="0" fontId="62" fillId="34" borderId="10" xfId="0" applyFont="1" applyFill="1" applyBorder="1" applyAlignment="1" applyProtection="1">
      <alignment/>
      <protection locked="0"/>
    </xf>
    <xf numFmtId="0" fontId="57" fillId="0" borderId="0" xfId="0" applyFont="1" applyAlignment="1" applyProtection="1">
      <alignment/>
      <protection locked="0"/>
    </xf>
    <xf numFmtId="0" fontId="57" fillId="0" borderId="0" xfId="0" applyFont="1" applyAlignment="1" applyProtection="1">
      <alignment horizontal="center"/>
      <protection locked="0"/>
    </xf>
    <xf numFmtId="0" fontId="62" fillId="0" borderId="0" xfId="0" applyFont="1" applyAlignment="1" applyProtection="1">
      <alignment horizontal="center"/>
      <protection locked="0"/>
    </xf>
    <xf numFmtId="0" fontId="62" fillId="0" borderId="15" xfId="0" applyFont="1" applyBorder="1" applyAlignment="1" applyProtection="1">
      <alignment horizontal="right"/>
      <protection locked="0"/>
    </xf>
    <xf numFmtId="0" fontId="62" fillId="0" borderId="16" xfId="0" applyFont="1" applyBorder="1" applyAlignment="1" applyProtection="1">
      <alignment/>
      <protection locked="0"/>
    </xf>
    <xf numFmtId="0" fontId="62" fillId="0" borderId="17" xfId="0" applyFont="1" applyBorder="1" applyAlignment="1" applyProtection="1">
      <alignment/>
      <protection locked="0"/>
    </xf>
    <xf numFmtId="0" fontId="62" fillId="0" borderId="18" xfId="0" applyFont="1" applyBorder="1" applyAlignment="1" applyProtection="1">
      <alignment horizontal="right"/>
      <protection locked="0"/>
    </xf>
    <xf numFmtId="0" fontId="62" fillId="0" borderId="19" xfId="0" applyFont="1" applyBorder="1" applyAlignment="1" applyProtection="1">
      <alignment/>
      <protection locked="0"/>
    </xf>
    <xf numFmtId="9" fontId="62" fillId="0" borderId="18" xfId="0" applyNumberFormat="1" applyFont="1" applyBorder="1" applyAlignment="1" applyProtection="1">
      <alignment horizontal="right"/>
      <protection locked="0"/>
    </xf>
    <xf numFmtId="9" fontId="62" fillId="0" borderId="0" xfId="0" applyNumberFormat="1" applyFont="1" applyBorder="1" applyAlignment="1" applyProtection="1">
      <alignment/>
      <protection locked="0"/>
    </xf>
    <xf numFmtId="9" fontId="62" fillId="0" borderId="19" xfId="0" applyNumberFormat="1" applyFont="1" applyBorder="1" applyAlignment="1" applyProtection="1">
      <alignment/>
      <protection locked="0"/>
    </xf>
    <xf numFmtId="9" fontId="62" fillId="0" borderId="0" xfId="0" applyNumberFormat="1" applyFont="1" applyAlignment="1" applyProtection="1">
      <alignment/>
      <protection locked="0"/>
    </xf>
    <xf numFmtId="0" fontId="62" fillId="0" borderId="0" xfId="0" applyFont="1" applyAlignment="1" applyProtection="1">
      <alignment horizontal="right"/>
      <protection locked="0"/>
    </xf>
    <xf numFmtId="0" fontId="57" fillId="0" borderId="0" xfId="0" applyFont="1" applyBorder="1" applyAlignment="1" applyProtection="1">
      <alignment/>
      <protection locked="0"/>
    </xf>
    <xf numFmtId="0" fontId="57" fillId="0" borderId="0" xfId="0" applyFont="1" applyBorder="1" applyAlignment="1" applyProtection="1">
      <alignment horizontal="right"/>
      <protection locked="0"/>
    </xf>
    <xf numFmtId="0" fontId="57" fillId="0" borderId="20" xfId="0" applyFont="1" applyBorder="1" applyAlignment="1" applyProtection="1">
      <alignment/>
      <protection locked="0"/>
    </xf>
    <xf numFmtId="0" fontId="56" fillId="0" borderId="0" xfId="0" applyFont="1" applyAlignment="1">
      <alignment wrapText="1"/>
    </xf>
    <xf numFmtId="0" fontId="0" fillId="0" borderId="0" xfId="0" applyAlignment="1">
      <alignment/>
    </xf>
    <xf numFmtId="0" fontId="57" fillId="35" borderId="14" xfId="0" applyFont="1" applyFill="1" applyBorder="1" applyAlignment="1" applyProtection="1">
      <alignment horizontal="left"/>
      <protection locked="0"/>
    </xf>
    <xf numFmtId="0" fontId="57" fillId="35" borderId="21" xfId="0" applyFont="1" applyFill="1" applyBorder="1" applyAlignment="1" applyProtection="1">
      <alignment horizontal="left"/>
      <protection locked="0"/>
    </xf>
    <xf numFmtId="0" fontId="7" fillId="36" borderId="13" xfId="0" applyFont="1" applyFill="1" applyBorder="1" applyAlignment="1" applyProtection="1">
      <alignment horizontal="left"/>
      <protection locked="0"/>
    </xf>
    <xf numFmtId="0" fontId="57" fillId="36" borderId="22" xfId="0" applyFont="1" applyFill="1" applyBorder="1" applyAlignment="1" applyProtection="1">
      <alignment horizontal="left"/>
      <protection locked="0"/>
    </xf>
    <xf numFmtId="0" fontId="57" fillId="36" borderId="13" xfId="0" applyFont="1" applyFill="1" applyBorder="1" applyAlignment="1" applyProtection="1">
      <alignment horizontal="left" wrapText="1"/>
      <protection locked="0"/>
    </xf>
    <xf numFmtId="0" fontId="57" fillId="36" borderId="13" xfId="0" applyFont="1" applyFill="1" applyBorder="1" applyAlignment="1" applyProtection="1">
      <alignment/>
      <protection locked="0"/>
    </xf>
    <xf numFmtId="0" fontId="0" fillId="0" borderId="0" xfId="0" applyAlignment="1">
      <alignment horizontal="left" vertical="top" wrapText="1"/>
    </xf>
    <xf numFmtId="0" fontId="0" fillId="0" borderId="0" xfId="0" applyAlignment="1">
      <alignment/>
    </xf>
    <xf numFmtId="0" fontId="56" fillId="0" borderId="0" xfId="0" applyFont="1" applyAlignment="1">
      <alignment/>
    </xf>
    <xf numFmtId="0" fontId="57" fillId="2" borderId="14" xfId="0" applyFont="1" applyFill="1" applyBorder="1" applyAlignment="1" applyProtection="1">
      <alignment wrapText="1"/>
      <protection locked="0"/>
    </xf>
    <xf numFmtId="0" fontId="54" fillId="0" borderId="0" xfId="0" applyFont="1" applyAlignment="1">
      <alignment horizontal="left" vertical="top"/>
    </xf>
    <xf numFmtId="0" fontId="0" fillId="0" borderId="0" xfId="0" applyAlignment="1">
      <alignment horizontal="left" vertical="top"/>
    </xf>
    <xf numFmtId="0" fontId="31" fillId="0" borderId="0" xfId="0" applyFont="1" applyAlignment="1">
      <alignment horizontal="left" vertical="top" wrapText="1"/>
    </xf>
    <xf numFmtId="0" fontId="32" fillId="0" borderId="13" xfId="0" applyFont="1" applyBorder="1" applyAlignment="1">
      <alignment wrapText="1"/>
    </xf>
    <xf numFmtId="0" fontId="31" fillId="0" borderId="23" xfId="0" applyFont="1" applyBorder="1" applyAlignment="1">
      <alignment wrapText="1"/>
    </xf>
    <xf numFmtId="0" fontId="31" fillId="0" borderId="14" xfId="0" applyFont="1" applyBorder="1" applyAlignment="1">
      <alignment wrapText="1"/>
    </xf>
    <xf numFmtId="0" fontId="0" fillId="0" borderId="0" xfId="0" applyAlignment="1">
      <alignment/>
    </xf>
    <xf numFmtId="0" fontId="57" fillId="2" borderId="24" xfId="0" applyFont="1" applyFill="1" applyBorder="1" applyAlignment="1" applyProtection="1">
      <alignment wrapText="1"/>
      <protection locked="0"/>
    </xf>
    <xf numFmtId="0" fontId="56" fillId="0" borderId="10" xfId="0" applyFont="1" applyBorder="1" applyAlignment="1">
      <alignment wrapText="1"/>
    </xf>
    <xf numFmtId="0" fontId="56" fillId="0" borderId="0" xfId="0" applyFont="1" applyBorder="1" applyAlignment="1">
      <alignment wrapText="1"/>
    </xf>
    <xf numFmtId="0" fontId="56" fillId="0" borderId="0" xfId="0" applyFont="1" applyAlignment="1">
      <alignment wrapText="1"/>
    </xf>
    <xf numFmtId="0" fontId="0" fillId="0" borderId="0" xfId="0" applyAlignment="1">
      <alignment horizontal="left" vertical="top" wrapText="1"/>
    </xf>
    <xf numFmtId="0" fontId="0" fillId="0" borderId="0" xfId="0" applyAlignment="1">
      <alignment/>
    </xf>
    <xf numFmtId="0" fontId="56" fillId="0" borderId="0" xfId="0" applyFont="1" applyAlignment="1">
      <alignment/>
    </xf>
    <xf numFmtId="0" fontId="56" fillId="34" borderId="11" xfId="0" applyFont="1" applyFill="1" applyBorder="1" applyAlignment="1" applyProtection="1">
      <alignment horizontal="left" vertical="top" wrapText="1"/>
      <protection locked="0"/>
    </xf>
    <xf numFmtId="0" fontId="56" fillId="0" borderId="10" xfId="0" applyFont="1" applyBorder="1" applyAlignment="1">
      <alignment horizontal="left" vertical="top" wrapText="1"/>
    </xf>
    <xf numFmtId="0" fontId="62" fillId="34" borderId="10" xfId="0" applyFont="1" applyFill="1" applyBorder="1" applyAlignment="1" applyProtection="1">
      <alignment horizontal="left" vertical="center"/>
      <protection locked="0"/>
    </xf>
    <xf numFmtId="0" fontId="62" fillId="34" borderId="11" xfId="0" applyFont="1" applyFill="1" applyBorder="1" applyAlignment="1" applyProtection="1">
      <alignment horizontal="left" vertical="center"/>
      <protection locked="0"/>
    </xf>
    <xf numFmtId="0" fontId="62" fillId="11" borderId="10" xfId="0" applyFont="1" applyFill="1" applyBorder="1" applyAlignment="1" applyProtection="1">
      <alignment vertical="center"/>
      <protection locked="0"/>
    </xf>
    <xf numFmtId="0" fontId="62" fillId="35" borderId="10" xfId="0" applyFont="1" applyFill="1" applyBorder="1" applyAlignment="1" applyProtection="1">
      <alignment vertical="center"/>
      <protection locked="0"/>
    </xf>
    <xf numFmtId="0" fontId="62" fillId="0" borderId="10" xfId="0" applyFont="1" applyBorder="1" applyAlignment="1" applyProtection="1">
      <alignment horizontal="center" vertical="center"/>
      <protection locked="0"/>
    </xf>
    <xf numFmtId="9" fontId="62" fillId="0" borderId="10" xfId="0" applyNumberFormat="1" applyFont="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62" fillId="2" borderId="11" xfId="0" applyFont="1" applyFill="1" applyBorder="1" applyAlignment="1" applyProtection="1">
      <alignment horizontal="left" vertical="center"/>
      <protection locked="0"/>
    </xf>
    <xf numFmtId="0" fontId="57" fillId="0" borderId="0" xfId="0" applyFont="1" applyAlignment="1" applyProtection="1">
      <alignment horizontal="left" vertical="center"/>
      <protection locked="0"/>
    </xf>
    <xf numFmtId="0" fontId="62" fillId="33" borderId="10" xfId="0" applyFont="1" applyFill="1" applyBorder="1" applyAlignment="1" applyProtection="1">
      <alignment horizontal="left" vertical="center"/>
      <protection locked="0"/>
    </xf>
    <xf numFmtId="0" fontId="62" fillId="2" borderId="10" xfId="0" applyFont="1" applyFill="1" applyBorder="1" applyAlignment="1" applyProtection="1">
      <alignment horizontal="left" vertical="center"/>
      <protection locked="0"/>
    </xf>
    <xf numFmtId="0" fontId="62" fillId="0" borderId="25" xfId="0" applyFont="1" applyBorder="1" applyAlignment="1" applyProtection="1">
      <alignment horizontal="left" vertical="center"/>
      <protection locked="0"/>
    </xf>
    <xf numFmtId="0" fontId="62" fillId="0" borderId="10" xfId="0" applyFont="1" applyBorder="1" applyAlignment="1" applyProtection="1">
      <alignment horizontal="center" vertical="center"/>
      <protection/>
    </xf>
    <xf numFmtId="0" fontId="63" fillId="0" borderId="0" xfId="0" applyFont="1" applyAlignment="1" applyProtection="1">
      <alignment/>
      <protection locked="0"/>
    </xf>
    <xf numFmtId="0" fontId="60" fillId="0" borderId="10" xfId="0" applyFont="1" applyBorder="1" applyAlignment="1">
      <alignment horizontal="center"/>
    </xf>
    <xf numFmtId="0" fontId="56" fillId="0" borderId="10" xfId="0" applyFont="1" applyBorder="1" applyAlignment="1">
      <alignment horizontal="left" vertical="top"/>
    </xf>
    <xf numFmtId="0" fontId="0" fillId="0" borderId="0" xfId="0" applyFont="1" applyAlignment="1">
      <alignment/>
    </xf>
    <xf numFmtId="0" fontId="0" fillId="0" borderId="0" xfId="0" applyFont="1" applyAlignment="1" applyProtection="1">
      <alignment/>
      <protection locked="0"/>
    </xf>
    <xf numFmtId="0" fontId="60" fillId="0" borderId="0" xfId="0" applyFont="1" applyFill="1" applyBorder="1" applyAlignment="1">
      <alignment horizontal="left"/>
    </xf>
    <xf numFmtId="0" fontId="0" fillId="0" borderId="0" xfId="0" applyAlignment="1">
      <alignment/>
    </xf>
    <xf numFmtId="0" fontId="56" fillId="0" borderId="0" xfId="0" applyFont="1" applyAlignment="1">
      <alignment/>
    </xf>
    <xf numFmtId="0" fontId="60" fillId="33" borderId="10" xfId="0" applyFont="1" applyFill="1" applyBorder="1" applyAlignment="1" applyProtection="1">
      <alignment horizontal="left"/>
      <protection/>
    </xf>
    <xf numFmtId="0" fontId="60" fillId="33" borderId="10" xfId="0" applyFont="1" applyFill="1" applyBorder="1" applyAlignment="1" applyProtection="1">
      <alignment horizontal="left" wrapText="1"/>
      <protection/>
    </xf>
    <xf numFmtId="0" fontId="56" fillId="0" borderId="0" xfId="0" applyFont="1" applyAlignment="1">
      <alignment/>
    </xf>
    <xf numFmtId="0" fontId="56" fillId="0" borderId="0" xfId="0" applyFont="1" applyAlignment="1" applyProtection="1">
      <alignment vertical="top" wrapText="1"/>
      <protection/>
    </xf>
    <xf numFmtId="0" fontId="0" fillId="0" borderId="0" xfId="0" applyAlignment="1" applyProtection="1">
      <alignment vertical="top" wrapText="1"/>
      <protection/>
    </xf>
    <xf numFmtId="0" fontId="57" fillId="36" borderId="14" xfId="0" applyFont="1" applyFill="1" applyBorder="1" applyAlignment="1" applyProtection="1">
      <alignment/>
      <protection locked="0"/>
    </xf>
    <xf numFmtId="0" fontId="57" fillId="0" borderId="0" xfId="0" applyFont="1" applyAlignment="1" applyProtection="1">
      <alignment/>
      <protection locked="0"/>
    </xf>
    <xf numFmtId="0" fontId="57" fillId="34" borderId="14" xfId="0" applyFont="1" applyFill="1" applyBorder="1" applyAlignment="1" applyProtection="1">
      <alignment wrapText="1"/>
      <protection locked="0"/>
    </xf>
    <xf numFmtId="0" fontId="0" fillId="0" borderId="0" xfId="0" applyAlignment="1">
      <alignment/>
    </xf>
    <xf numFmtId="0" fontId="64" fillId="0" borderId="0" xfId="0" applyFont="1" applyFill="1" applyBorder="1" applyAlignment="1" applyProtection="1">
      <alignment/>
      <protection locked="0"/>
    </xf>
    <xf numFmtId="0" fontId="4" fillId="0" borderId="13" xfId="0" applyFont="1" applyBorder="1" applyAlignment="1" applyProtection="1">
      <alignment vertical="top" wrapText="1"/>
      <protection/>
    </xf>
    <xf numFmtId="0" fontId="4" fillId="0" borderId="13" xfId="0" applyFont="1" applyBorder="1" applyAlignment="1" applyProtection="1">
      <alignment horizontal="left" vertical="top" wrapText="1"/>
      <protection/>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wrapText="1"/>
      <protection/>
    </xf>
    <xf numFmtId="0" fontId="4" fillId="0" borderId="14" xfId="0" applyFont="1" applyBorder="1" applyAlignment="1" applyProtection="1">
      <alignment horizontal="left" vertical="top" wrapText="1"/>
      <protection/>
    </xf>
    <xf numFmtId="0" fontId="4" fillId="0" borderId="14" xfId="0" applyFont="1" applyBorder="1" applyAlignment="1" applyProtection="1">
      <alignment vertical="top" wrapText="1"/>
      <protection locked="0"/>
    </xf>
    <xf numFmtId="0" fontId="57" fillId="8" borderId="12" xfId="0" applyFont="1" applyFill="1" applyBorder="1" applyAlignment="1" applyProtection="1">
      <alignment horizontal="center"/>
      <protection locked="0"/>
    </xf>
    <xf numFmtId="0" fontId="57" fillId="8" borderId="14" xfId="0" applyFont="1" applyFill="1" applyBorder="1" applyAlignment="1" applyProtection="1">
      <alignment wrapText="1"/>
      <protection locked="0"/>
    </xf>
    <xf numFmtId="0" fontId="57" fillId="2" borderId="24" xfId="0" applyFont="1" applyFill="1" applyBorder="1" applyAlignment="1" applyProtection="1">
      <alignment horizontal="center"/>
      <protection locked="0"/>
    </xf>
    <xf numFmtId="0" fontId="57" fillId="2" borderId="26" xfId="0" applyFont="1" applyFill="1" applyBorder="1" applyAlignment="1" applyProtection="1">
      <alignment wrapText="1"/>
      <protection locked="0"/>
    </xf>
    <xf numFmtId="0" fontId="56" fillId="0" borderId="14" xfId="0" applyFont="1" applyBorder="1" applyAlignment="1">
      <alignment horizontal="left" vertical="top"/>
    </xf>
    <xf numFmtId="0" fontId="60" fillId="0" borderId="14" xfId="0" applyFont="1" applyBorder="1" applyAlignment="1">
      <alignment horizontal="center"/>
    </xf>
    <xf numFmtId="0" fontId="56" fillId="0" borderId="13" xfId="0" applyFont="1" applyBorder="1" applyAlignment="1">
      <alignment horizontal="left" vertical="top"/>
    </xf>
    <xf numFmtId="0" fontId="60" fillId="0" borderId="13" xfId="0" applyFont="1" applyBorder="1" applyAlignment="1">
      <alignment horizontal="center"/>
    </xf>
    <xf numFmtId="0" fontId="60" fillId="0" borderId="15" xfId="0" applyFont="1" applyBorder="1" applyAlignment="1">
      <alignment horizontal="center"/>
    </xf>
    <xf numFmtId="0" fontId="0" fillId="0" borderId="17" xfId="0" applyFont="1" applyBorder="1" applyAlignment="1">
      <alignment horizontal="center"/>
    </xf>
    <xf numFmtId="0" fontId="60" fillId="0" borderId="16" xfId="0" applyFont="1" applyBorder="1" applyAlignment="1">
      <alignment horizontal="center"/>
    </xf>
    <xf numFmtId="0" fontId="54" fillId="0" borderId="17" xfId="0" applyFont="1" applyBorder="1" applyAlignment="1">
      <alignment horizontal="center"/>
    </xf>
    <xf numFmtId="9" fontId="4" fillId="0" borderId="14" xfId="0" applyNumberFormat="1" applyFont="1" applyBorder="1" applyAlignment="1" applyProtection="1" quotePrefix="1">
      <alignment horizontal="center" vertical="center" wrapText="1"/>
      <protection/>
    </xf>
    <xf numFmtId="9" fontId="4" fillId="0" borderId="13" xfId="0" applyNumberFormat="1" applyFont="1" applyBorder="1" applyAlignment="1" applyProtection="1" quotePrefix="1">
      <alignment horizontal="center" wrapText="1"/>
      <protection/>
    </xf>
    <xf numFmtId="0" fontId="4" fillId="0" borderId="0" xfId="0" applyFont="1" applyBorder="1" applyAlignment="1" applyProtection="1">
      <alignment horizontal="left" vertical="top" wrapText="1"/>
      <protection/>
    </xf>
    <xf numFmtId="0" fontId="0" fillId="0" borderId="0" xfId="0" applyAlignment="1">
      <alignment/>
    </xf>
    <xf numFmtId="0" fontId="60" fillId="0" borderId="11" xfId="0" applyFont="1" applyBorder="1" applyAlignment="1">
      <alignment horizontal="center"/>
    </xf>
    <xf numFmtId="0" fontId="0" fillId="0" borderId="27" xfId="0" applyFont="1" applyBorder="1" applyAlignment="1">
      <alignment horizontal="center"/>
    </xf>
    <xf numFmtId="0" fontId="60" fillId="0" borderId="25" xfId="0" applyFont="1" applyBorder="1" applyAlignment="1">
      <alignment horizontal="center"/>
    </xf>
    <xf numFmtId="0" fontId="54" fillId="0" borderId="27" xfId="0" applyFont="1" applyBorder="1" applyAlignment="1">
      <alignment horizontal="center"/>
    </xf>
    <xf numFmtId="0" fontId="62" fillId="0" borderId="10" xfId="0" applyFont="1" applyFill="1" applyBorder="1" applyAlignment="1" applyProtection="1">
      <alignment horizontal="left" vertical="center"/>
      <protection locked="0"/>
    </xf>
    <xf numFmtId="14" fontId="62" fillId="34" borderId="10" xfId="0" applyNumberFormat="1" applyFont="1" applyFill="1" applyBorder="1" applyAlignment="1" applyProtection="1">
      <alignment horizontal="left" vertical="center"/>
      <protection locked="0"/>
    </xf>
    <xf numFmtId="0" fontId="62" fillId="0" borderId="10" xfId="0" applyNumberFormat="1" applyFont="1" applyFill="1" applyBorder="1" applyAlignment="1" applyProtection="1">
      <alignment horizontal="left" vertical="center"/>
      <protection locked="0"/>
    </xf>
    <xf numFmtId="0" fontId="0" fillId="0" borderId="0" xfId="0" applyAlignment="1">
      <alignment/>
    </xf>
    <xf numFmtId="0" fontId="57" fillId="0" borderId="0" xfId="0" applyFont="1" applyAlignment="1" applyProtection="1">
      <alignment/>
      <protection locked="0"/>
    </xf>
    <xf numFmtId="0" fontId="57" fillId="2" borderId="24" xfId="0" applyFont="1" applyFill="1" applyBorder="1" applyAlignment="1" applyProtection="1">
      <alignment wrapText="1"/>
      <protection locked="0"/>
    </xf>
    <xf numFmtId="0" fontId="56" fillId="0" borderId="0" xfId="0" applyNumberFormat="1" applyFont="1" applyAlignment="1" applyProtection="1">
      <alignment wrapText="1"/>
      <protection/>
    </xf>
    <xf numFmtId="0" fontId="0" fillId="0" borderId="0" xfId="0" applyAlignment="1" applyProtection="1">
      <alignment wrapText="1"/>
      <protection/>
    </xf>
    <xf numFmtId="0" fontId="56" fillId="0" borderId="0" xfId="0" applyFont="1" applyBorder="1" applyAlignment="1" applyProtection="1">
      <alignment vertical="top" wrapText="1"/>
      <protection/>
    </xf>
    <xf numFmtId="0" fontId="56" fillId="0" borderId="0" xfId="0" applyFont="1" applyBorder="1" applyAlignment="1" applyProtection="1">
      <alignment horizontal="left" vertical="top" wrapText="1"/>
      <protection/>
    </xf>
    <xf numFmtId="0" fontId="58" fillId="0" borderId="0" xfId="0" applyFont="1" applyBorder="1" applyAlignment="1" applyProtection="1">
      <alignment/>
      <protection/>
    </xf>
    <xf numFmtId="0" fontId="4" fillId="0" borderId="0" xfId="0" applyFont="1" applyBorder="1" applyAlignment="1" applyProtection="1">
      <alignment horizontal="left" vertical="top" wrapText="1"/>
      <protection/>
    </xf>
    <xf numFmtId="0" fontId="2"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56" fillId="0" borderId="0" xfId="0" applyFont="1" applyBorder="1" applyAlignment="1" applyProtection="1">
      <alignment vertical="top" wrapText="1"/>
      <protection locked="0"/>
    </xf>
    <xf numFmtId="0" fontId="0" fillId="0" borderId="0" xfId="0" applyAlignment="1">
      <alignment vertical="top" wrapText="1"/>
    </xf>
    <xf numFmtId="0" fontId="60" fillId="33" borderId="11" xfId="0" applyFont="1" applyFill="1" applyBorder="1" applyAlignment="1" applyProtection="1">
      <alignment horizontal="left"/>
      <protection/>
    </xf>
    <xf numFmtId="0" fontId="0" fillId="0" borderId="25" xfId="0" applyBorder="1" applyAlignment="1">
      <alignment horizontal="left"/>
    </xf>
    <xf numFmtId="0" fontId="0" fillId="0" borderId="27" xfId="0" applyBorder="1" applyAlignment="1">
      <alignment horizontal="left"/>
    </xf>
    <xf numFmtId="0" fontId="62" fillId="0" borderId="28" xfId="0" applyNumberFormat="1" applyFont="1" applyFill="1" applyBorder="1" applyAlignment="1" applyProtection="1">
      <alignment wrapText="1"/>
      <protection locked="0"/>
    </xf>
    <xf numFmtId="0" fontId="0" fillId="0" borderId="28" xfId="0" applyBorder="1" applyAlignment="1">
      <alignment/>
    </xf>
    <xf numFmtId="0" fontId="56" fillId="0" borderId="0" xfId="0" applyFont="1" applyBorder="1" applyAlignment="1" applyProtection="1">
      <alignment/>
      <protection locked="0"/>
    </xf>
    <xf numFmtId="0" fontId="0" fillId="0" borderId="0" xfId="0" applyAlignment="1">
      <alignment/>
    </xf>
    <xf numFmtId="0" fontId="64" fillId="0" borderId="0" xfId="0" applyFont="1" applyFill="1" applyBorder="1" applyAlignment="1" applyProtection="1">
      <alignment wrapText="1"/>
      <protection/>
    </xf>
    <xf numFmtId="0" fontId="0" fillId="0" borderId="0" xfId="0" applyAlignment="1">
      <alignment wrapText="1"/>
    </xf>
    <xf numFmtId="0" fontId="56" fillId="0" borderId="0" xfId="0" applyFont="1" applyFill="1" applyBorder="1" applyAlignment="1" applyProtection="1">
      <alignment wrapText="1"/>
      <protection/>
    </xf>
    <xf numFmtId="0" fontId="56" fillId="0" borderId="0" xfId="0" applyNumberFormat="1" applyFont="1" applyFill="1" applyBorder="1" applyAlignment="1" applyProtection="1">
      <alignment wrapText="1"/>
      <protection/>
    </xf>
    <xf numFmtId="0" fontId="56" fillId="0" borderId="0" xfId="0" applyFont="1" applyBorder="1" applyAlignment="1" applyProtection="1">
      <alignment wrapText="1"/>
      <protection/>
    </xf>
    <xf numFmtId="0" fontId="57" fillId="34" borderId="24" xfId="0" applyFont="1" applyFill="1" applyBorder="1" applyAlignment="1" applyProtection="1">
      <alignment wrapText="1"/>
      <protection locked="0"/>
    </xf>
    <xf numFmtId="0" fontId="0" fillId="0" borderId="26" xfId="0" applyBorder="1" applyAlignment="1">
      <alignment/>
    </xf>
    <xf numFmtId="0" fontId="57" fillId="2" borderId="24" xfId="0" applyFont="1" applyFill="1" applyBorder="1" applyAlignment="1" applyProtection="1">
      <alignment wrapText="1"/>
      <protection locked="0"/>
    </xf>
    <xf numFmtId="0" fontId="57" fillId="2" borderId="29" xfId="0" applyFont="1" applyFill="1" applyBorder="1" applyAlignment="1" applyProtection="1">
      <alignment horizontal="left"/>
      <protection locked="0"/>
    </xf>
    <xf numFmtId="0" fontId="0" fillId="0" borderId="30" xfId="0" applyBorder="1" applyAlignment="1">
      <alignment horizontal="left"/>
    </xf>
    <xf numFmtId="0" fontId="57" fillId="8" borderId="24" xfId="0" applyFont="1" applyFill="1" applyBorder="1" applyAlignment="1" applyProtection="1">
      <alignment wrapText="1"/>
      <protection locked="0"/>
    </xf>
    <xf numFmtId="0" fontId="57" fillId="8" borderId="26" xfId="0" applyFont="1" applyFill="1" applyBorder="1" applyAlignment="1" applyProtection="1">
      <alignment wrapText="1"/>
      <protection locked="0"/>
    </xf>
    <xf numFmtId="0" fontId="0" fillId="0" borderId="26" xfId="0" applyBorder="1" applyAlignment="1">
      <alignment wrapText="1"/>
    </xf>
    <xf numFmtId="0" fontId="9" fillId="0" borderId="0" xfId="0" applyFont="1" applyAlignment="1" applyProtection="1">
      <alignment/>
      <protection locked="0"/>
    </xf>
    <xf numFmtId="0" fontId="0" fillId="0" borderId="0" xfId="0" applyFont="1" applyAlignment="1">
      <alignment/>
    </xf>
    <xf numFmtId="0" fontId="9" fillId="0" borderId="0" xfId="0" applyFont="1" applyAlignment="1" applyProtection="1">
      <alignment wrapText="1"/>
      <protection locked="0"/>
    </xf>
    <xf numFmtId="0" fontId="62" fillId="0" borderId="0" xfId="0" applyFont="1" applyAlignment="1" applyProtection="1">
      <alignment/>
      <protection locked="0"/>
    </xf>
    <xf numFmtId="0" fontId="65" fillId="0" borderId="0" xfId="0" applyFont="1" applyFill="1" applyBorder="1" applyAlignment="1" applyProtection="1">
      <alignment/>
      <protection locked="0"/>
    </xf>
    <xf numFmtId="0" fontId="57" fillId="0" borderId="0" xfId="0" applyFont="1" applyAlignment="1" applyProtection="1">
      <alignment/>
      <protection locked="0"/>
    </xf>
    <xf numFmtId="0" fontId="56" fillId="0" borderId="11" xfId="0" applyFont="1" applyBorder="1" applyAlignment="1" applyProtection="1">
      <alignment vertical="top" wrapText="1"/>
      <protection/>
    </xf>
    <xf numFmtId="0" fontId="0" fillId="0" borderId="25" xfId="0" applyBorder="1" applyAlignment="1">
      <alignment vertical="top" wrapText="1"/>
    </xf>
    <xf numFmtId="0" fontId="0" fillId="0" borderId="27" xfId="0" applyBorder="1" applyAlignment="1">
      <alignment vertical="top" wrapText="1"/>
    </xf>
    <xf numFmtId="0" fontId="60" fillId="33" borderId="11" xfId="0" applyFont="1" applyFill="1" applyBorder="1" applyAlignment="1" applyProtection="1">
      <alignment/>
      <protection locked="0"/>
    </xf>
    <xf numFmtId="0" fontId="0" fillId="0" borderId="25" xfId="0" applyBorder="1" applyAlignment="1">
      <alignment/>
    </xf>
    <xf numFmtId="0" fontId="0" fillId="0" borderId="27" xfId="0" applyBorder="1" applyAlignment="1">
      <alignment/>
    </xf>
    <xf numFmtId="0" fontId="56" fillId="0" borderId="15" xfId="0" applyFont="1" applyBorder="1" applyAlignment="1" applyProtection="1">
      <alignment vertical="top" wrapText="1"/>
      <protection/>
    </xf>
    <xf numFmtId="0" fontId="0" fillId="0" borderId="16" xfId="0" applyBorder="1" applyAlignment="1">
      <alignment vertical="top" wrapText="1"/>
    </xf>
    <xf numFmtId="0" fontId="0" fillId="0" borderId="17" xfId="0" applyBorder="1" applyAlignment="1">
      <alignment vertical="top" wrapText="1"/>
    </xf>
    <xf numFmtId="0" fontId="56" fillId="0" borderId="0" xfId="0" applyFont="1" applyFill="1" applyBorder="1" applyAlignment="1">
      <alignment horizontal="left" vertical="top" wrapText="1"/>
    </xf>
    <xf numFmtId="0" fontId="56" fillId="0" borderId="21" xfId="0" applyFont="1" applyBorder="1" applyAlignment="1" applyProtection="1">
      <alignment vertical="top" wrapText="1"/>
      <protection/>
    </xf>
    <xf numFmtId="0" fontId="0" fillId="0" borderId="28" xfId="0" applyBorder="1" applyAlignment="1">
      <alignment vertical="top" wrapText="1"/>
    </xf>
    <xf numFmtId="0" fontId="0" fillId="0" borderId="31" xfId="0" applyBorder="1" applyAlignment="1">
      <alignment vertical="top" wrapText="1"/>
    </xf>
    <xf numFmtId="0" fontId="66" fillId="0" borderId="0" xfId="0" applyFont="1" applyFill="1" applyBorder="1" applyAlignment="1">
      <alignment horizontal="left" vertical="top" wrapText="1"/>
    </xf>
    <xf numFmtId="0" fontId="56" fillId="0" borderId="0" xfId="0" applyFont="1" applyAlignment="1">
      <alignment wrapText="1"/>
    </xf>
    <xf numFmtId="0" fontId="0" fillId="0" borderId="0" xfId="0" applyFont="1" applyAlignment="1">
      <alignment horizontal="left" vertical="top" wrapText="1"/>
    </xf>
    <xf numFmtId="0" fontId="0" fillId="0" borderId="0" xfId="0" applyFont="1" applyAlignment="1">
      <alignment horizontal="left"/>
    </xf>
    <xf numFmtId="0" fontId="67" fillId="0" borderId="0" xfId="0" applyFont="1" applyAlignment="1">
      <alignment horizontal="left"/>
    </xf>
    <xf numFmtId="0" fontId="67" fillId="0" borderId="0" xfId="0" applyFont="1" applyAlignment="1">
      <alignment horizontal="left" vertical="top" wrapText="1"/>
    </xf>
    <xf numFmtId="0" fontId="56" fillId="0" borderId="28" xfId="0" applyFont="1" applyBorder="1" applyAlignment="1" applyProtection="1">
      <alignment/>
      <protection locked="0"/>
    </xf>
    <xf numFmtId="0" fontId="0" fillId="0" borderId="28" xfId="0" applyFont="1" applyBorder="1" applyAlignment="1">
      <alignment/>
    </xf>
    <xf numFmtId="0" fontId="56" fillId="0" borderId="0" xfId="0" applyFont="1" applyAlignment="1" applyProtection="1">
      <alignment/>
      <protection locked="0"/>
    </xf>
    <xf numFmtId="0" fontId="64" fillId="0" borderId="0" xfId="0" applyFont="1" applyAlignment="1">
      <alignment horizontal="left" wrapText="1"/>
    </xf>
    <xf numFmtId="0" fontId="0" fillId="0" borderId="0" xfId="0" applyAlignment="1">
      <alignment horizontal="left" wrapText="1"/>
    </xf>
    <xf numFmtId="0" fontId="56" fillId="0" borderId="0" xfId="0" applyFont="1" applyAlignment="1">
      <alignment/>
    </xf>
    <xf numFmtId="0" fontId="56" fillId="0" borderId="0" xfId="0" applyFont="1" applyBorder="1" applyAlignment="1" applyProtection="1">
      <alignment wrapText="1"/>
      <protection locked="0"/>
    </xf>
    <xf numFmtId="0" fontId="0" fillId="0" borderId="0" xfId="0" applyFont="1" applyAlignment="1" applyProtection="1">
      <alignment/>
      <protection locked="0"/>
    </xf>
    <xf numFmtId="0" fontId="64" fillId="0" borderId="0" xfId="0" applyFont="1" applyFill="1" applyBorder="1" applyAlignment="1" applyProtection="1">
      <alignment/>
      <protection/>
    </xf>
    <xf numFmtId="0" fontId="68" fillId="0" borderId="0" xfId="0" applyFont="1" applyFill="1" applyAlignment="1" applyProtection="1">
      <alignment/>
      <protection/>
    </xf>
    <xf numFmtId="0" fontId="56" fillId="34" borderId="11" xfId="0" applyFont="1" applyFill="1" applyBorder="1" applyAlignment="1" applyProtection="1">
      <alignment horizontal="left" vertical="top" wrapText="1"/>
      <protection locked="0"/>
    </xf>
    <xf numFmtId="0" fontId="56" fillId="34" borderId="27" xfId="0" applyFont="1" applyFill="1" applyBorder="1" applyAlignment="1" applyProtection="1">
      <alignment horizontal="left" vertical="top" wrapText="1"/>
      <protection locked="0"/>
    </xf>
    <xf numFmtId="0" fontId="0" fillId="0" borderId="0" xfId="0" applyFont="1" applyAlignment="1" applyProtection="1">
      <alignment/>
      <protection/>
    </xf>
    <xf numFmtId="0" fontId="48" fillId="0" borderId="0" xfId="53" applyAlignment="1" applyProtection="1">
      <alignment/>
      <protection/>
    </xf>
    <xf numFmtId="0" fontId="56" fillId="0" borderId="15"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62" fillId="0" borderId="0" xfId="0" applyFont="1" applyAlignment="1" applyProtection="1">
      <alignment wrapText="1"/>
      <protection locked="0"/>
    </xf>
    <xf numFmtId="0" fontId="56" fillId="0" borderId="11" xfId="0" applyFont="1" applyBorder="1" applyAlignment="1">
      <alignment horizontal="left" vertical="top" wrapText="1"/>
    </xf>
    <xf numFmtId="0" fontId="56" fillId="0" borderId="25" xfId="0" applyFont="1" applyBorder="1" applyAlignment="1">
      <alignment horizontal="left" vertical="top" wrapText="1"/>
    </xf>
    <xf numFmtId="0" fontId="0" fillId="0" borderId="27" xfId="0" applyFont="1" applyBorder="1" applyAlignment="1">
      <alignment horizontal="left" vertical="top" wrapText="1"/>
    </xf>
    <xf numFmtId="0" fontId="60" fillId="0" borderId="11" xfId="0" applyFont="1" applyBorder="1" applyAlignment="1">
      <alignment horizontal="center"/>
    </xf>
    <xf numFmtId="0" fontId="0" fillId="0" borderId="27" xfId="0" applyFont="1" applyBorder="1" applyAlignment="1">
      <alignment horizontal="center"/>
    </xf>
    <xf numFmtId="0" fontId="60" fillId="0" borderId="25" xfId="0" applyFont="1" applyBorder="1" applyAlignment="1">
      <alignment horizontal="center"/>
    </xf>
    <xf numFmtId="0" fontId="54" fillId="0" borderId="27" xfId="0" applyFont="1" applyBorder="1" applyAlignment="1">
      <alignment horizontal="center"/>
    </xf>
    <xf numFmtId="0" fontId="56" fillId="0" borderId="21" xfId="0" applyFont="1" applyBorder="1" applyAlignment="1">
      <alignment horizontal="left" vertical="top" wrapText="1"/>
    </xf>
    <xf numFmtId="0" fontId="56" fillId="0" borderId="28" xfId="0" applyFont="1" applyBorder="1" applyAlignment="1">
      <alignment horizontal="left" vertical="top" wrapText="1"/>
    </xf>
    <xf numFmtId="0" fontId="0" fillId="0" borderId="31" xfId="0" applyFont="1" applyBorder="1" applyAlignment="1">
      <alignment horizontal="left" vertical="top" wrapText="1"/>
    </xf>
    <xf numFmtId="0" fontId="60" fillId="0" borderId="21" xfId="0" applyFont="1" applyBorder="1" applyAlignment="1">
      <alignment horizontal="center"/>
    </xf>
    <xf numFmtId="0" fontId="0" fillId="0" borderId="31" xfId="0" applyFont="1" applyBorder="1" applyAlignment="1">
      <alignment horizontal="center"/>
    </xf>
    <xf numFmtId="0" fontId="60" fillId="0" borderId="28" xfId="0" applyFont="1" applyBorder="1" applyAlignment="1">
      <alignment horizontal="center"/>
    </xf>
    <xf numFmtId="0" fontId="54" fillId="0" borderId="31" xfId="0" applyFont="1" applyBorder="1" applyAlignment="1">
      <alignment horizontal="center"/>
    </xf>
    <xf numFmtId="0" fontId="60" fillId="0" borderId="11" xfId="0" applyFont="1" applyBorder="1" applyAlignment="1">
      <alignment horizontal="center" wrapText="1"/>
    </xf>
    <xf numFmtId="0" fontId="0" fillId="0" borderId="27" xfId="0" applyFont="1" applyBorder="1" applyAlignment="1">
      <alignment wrapText="1"/>
    </xf>
    <xf numFmtId="0" fontId="56" fillId="0" borderId="25" xfId="0" applyFont="1" applyBorder="1" applyAlignment="1">
      <alignment horizontal="center"/>
    </xf>
    <xf numFmtId="0" fontId="60" fillId="0" borderId="11" xfId="0" applyFont="1" applyBorder="1" applyAlignment="1">
      <alignment/>
    </xf>
    <xf numFmtId="0" fontId="60" fillId="0" borderId="25" xfId="0" applyFont="1" applyBorder="1" applyAlignment="1">
      <alignment/>
    </xf>
    <xf numFmtId="0" fontId="60" fillId="0" borderId="27" xfId="0" applyFont="1" applyBorder="1" applyAlignment="1">
      <alignment/>
    </xf>
    <xf numFmtId="0" fontId="56" fillId="0" borderId="0" xfId="0" applyFont="1" applyBorder="1" applyAlignment="1">
      <alignment/>
    </xf>
    <xf numFmtId="0" fontId="56" fillId="0" borderId="25" xfId="0" applyFont="1" applyBorder="1" applyAlignment="1">
      <alignment/>
    </xf>
    <xf numFmtId="0" fontId="56" fillId="0" borderId="27" xfId="0" applyFont="1" applyBorder="1" applyAlignment="1">
      <alignment/>
    </xf>
    <xf numFmtId="0" fontId="56" fillId="0" borderId="0" xfId="0" applyFont="1" applyAlignment="1">
      <alignment vertical="top" wrapText="1"/>
    </xf>
    <xf numFmtId="0" fontId="60" fillId="0" borderId="11" xfId="0" applyFont="1" applyBorder="1" applyAlignment="1">
      <alignment horizontal="left" vertical="top"/>
    </xf>
    <xf numFmtId="0" fontId="60" fillId="0" borderId="25" xfId="0" applyFont="1" applyBorder="1" applyAlignment="1">
      <alignment horizontal="left" vertical="top"/>
    </xf>
    <xf numFmtId="0" fontId="60" fillId="0" borderId="27" xfId="0" applyFont="1" applyBorder="1" applyAlignment="1">
      <alignment horizontal="left" vertical="top"/>
    </xf>
    <xf numFmtId="0" fontId="56" fillId="0" borderId="27" xfId="0" applyFont="1" applyBorder="1" applyAlignment="1">
      <alignment horizontal="left" vertical="top" wrapText="1"/>
    </xf>
    <xf numFmtId="0" fontId="60" fillId="0" borderId="11" xfId="0" applyFont="1" applyFill="1" applyBorder="1" applyAlignment="1">
      <alignment/>
    </xf>
    <xf numFmtId="0" fontId="60" fillId="0" borderId="27" xfId="0" applyFont="1" applyFill="1" applyBorder="1" applyAlignment="1">
      <alignment/>
    </xf>
    <xf numFmtId="0" fontId="56" fillId="0" borderId="1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G%20audit%20tool%20template%20April%20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pathways.nice.org.uk/"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qip.org.uk/template-clinical-audit-report/" TargetMode="External" /><Relationship Id="rId2" Type="http://schemas.openxmlformats.org/officeDocument/2006/relationships/hyperlink" Target="http://www.nice.org.uk/guidance/CG188"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2"/>
  <sheetViews>
    <sheetView zoomScalePageLayoutView="0" workbookViewId="0" topLeftCell="A1">
      <selection activeCell="B15" sqref="B15"/>
    </sheetView>
  </sheetViews>
  <sheetFormatPr defaultColWidth="9.140625" defaultRowHeight="15"/>
  <cols>
    <col min="1" max="1" width="24.421875" style="0" bestFit="1" customWidth="1"/>
    <col min="2" max="2" width="66.140625" style="31" customWidth="1"/>
    <col min="3" max="3" width="64.421875" style="0" bestFit="1" customWidth="1"/>
    <col min="5" max="5" width="67.57421875" style="0" customWidth="1"/>
  </cols>
  <sheetData>
    <row r="1" spans="1:3" s="29" customFormat="1" ht="15">
      <c r="A1" s="74" t="s">
        <v>59</v>
      </c>
      <c r="B1" s="74" t="s">
        <v>60</v>
      </c>
      <c r="C1" s="74" t="s">
        <v>58</v>
      </c>
    </row>
    <row r="2" spans="1:3" s="109" customFormat="1" ht="30">
      <c r="A2" s="75" t="s">
        <v>111</v>
      </c>
      <c r="B2" s="76" t="s">
        <v>200</v>
      </c>
      <c r="C2" s="75" t="s">
        <v>149</v>
      </c>
    </row>
    <row r="3" spans="1:3" s="63" customFormat="1" ht="15">
      <c r="A3" s="75" t="s">
        <v>110</v>
      </c>
      <c r="B3" s="76" t="s">
        <v>153</v>
      </c>
      <c r="C3" s="75" t="s">
        <v>147</v>
      </c>
    </row>
    <row r="4" spans="1:3" s="109" customFormat="1" ht="30">
      <c r="A4" s="85" t="s">
        <v>146</v>
      </c>
      <c r="B4" s="76"/>
      <c r="C4" s="75" t="s">
        <v>150</v>
      </c>
    </row>
    <row r="5" spans="1:3" s="29" customFormat="1" ht="15">
      <c r="A5" s="75" t="s">
        <v>55</v>
      </c>
      <c r="B5" s="76">
        <v>188</v>
      </c>
      <c r="C5" s="75" t="s">
        <v>68</v>
      </c>
    </row>
    <row r="6" spans="1:3" s="29" customFormat="1" ht="15">
      <c r="A6" s="75" t="s">
        <v>56</v>
      </c>
      <c r="B6" s="76">
        <v>2014</v>
      </c>
      <c r="C6" s="75" t="s">
        <v>68</v>
      </c>
    </row>
    <row r="7" spans="1:3" ht="15">
      <c r="A7" s="75" t="s">
        <v>49</v>
      </c>
      <c r="B7" s="76" t="s">
        <v>154</v>
      </c>
      <c r="C7" s="75" t="s">
        <v>67</v>
      </c>
    </row>
    <row r="8" spans="1:3" s="63" customFormat="1" ht="90.75" customHeight="1">
      <c r="A8" s="70" t="s">
        <v>77</v>
      </c>
      <c r="B8" s="76" t="s">
        <v>152</v>
      </c>
      <c r="C8" s="85" t="s">
        <v>116</v>
      </c>
    </row>
    <row r="9" spans="1:3" ht="48" customHeight="1">
      <c r="A9" s="75" t="s">
        <v>50</v>
      </c>
      <c r="B9" s="76"/>
      <c r="C9" s="75" t="s">
        <v>67</v>
      </c>
    </row>
    <row r="10" spans="1:3" ht="15">
      <c r="A10" s="75" t="s">
        <v>51</v>
      </c>
      <c r="B10" s="76"/>
      <c r="C10" s="75" t="s">
        <v>67</v>
      </c>
    </row>
    <row r="11" spans="1:3" ht="45" customHeight="1">
      <c r="A11" s="75" t="s">
        <v>46</v>
      </c>
      <c r="B11" s="76" t="s">
        <v>179</v>
      </c>
      <c r="C11" s="75" t="s">
        <v>67</v>
      </c>
    </row>
    <row r="12" spans="1:3" ht="30">
      <c r="A12" s="75" t="s">
        <v>78</v>
      </c>
      <c r="B12" s="40" t="s">
        <v>203</v>
      </c>
      <c r="C12" s="75" t="s">
        <v>80</v>
      </c>
    </row>
    <row r="13" spans="2:3" ht="15">
      <c r="B13" s="40" t="s">
        <v>204</v>
      </c>
      <c r="C13" s="75" t="s">
        <v>79</v>
      </c>
    </row>
    <row r="14" spans="2:3" ht="30">
      <c r="B14" s="40" t="s">
        <v>220</v>
      </c>
      <c r="C14" s="75" t="s">
        <v>79</v>
      </c>
    </row>
    <row r="15" spans="2:3" ht="15">
      <c r="B15" s="40"/>
      <c r="C15" s="75" t="s">
        <v>79</v>
      </c>
    </row>
    <row r="16" ht="15.75" thickBot="1"/>
    <row r="17" ht="15">
      <c r="B17" s="77" t="s">
        <v>82</v>
      </c>
    </row>
    <row r="18" s="63" customFormat="1" ht="30">
      <c r="B18" s="78" t="s">
        <v>143</v>
      </c>
    </row>
    <row r="19" ht="30">
      <c r="B19" s="78" t="s">
        <v>83</v>
      </c>
    </row>
    <row r="20" ht="30">
      <c r="B20" s="78" t="s">
        <v>84</v>
      </c>
    </row>
    <row r="21" s="63" customFormat="1" ht="15">
      <c r="B21" s="78" t="s">
        <v>117</v>
      </c>
    </row>
    <row r="22" ht="15.75" thickBot="1">
      <c r="B22" s="79" t="s">
        <v>81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O24" sqref="O24"/>
    </sheetView>
  </sheetViews>
  <sheetFormatPr defaultColWidth="9.140625" defaultRowHeight="15"/>
  <cols>
    <col min="1" max="16384" width="9.140625" style="109"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10608705" r:id="rId1"/>
  </oleObjects>
</worksheet>
</file>

<file path=xl/worksheets/sheet3.xml><?xml version="1.0" encoding="utf-8"?>
<worksheet xmlns="http://schemas.openxmlformats.org/spreadsheetml/2006/main" xmlns:r="http://schemas.openxmlformats.org/officeDocument/2006/relationships">
  <sheetPr>
    <pageSetUpPr fitToPage="1"/>
  </sheetPr>
  <dimension ref="B1:E35"/>
  <sheetViews>
    <sheetView showGridLines="0" zoomScalePageLayoutView="0" workbookViewId="0" topLeftCell="A1">
      <selection activeCell="F25" sqref="F25"/>
    </sheetView>
  </sheetViews>
  <sheetFormatPr defaultColWidth="9.140625" defaultRowHeight="15"/>
  <cols>
    <col min="1" max="1" width="9.140625" style="6" customWidth="1"/>
    <col min="2" max="2" width="23.7109375" style="6" bestFit="1" customWidth="1"/>
    <col min="3" max="3" width="72.28125" style="7" customWidth="1"/>
    <col min="4" max="16384" width="9.140625" style="6" customWidth="1"/>
  </cols>
  <sheetData>
    <row r="1" spans="2:3" s="2" customFormat="1" ht="30.75" customHeight="1">
      <c r="B1" s="159" t="str">
        <f>'Hidden sheet'!B3&amp;": "&amp;'Hidden sheet'!B4&amp;"clinical audit"</f>
        <v>Gallstone disease: clinical audit</v>
      </c>
      <c r="C1" s="160"/>
    </row>
    <row r="3" spans="2:3" s="4" customFormat="1" ht="30" customHeight="1">
      <c r="B3" s="155" t="str">
        <f>"This clinical audit tool can be used to carry out a clinical audit project that aims "&amp;('Hidden sheet'!B7)&amp;"."</f>
        <v>This clinical audit tool can be used to carry out a clinical audit project that aims to improve the management of gallstone disease.</v>
      </c>
      <c r="C3" s="155"/>
    </row>
    <row r="4" spans="2:3" s="4" customFormat="1" ht="14.25">
      <c r="B4" s="10"/>
      <c r="C4" s="12"/>
    </row>
    <row r="5" spans="2:3" s="4" customFormat="1" ht="30" customHeight="1">
      <c r="B5" s="155" t="str">
        <f>"The tool includes:
• clinical audit standards based on the NICE guideline for "&amp;'Hidden sheet'!B3</f>
        <v>The tool includes:
• clinical audit standards based on the NICE guideline for Gallstone disease</v>
      </c>
      <c r="C5" s="155"/>
    </row>
    <row r="6" spans="2:3" s="4" customFormat="1" ht="73.5" customHeight="1">
      <c r="B6" s="156" t="s">
        <v>128</v>
      </c>
      <c r="C6" s="156"/>
    </row>
    <row r="7" spans="2:3" s="4" customFormat="1" ht="15" customHeight="1">
      <c r="B7" s="156"/>
      <c r="C7" s="156"/>
    </row>
    <row r="8" spans="2:3" s="4" customFormat="1" ht="45" customHeight="1">
      <c r="B8" s="158" t="s">
        <v>188</v>
      </c>
      <c r="C8" s="158"/>
    </row>
    <row r="9" spans="2:3" s="4" customFormat="1" ht="15" customHeight="1">
      <c r="B9" s="141"/>
      <c r="C9" s="141"/>
    </row>
    <row r="10" spans="2:3" s="4" customFormat="1" ht="15" customHeight="1">
      <c r="B10" s="158" t="s">
        <v>173</v>
      </c>
      <c r="C10" s="158"/>
    </row>
    <row r="11" spans="2:3" s="4" customFormat="1" ht="15" customHeight="1">
      <c r="B11" s="156"/>
      <c r="C11" s="156"/>
    </row>
    <row r="12" spans="2:5" s="9" customFormat="1" ht="18">
      <c r="B12" s="157" t="s">
        <v>112</v>
      </c>
      <c r="C12" s="157"/>
      <c r="E12" s="25"/>
    </row>
    <row r="13" s="4" customFormat="1" ht="15" thickBot="1">
      <c r="C13" s="8"/>
    </row>
    <row r="14" spans="2:3" s="4" customFormat="1" ht="30" customHeight="1" thickBot="1">
      <c r="B14" s="23" t="s">
        <v>13</v>
      </c>
      <c r="C14" s="18" t="str">
        <f>"The audit sample should include "&amp;'Hidden sheet'!B11&amp;"."</f>
        <v>The audit sample should include adults with gallbladder stones or common bile duct stones.</v>
      </c>
    </row>
    <row r="15" spans="2:3" s="4" customFormat="1" ht="14.25">
      <c r="B15" s="10"/>
      <c r="C15" s="11"/>
    </row>
    <row r="16" spans="2:3" s="4" customFormat="1" ht="18">
      <c r="B16" s="157" t="s">
        <v>75</v>
      </c>
      <c r="C16" s="157"/>
    </row>
    <row r="17" s="4" customFormat="1" ht="15" thickBot="1"/>
    <row r="18" spans="2:3" s="4" customFormat="1" ht="100.5" thickBot="1">
      <c r="B18" s="23" t="s">
        <v>115</v>
      </c>
      <c r="C18" s="18" t="s">
        <v>187</v>
      </c>
    </row>
    <row r="19" spans="2:3" s="4" customFormat="1" ht="30" customHeight="1" thickBot="1">
      <c r="B19" s="24" t="s">
        <v>119</v>
      </c>
      <c r="C19" s="20" t="s">
        <v>186</v>
      </c>
    </row>
    <row r="20" spans="2:3" s="4" customFormat="1" ht="30" customHeight="1" thickBot="1">
      <c r="B20" s="24" t="s">
        <v>120</v>
      </c>
      <c r="C20" s="20" t="s">
        <v>189</v>
      </c>
    </row>
    <row r="21" spans="2:3" s="4" customFormat="1" ht="57.75" thickBot="1">
      <c r="B21" s="24" t="s">
        <v>121</v>
      </c>
      <c r="C21" s="20" t="s">
        <v>144</v>
      </c>
    </row>
    <row r="22" spans="2:3" s="4" customFormat="1" ht="57.75" thickBot="1">
      <c r="B22" s="24" t="s">
        <v>42</v>
      </c>
      <c r="C22" s="18" t="s">
        <v>145</v>
      </c>
    </row>
    <row r="23" spans="2:3" s="4" customFormat="1" ht="30" customHeight="1" thickBot="1">
      <c r="B23" s="23" t="s">
        <v>114</v>
      </c>
      <c r="C23" s="21" t="s">
        <v>113</v>
      </c>
    </row>
    <row r="24" spans="2:3" s="4" customFormat="1" ht="14.25">
      <c r="B24" s="10"/>
      <c r="C24" s="12"/>
    </row>
    <row r="25" spans="2:3" s="4" customFormat="1" ht="30" customHeight="1">
      <c r="B25" s="163" t="s">
        <v>76</v>
      </c>
      <c r="C25" s="164"/>
    </row>
    <row r="26" spans="2:3" s="4" customFormat="1" ht="15" customHeight="1">
      <c r="B26" s="163" t="str">
        <f>'Hidden sheet'!B12</f>
        <v>Sadia Siddique, Clinical Governance Manager, Ealing Hospitals NHS Trust</v>
      </c>
      <c r="C26" s="164"/>
    </row>
    <row r="27" spans="2:3" s="4" customFormat="1" ht="15" customHeight="1">
      <c r="B27" s="163" t="str">
        <f>'Hidden sheet'!B13</f>
        <v>Imran Jawaid, General Practitioner</v>
      </c>
      <c r="C27" s="164"/>
    </row>
    <row r="28" spans="2:3" s="4" customFormat="1" ht="14.25">
      <c r="B28" s="163" t="str">
        <f>'Hidden sheet'!B14</f>
        <v>The Calderdale and Huddersfield NHS Foundation Trust Clinical Governance Team</v>
      </c>
      <c r="C28" s="163"/>
    </row>
    <row r="29" spans="2:3" s="4" customFormat="1" ht="14.25" hidden="1">
      <c r="B29" s="163">
        <f>'Hidden sheet'!B15</f>
        <v>0</v>
      </c>
      <c r="C29" s="163"/>
    </row>
    <row r="30" spans="2:3" s="4" customFormat="1" ht="14.25">
      <c r="B30" s="10"/>
      <c r="C30" s="12"/>
    </row>
    <row r="31" spans="2:3" ht="30" customHeight="1">
      <c r="B31" s="161" t="s">
        <v>151</v>
      </c>
      <c r="C31" s="162"/>
    </row>
    <row r="32" spans="2:3" ht="15" customHeight="1">
      <c r="B32" s="114"/>
      <c r="C32" s="115"/>
    </row>
    <row r="33" spans="2:3" ht="72" customHeight="1">
      <c r="B33" s="153" t="s">
        <v>132</v>
      </c>
      <c r="C33" s="154"/>
    </row>
    <row r="34" ht="15">
      <c r="B34" s="2"/>
    </row>
    <row r="35" spans="2:3" ht="45" customHeight="1">
      <c r="B35" s="153" t="str">
        <f>"© National Institute for Health and Care Excellence, "&amp;'Hidden sheet'!B6&amp;". All rights reserved. This material may be freely reproduced for educational and not-for-profit purposes. No reproduction by or for commercial organisations, or for commercial purposes, is allowed without the express written permission of NICE."</f>
        <v>© National Institute for Health and Care Excellence, 2014. All rights reserved. This material may be freely reproduced for educational and not-for-profit purposes. No reproduction by or for commercial organisations, or for commercial purposes, is allowed without the express written permission of NICE.</v>
      </c>
      <c r="C35" s="154"/>
    </row>
  </sheetData>
  <sheetProtection formatCells="0" formatRows="0" insertRows="0" deleteRows="0"/>
  <mergeCells count="18">
    <mergeCell ref="B1:C1"/>
    <mergeCell ref="B16:C16"/>
    <mergeCell ref="B31:C31"/>
    <mergeCell ref="B25:C25"/>
    <mergeCell ref="B26:C26"/>
    <mergeCell ref="B27:C27"/>
    <mergeCell ref="B28:C28"/>
    <mergeCell ref="B29:C29"/>
    <mergeCell ref="B35:C35"/>
    <mergeCell ref="B3:C3"/>
    <mergeCell ref="B6:C6"/>
    <mergeCell ref="B12:C12"/>
    <mergeCell ref="B7:C7"/>
    <mergeCell ref="B8:C8"/>
    <mergeCell ref="B11:C11"/>
    <mergeCell ref="B5:C5"/>
    <mergeCell ref="B33:C33"/>
    <mergeCell ref="B10:C10"/>
  </mergeCells>
  <hyperlinks>
    <hyperlink ref="C23" r:id="rId1" display="To ask a question about this clinical audit tool, or to provide feedback to help inform the development of future tools, please email auditsupport@nice.org.uk."/>
    <hyperlink ref="B10:C10" r:id="rId2" display="Other relevant NICE guidance can be found through NICE Pathways."/>
  </hyperlinks>
  <printOptions/>
  <pageMargins left="0.7086614173228347" right="0.7086614173228347" top="0.7480314960629921" bottom="0.7480314960629921" header="0.31496062992125984" footer="0.31496062992125984"/>
  <pageSetup fitToHeight="2" fitToWidth="1" horizontalDpi="600" verticalDpi="600" orientation="portrait" paperSize="9" scale="90" r:id="rId3"/>
</worksheet>
</file>

<file path=xl/worksheets/sheet4.xml><?xml version="1.0" encoding="utf-8"?>
<worksheet xmlns="http://schemas.openxmlformats.org/spreadsheetml/2006/main" xmlns:r="http://schemas.openxmlformats.org/officeDocument/2006/relationships">
  <sheetPr>
    <pageSetUpPr fitToPage="1"/>
  </sheetPr>
  <dimension ref="B1:F32"/>
  <sheetViews>
    <sheetView showGridLines="0" zoomScale="90" zoomScaleNormal="90" zoomScalePageLayoutView="0" workbookViewId="0" topLeftCell="A15">
      <selection activeCell="I19" sqref="I19"/>
    </sheetView>
  </sheetViews>
  <sheetFormatPr defaultColWidth="9.140625" defaultRowHeight="15"/>
  <cols>
    <col min="1" max="1" width="9.140625" style="2" customWidth="1"/>
    <col min="2" max="2" width="52.57421875" style="2" customWidth="1"/>
    <col min="3" max="3" width="19.140625" style="2" customWidth="1"/>
    <col min="4" max="4" width="35.7109375" style="2" customWidth="1"/>
    <col min="5" max="5" width="45.57421875" style="2" customWidth="1"/>
    <col min="6" max="6" width="15.421875" style="2" customWidth="1"/>
    <col min="7" max="16384" width="9.140625" style="2" customWidth="1"/>
  </cols>
  <sheetData>
    <row r="1" spans="2:6" ht="30" customHeight="1">
      <c r="B1" s="172" t="str">
        <f>"Standards for "&amp;Introduction!B1</f>
        <v>Standards for Gallstone disease: clinical audit</v>
      </c>
      <c r="C1" s="173"/>
      <c r="D1" s="173"/>
      <c r="E1" s="173"/>
      <c r="F1" s="173"/>
    </row>
    <row r="2" s="4" customFormat="1" ht="14.25"/>
    <row r="3" spans="2:6" s="4" customFormat="1" ht="15" customHeight="1">
      <c r="B3" s="174" t="str">
        <f>"The audit standards are based on the NICE guideline for "&amp;'Hidden sheet'!B3&amp;"."</f>
        <v>The audit standards are based on the NICE guideline for Gallstone disease.</v>
      </c>
      <c r="C3" s="174"/>
      <c r="D3" s="174"/>
      <c r="E3" s="174"/>
      <c r="F3" s="171"/>
    </row>
    <row r="4" spans="2:6" s="4" customFormat="1" ht="15">
      <c r="B4" s="170"/>
      <c r="C4" s="171"/>
      <c r="D4" s="171"/>
      <c r="E4" s="171"/>
      <c r="F4" s="171"/>
    </row>
    <row r="5" spans="2:6" s="4" customFormat="1" ht="45" customHeight="1">
      <c r="B5" s="176" t="str">
        <f>'Hidden sheet'!B8</f>
        <v>When deciding on the areas of the NICE clinical guideline and recommendations to be included in the audit tool, we considered the clinical issues covered by the guideline, key priorities for implementation and potential challenges of collecting data for a retrospective audit of patient records. There may be other recommendations in the guideline suitable for developing audit standards or an audit project.</v>
      </c>
      <c r="C5" s="154"/>
      <c r="D5" s="154"/>
      <c r="E5" s="154"/>
      <c r="F5" s="154"/>
    </row>
    <row r="6" spans="2:6" s="4" customFormat="1" ht="15">
      <c r="B6" s="170"/>
      <c r="C6" s="171"/>
      <c r="D6" s="171"/>
      <c r="E6" s="171"/>
      <c r="F6" s="171"/>
    </row>
    <row r="7" spans="2:6" s="4" customFormat="1" ht="27.75" customHeight="1">
      <c r="B7" s="174" t="s">
        <v>191</v>
      </c>
      <c r="C7" s="174"/>
      <c r="D7" s="174"/>
      <c r="E7" s="174"/>
      <c r="F7" s="171"/>
    </row>
    <row r="8" spans="2:6" s="4" customFormat="1" ht="15">
      <c r="B8" s="170"/>
      <c r="C8" s="171"/>
      <c r="D8" s="171"/>
      <c r="E8" s="171"/>
      <c r="F8" s="171"/>
    </row>
    <row r="9" spans="2:6" s="4" customFormat="1" ht="15" customHeight="1">
      <c r="B9" s="175" t="s">
        <v>190</v>
      </c>
      <c r="C9" s="175"/>
      <c r="D9" s="175"/>
      <c r="E9" s="175"/>
      <c r="F9" s="171"/>
    </row>
    <row r="10" spans="2:6" s="4" customFormat="1" ht="15.75" thickBot="1">
      <c r="B10" s="168"/>
      <c r="C10" s="169"/>
      <c r="D10" s="169"/>
      <c r="E10" s="169"/>
      <c r="F10" s="169"/>
    </row>
    <row r="11" spans="2:6" ht="60.75" thickBot="1">
      <c r="B11" s="111" t="s">
        <v>69</v>
      </c>
      <c r="C11" s="112" t="s">
        <v>16</v>
      </c>
      <c r="D11" s="111" t="s">
        <v>0</v>
      </c>
      <c r="E11" s="111" t="s">
        <v>17</v>
      </c>
      <c r="F11" s="112" t="s">
        <v>65</v>
      </c>
    </row>
    <row r="12" spans="2:6" ht="15.75" thickBot="1">
      <c r="B12" s="165" t="s">
        <v>158</v>
      </c>
      <c r="C12" s="166"/>
      <c r="D12" s="166"/>
      <c r="E12" s="166"/>
      <c r="F12" s="167"/>
    </row>
    <row r="13" spans="2:6" ht="114.75" thickBot="1">
      <c r="B13" s="22" t="s">
        <v>177</v>
      </c>
      <c r="C13" s="34" t="s">
        <v>156</v>
      </c>
      <c r="D13" s="35" t="s">
        <v>155</v>
      </c>
      <c r="E13" s="22" t="s">
        <v>221</v>
      </c>
      <c r="F13" s="34" t="s">
        <v>205</v>
      </c>
    </row>
    <row r="14" spans="2:6" ht="171.75" customHeight="1" thickBot="1">
      <c r="B14" s="22" t="s">
        <v>209</v>
      </c>
      <c r="C14" s="34" t="s">
        <v>157</v>
      </c>
      <c r="D14" s="35" t="s">
        <v>192</v>
      </c>
      <c r="E14" s="22" t="s">
        <v>155</v>
      </c>
      <c r="F14" s="34" t="s">
        <v>206</v>
      </c>
    </row>
    <row r="15" spans="2:6" ht="43.5" thickBot="1">
      <c r="B15" s="22" t="s">
        <v>178</v>
      </c>
      <c r="C15" s="34" t="s">
        <v>193</v>
      </c>
      <c r="D15" s="35" t="s">
        <v>155</v>
      </c>
      <c r="E15" s="22" t="s">
        <v>155</v>
      </c>
      <c r="F15" s="34" t="s">
        <v>207</v>
      </c>
    </row>
    <row r="16" spans="2:6" ht="130.5" customHeight="1" thickBot="1">
      <c r="B16" s="22" t="s">
        <v>211</v>
      </c>
      <c r="C16" s="34" t="s">
        <v>195</v>
      </c>
      <c r="D16" s="35" t="s">
        <v>155</v>
      </c>
      <c r="E16" s="22" t="s">
        <v>194</v>
      </c>
      <c r="F16" s="34" t="s">
        <v>208</v>
      </c>
    </row>
    <row r="17" spans="2:6" ht="15.75" thickBot="1">
      <c r="B17" s="165" t="s">
        <v>159</v>
      </c>
      <c r="C17" s="166"/>
      <c r="D17" s="166"/>
      <c r="E17" s="166"/>
      <c r="F17" s="167"/>
    </row>
    <row r="18" spans="2:6" ht="172.5" customHeight="1" thickBot="1">
      <c r="B18" s="22" t="s">
        <v>213</v>
      </c>
      <c r="C18" s="34" t="s">
        <v>160</v>
      </c>
      <c r="D18" s="35" t="s">
        <v>155</v>
      </c>
      <c r="E18" s="22" t="s">
        <v>219</v>
      </c>
      <c r="F18" s="34" t="s">
        <v>185</v>
      </c>
    </row>
    <row r="19" spans="2:6" ht="60" customHeight="1">
      <c r="B19" s="121" t="s">
        <v>214</v>
      </c>
      <c r="C19" s="122" t="s">
        <v>196</v>
      </c>
      <c r="D19" s="123" t="s">
        <v>155</v>
      </c>
      <c r="E19" s="121" t="s">
        <v>222</v>
      </c>
      <c r="F19" s="122" t="s">
        <v>171</v>
      </c>
    </row>
    <row r="20" spans="2:6" ht="43.5" thickBot="1">
      <c r="B20" s="124" t="s">
        <v>167</v>
      </c>
      <c r="C20" s="125"/>
      <c r="D20" s="126"/>
      <c r="E20" s="124"/>
      <c r="F20" s="125"/>
    </row>
    <row r="21" spans="2:6" ht="157.5" thickBot="1">
      <c r="B21" s="22" t="s">
        <v>215</v>
      </c>
      <c r="C21" s="34" t="s">
        <v>197</v>
      </c>
      <c r="D21" s="35" t="s">
        <v>155</v>
      </c>
      <c r="E21" s="22" t="s">
        <v>198</v>
      </c>
      <c r="F21" s="34" t="s">
        <v>172</v>
      </c>
    </row>
    <row r="22" spans="2:6" ht="114.75" hidden="1" thickBot="1">
      <c r="B22" s="22" t="s">
        <v>70</v>
      </c>
      <c r="C22" s="34" t="s">
        <v>126</v>
      </c>
      <c r="D22" s="35" t="s">
        <v>133</v>
      </c>
      <c r="E22" s="22" t="s">
        <v>127</v>
      </c>
      <c r="F22" s="34" t="s">
        <v>61</v>
      </c>
    </row>
    <row r="23" spans="2:6" ht="114.75" hidden="1" thickBot="1">
      <c r="B23" s="22" t="s">
        <v>71</v>
      </c>
      <c r="C23" s="34" t="s">
        <v>126</v>
      </c>
      <c r="D23" s="35" t="s">
        <v>133</v>
      </c>
      <c r="E23" s="22" t="s">
        <v>127</v>
      </c>
      <c r="F23" s="34" t="s">
        <v>61</v>
      </c>
    </row>
    <row r="24" spans="2:6" ht="114.75" hidden="1" thickBot="1">
      <c r="B24" s="22" t="s">
        <v>104</v>
      </c>
      <c r="C24" s="34" t="s">
        <v>126</v>
      </c>
      <c r="D24" s="35" t="s">
        <v>133</v>
      </c>
      <c r="E24" s="22" t="s">
        <v>127</v>
      </c>
      <c r="F24" s="34" t="s">
        <v>61</v>
      </c>
    </row>
    <row r="25" spans="2:6" ht="114.75" hidden="1" thickBot="1">
      <c r="B25" s="22" t="s">
        <v>105</v>
      </c>
      <c r="C25" s="34" t="s">
        <v>126</v>
      </c>
      <c r="D25" s="35" t="s">
        <v>133</v>
      </c>
      <c r="E25" s="22" t="s">
        <v>127</v>
      </c>
      <c r="F25" s="34" t="s">
        <v>61</v>
      </c>
    </row>
    <row r="26" spans="2:6" ht="114.75" hidden="1" thickBot="1">
      <c r="B26" s="22" t="s">
        <v>106</v>
      </c>
      <c r="C26" s="34" t="s">
        <v>126</v>
      </c>
      <c r="D26" s="35" t="s">
        <v>133</v>
      </c>
      <c r="E26" s="22" t="s">
        <v>127</v>
      </c>
      <c r="F26" s="34" t="s">
        <v>61</v>
      </c>
    </row>
    <row r="27" spans="2:6" ht="15.75" thickBot="1">
      <c r="B27" s="165" t="s">
        <v>166</v>
      </c>
      <c r="C27" s="166"/>
      <c r="D27" s="166"/>
      <c r="E27" s="166"/>
      <c r="F27" s="167"/>
    </row>
    <row r="28" spans="2:6" ht="43.5" thickBot="1">
      <c r="B28" s="19" t="s">
        <v>22</v>
      </c>
      <c r="C28" s="26" t="s">
        <v>125</v>
      </c>
      <c r="D28" s="19" t="s">
        <v>23</v>
      </c>
      <c r="E28" s="19" t="s">
        <v>24</v>
      </c>
      <c r="F28" s="26">
        <v>19</v>
      </c>
    </row>
    <row r="29" spans="2:6" ht="43.5" thickBot="1">
      <c r="B29" s="19" t="s">
        <v>22</v>
      </c>
      <c r="C29" s="26" t="s">
        <v>125</v>
      </c>
      <c r="D29" s="19" t="s">
        <v>23</v>
      </c>
      <c r="E29" s="19" t="s">
        <v>24</v>
      </c>
      <c r="F29" s="26">
        <v>20</v>
      </c>
    </row>
    <row r="30" spans="2:6" ht="43.5" thickBot="1">
      <c r="B30" s="19" t="s">
        <v>22</v>
      </c>
      <c r="C30" s="26" t="s">
        <v>125</v>
      </c>
      <c r="D30" s="19" t="s">
        <v>23</v>
      </c>
      <c r="E30" s="19" t="s">
        <v>24</v>
      </c>
      <c r="F30" s="26">
        <v>21</v>
      </c>
    </row>
    <row r="31" spans="2:6" ht="43.5" thickBot="1">
      <c r="B31" s="19" t="s">
        <v>22</v>
      </c>
      <c r="C31" s="26" t="s">
        <v>125</v>
      </c>
      <c r="D31" s="19" t="s">
        <v>23</v>
      </c>
      <c r="E31" s="19" t="s">
        <v>24</v>
      </c>
      <c r="F31" s="26">
        <v>22</v>
      </c>
    </row>
    <row r="32" spans="2:6" ht="43.5" thickBot="1">
      <c r="B32" s="19" t="s">
        <v>22</v>
      </c>
      <c r="C32" s="26" t="s">
        <v>125</v>
      </c>
      <c r="D32" s="19" t="s">
        <v>23</v>
      </c>
      <c r="E32" s="19" t="s">
        <v>24</v>
      </c>
      <c r="F32" s="26">
        <v>23</v>
      </c>
    </row>
  </sheetData>
  <sheetProtection formatCells="0" formatColumns="0" formatRows="0" insertColumns="0" insertRows="0" deleteColumns="0" deleteRows="0" sort="0" autoFilter="0"/>
  <mergeCells count="12">
    <mergeCell ref="B5:F5"/>
    <mergeCell ref="B6:F6"/>
    <mergeCell ref="B12:F12"/>
    <mergeCell ref="B17:F17"/>
    <mergeCell ref="B10:F10"/>
    <mergeCell ref="B8:F8"/>
    <mergeCell ref="B27:F27"/>
    <mergeCell ref="B1:F1"/>
    <mergeCell ref="B3:F3"/>
    <mergeCell ref="B7:F7"/>
    <mergeCell ref="B9:F9"/>
    <mergeCell ref="B4:F4"/>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B1:BD96"/>
  <sheetViews>
    <sheetView showGridLines="0" zoomScale="80" zoomScaleNormal="80" zoomScaleSheetLayoutView="90" zoomScalePageLayoutView="0" workbookViewId="0" topLeftCell="A1">
      <pane xSplit="5" ySplit="6" topLeftCell="F7" activePane="bottomRight" state="frozen"/>
      <selection pane="topLeft" activeCell="A1" sqref="A1"/>
      <selection pane="topRight" activeCell="E1" sqref="E1"/>
      <selection pane="bottomLeft" activeCell="A6" sqref="A6"/>
      <selection pane="bottomRight" activeCell="A4" sqref="A4"/>
    </sheetView>
  </sheetViews>
  <sheetFormatPr defaultColWidth="9.140625" defaultRowHeight="15"/>
  <cols>
    <col min="1" max="1" width="9.140625" style="2" customWidth="1"/>
    <col min="2" max="2" width="13.421875" style="44" customWidth="1"/>
    <col min="3" max="3" width="9.140625" style="13" customWidth="1"/>
    <col min="4" max="4" width="15.00390625" style="2" customWidth="1"/>
    <col min="5" max="5" width="29.7109375" style="2" customWidth="1"/>
    <col min="6" max="23" width="22.7109375" style="2" customWidth="1"/>
    <col min="24" max="48" width="22.7109375" style="2" hidden="1" customWidth="1"/>
    <col min="49" max="53" width="22.7109375" style="2" customWidth="1"/>
    <col min="54" max="54" width="9.140625" style="2" customWidth="1"/>
    <col min="55" max="55" width="31.00390625" style="2" bestFit="1" customWidth="1"/>
    <col min="56" max="16384" width="9.140625" style="2" customWidth="1"/>
  </cols>
  <sheetData>
    <row r="1" spans="2:15" s="1" customFormat="1" ht="30" customHeight="1">
      <c r="B1" s="120" t="str">
        <f>"Data collection for "&amp;Introduction!B1</f>
        <v>Data collection for Gallstone disease: clinical audit</v>
      </c>
      <c r="C1" s="120"/>
      <c r="D1" s="120"/>
      <c r="E1" s="120"/>
      <c r="F1" s="120"/>
      <c r="G1" s="119"/>
      <c r="H1" s="119"/>
      <c r="I1" s="119"/>
      <c r="J1" s="119"/>
      <c r="K1" s="119"/>
      <c r="L1" s="142"/>
      <c r="M1" s="142"/>
      <c r="N1" s="142"/>
      <c r="O1" s="119"/>
    </row>
    <row r="2" spans="2:6" s="1" customFormat="1" ht="15" customHeight="1" thickBot="1">
      <c r="B2" s="189"/>
      <c r="C2" s="189"/>
      <c r="D2" s="189"/>
      <c r="E2" s="189"/>
      <c r="F2" s="189"/>
    </row>
    <row r="3" spans="2:53" s="46" customFormat="1" ht="13.5" thickBot="1">
      <c r="B3" s="59"/>
      <c r="C3" s="60"/>
      <c r="D3" s="59"/>
      <c r="E3" s="61"/>
      <c r="F3" s="127">
        <v>1</v>
      </c>
      <c r="G3" s="127">
        <v>2</v>
      </c>
      <c r="H3" s="127">
        <v>3</v>
      </c>
      <c r="I3" s="127">
        <v>4</v>
      </c>
      <c r="J3" s="127">
        <v>5</v>
      </c>
      <c r="K3" s="127">
        <v>6</v>
      </c>
      <c r="L3" s="127">
        <v>7</v>
      </c>
      <c r="M3" s="127">
        <v>8</v>
      </c>
      <c r="N3" s="127">
        <v>9</v>
      </c>
      <c r="O3" s="127">
        <v>10</v>
      </c>
      <c r="P3" s="127">
        <v>11</v>
      </c>
      <c r="Q3" s="127">
        <v>12</v>
      </c>
      <c r="R3" s="42">
        <v>13</v>
      </c>
      <c r="S3" s="42">
        <v>14</v>
      </c>
      <c r="T3" s="42">
        <v>15</v>
      </c>
      <c r="U3" s="42">
        <v>16</v>
      </c>
      <c r="V3" s="42">
        <v>17</v>
      </c>
      <c r="W3" s="42">
        <v>18</v>
      </c>
      <c r="X3" s="42">
        <v>21</v>
      </c>
      <c r="Y3" s="42">
        <v>22</v>
      </c>
      <c r="Z3" s="42">
        <v>23</v>
      </c>
      <c r="AA3" s="42">
        <v>24</v>
      </c>
      <c r="AB3" s="42">
        <v>25</v>
      </c>
      <c r="AC3" s="42">
        <v>26</v>
      </c>
      <c r="AD3" s="42">
        <v>27</v>
      </c>
      <c r="AE3" s="42">
        <v>28</v>
      </c>
      <c r="AF3" s="42">
        <v>29</v>
      </c>
      <c r="AG3" s="42">
        <v>30</v>
      </c>
      <c r="AH3" s="42">
        <v>31</v>
      </c>
      <c r="AI3" s="42">
        <v>32</v>
      </c>
      <c r="AJ3" s="42">
        <v>33</v>
      </c>
      <c r="AK3" s="42">
        <v>34</v>
      </c>
      <c r="AL3" s="42">
        <v>35</v>
      </c>
      <c r="AM3" s="42">
        <v>36</v>
      </c>
      <c r="AN3" s="42">
        <v>37</v>
      </c>
      <c r="AO3" s="42">
        <v>38</v>
      </c>
      <c r="AP3" s="42">
        <v>39</v>
      </c>
      <c r="AQ3" s="42">
        <v>40</v>
      </c>
      <c r="AR3" s="42">
        <v>41</v>
      </c>
      <c r="AS3" s="42">
        <v>42</v>
      </c>
      <c r="AT3" s="42">
        <v>43</v>
      </c>
      <c r="AU3" s="42">
        <v>44</v>
      </c>
      <c r="AV3" s="42">
        <v>45</v>
      </c>
      <c r="AW3" s="43">
        <v>19</v>
      </c>
      <c r="AX3" s="43">
        <v>20</v>
      </c>
      <c r="AY3" s="43">
        <v>21</v>
      </c>
      <c r="AZ3" s="43">
        <v>22</v>
      </c>
      <c r="BA3" s="43">
        <v>23</v>
      </c>
    </row>
    <row r="4" spans="2:53" s="46" customFormat="1" ht="15.75" customHeight="1" thickBot="1">
      <c r="B4" s="59"/>
      <c r="C4" s="60"/>
      <c r="D4" s="59"/>
      <c r="E4" s="61"/>
      <c r="F4" s="182" t="s">
        <v>162</v>
      </c>
      <c r="G4" s="182" t="s">
        <v>180</v>
      </c>
      <c r="H4" s="182" t="s">
        <v>161</v>
      </c>
      <c r="I4" s="182" t="s">
        <v>163</v>
      </c>
      <c r="J4" s="182" t="s">
        <v>210</v>
      </c>
      <c r="K4" s="182" t="s">
        <v>164</v>
      </c>
      <c r="L4" s="182" t="s">
        <v>181</v>
      </c>
      <c r="M4" s="182" t="s">
        <v>182</v>
      </c>
      <c r="N4" s="182" t="s">
        <v>184</v>
      </c>
      <c r="O4" s="182" t="s">
        <v>199</v>
      </c>
      <c r="P4" s="182" t="s">
        <v>218</v>
      </c>
      <c r="Q4" s="182" t="s">
        <v>212</v>
      </c>
      <c r="R4" s="179" t="s">
        <v>216</v>
      </c>
      <c r="S4" s="179" t="s">
        <v>217</v>
      </c>
      <c r="T4" s="180" t="s">
        <v>165</v>
      </c>
      <c r="U4" s="181"/>
      <c r="V4" s="179" t="s">
        <v>170</v>
      </c>
      <c r="W4" s="179" t="s">
        <v>169</v>
      </c>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77" t="s">
        <v>107</v>
      </c>
      <c r="AX4" s="177" t="s">
        <v>107</v>
      </c>
      <c r="AY4" s="177" t="s">
        <v>107</v>
      </c>
      <c r="AZ4" s="177" t="s">
        <v>107</v>
      </c>
      <c r="BA4" s="177" t="s">
        <v>107</v>
      </c>
    </row>
    <row r="5" spans="2:53" s="117" customFormat="1" ht="79.5" customHeight="1">
      <c r="B5" s="69" t="s">
        <v>15</v>
      </c>
      <c r="C5" s="68" t="s">
        <v>2</v>
      </c>
      <c r="D5" s="66" t="s">
        <v>3</v>
      </c>
      <c r="E5" s="67" t="s">
        <v>4</v>
      </c>
      <c r="F5" s="178"/>
      <c r="G5" s="178"/>
      <c r="H5" s="178"/>
      <c r="I5" s="178"/>
      <c r="J5" s="178"/>
      <c r="K5" s="178"/>
      <c r="L5" s="184"/>
      <c r="M5" s="184"/>
      <c r="N5" s="184"/>
      <c r="O5" s="178"/>
      <c r="P5" s="178"/>
      <c r="Q5" s="183"/>
      <c r="R5" s="178"/>
      <c r="S5" s="178"/>
      <c r="T5" s="130" t="s">
        <v>201</v>
      </c>
      <c r="U5" s="130" t="s">
        <v>202</v>
      </c>
      <c r="V5" s="178"/>
      <c r="W5" s="178"/>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78"/>
      <c r="AX5" s="178"/>
      <c r="AY5" s="178"/>
      <c r="AZ5" s="178"/>
      <c r="BA5" s="178"/>
    </row>
    <row r="6" spans="2:53" s="117" customFormat="1" ht="42" customHeight="1" thickBot="1">
      <c r="B6" s="116"/>
      <c r="C6" s="64" t="s">
        <v>72</v>
      </c>
      <c r="D6" s="64" t="s">
        <v>108</v>
      </c>
      <c r="E6" s="65" t="s">
        <v>74</v>
      </c>
      <c r="F6" s="128" t="s">
        <v>73</v>
      </c>
      <c r="G6" s="128" t="s">
        <v>73</v>
      </c>
      <c r="H6" s="128" t="s">
        <v>73</v>
      </c>
      <c r="I6" s="128" t="s">
        <v>73</v>
      </c>
      <c r="J6" s="128" t="s">
        <v>73</v>
      </c>
      <c r="K6" s="128" t="s">
        <v>73</v>
      </c>
      <c r="L6" s="128" t="s">
        <v>183</v>
      </c>
      <c r="M6" s="128" t="s">
        <v>183</v>
      </c>
      <c r="N6" s="128" t="s">
        <v>183</v>
      </c>
      <c r="O6" s="128" t="s">
        <v>73</v>
      </c>
      <c r="P6" s="128" t="s">
        <v>73</v>
      </c>
      <c r="Q6" s="128" t="s">
        <v>73</v>
      </c>
      <c r="R6" s="73" t="s">
        <v>73</v>
      </c>
      <c r="S6" s="73" t="s">
        <v>73</v>
      </c>
      <c r="T6" s="73" t="s">
        <v>73</v>
      </c>
      <c r="U6" s="73" t="s">
        <v>73</v>
      </c>
      <c r="V6" s="73" t="s">
        <v>73</v>
      </c>
      <c r="W6" s="73" t="s">
        <v>73</v>
      </c>
      <c r="X6" s="73" t="s">
        <v>73</v>
      </c>
      <c r="Y6" s="73" t="s">
        <v>73</v>
      </c>
      <c r="Z6" s="73" t="s">
        <v>73</v>
      </c>
      <c r="AA6" s="73" t="s">
        <v>73</v>
      </c>
      <c r="AB6" s="73" t="s">
        <v>73</v>
      </c>
      <c r="AC6" s="73" t="s">
        <v>73</v>
      </c>
      <c r="AD6" s="73" t="s">
        <v>73</v>
      </c>
      <c r="AE6" s="73" t="s">
        <v>73</v>
      </c>
      <c r="AF6" s="73" t="s">
        <v>73</v>
      </c>
      <c r="AG6" s="73" t="s">
        <v>73</v>
      </c>
      <c r="AH6" s="73" t="s">
        <v>73</v>
      </c>
      <c r="AI6" s="73" t="s">
        <v>73</v>
      </c>
      <c r="AJ6" s="73" t="s">
        <v>73</v>
      </c>
      <c r="AK6" s="73" t="s">
        <v>73</v>
      </c>
      <c r="AL6" s="73" t="s">
        <v>73</v>
      </c>
      <c r="AM6" s="73" t="s">
        <v>73</v>
      </c>
      <c r="AN6" s="73" t="s">
        <v>73</v>
      </c>
      <c r="AO6" s="73" t="s">
        <v>73</v>
      </c>
      <c r="AP6" s="73" t="s">
        <v>73</v>
      </c>
      <c r="AQ6" s="73" t="s">
        <v>73</v>
      </c>
      <c r="AR6" s="73" t="s">
        <v>73</v>
      </c>
      <c r="AS6" s="73" t="s">
        <v>73</v>
      </c>
      <c r="AT6" s="73" t="s">
        <v>73</v>
      </c>
      <c r="AU6" s="73" t="s">
        <v>73</v>
      </c>
      <c r="AV6" s="73" t="s">
        <v>73</v>
      </c>
      <c r="AW6" s="118" t="s">
        <v>73</v>
      </c>
      <c r="AX6" s="118" t="s">
        <v>73</v>
      </c>
      <c r="AY6" s="118" t="s">
        <v>73</v>
      </c>
      <c r="AZ6" s="118" t="s">
        <v>73</v>
      </c>
      <c r="BA6" s="118" t="s">
        <v>73</v>
      </c>
    </row>
    <row r="7" spans="2:56" s="44" customFormat="1" ht="30" customHeight="1" thickBot="1">
      <c r="B7" s="92">
        <v>1</v>
      </c>
      <c r="C7" s="90"/>
      <c r="D7" s="90"/>
      <c r="E7" s="90"/>
      <c r="F7" s="90"/>
      <c r="G7" s="90"/>
      <c r="H7" s="90"/>
      <c r="I7" s="90"/>
      <c r="J7" s="90"/>
      <c r="K7" s="90"/>
      <c r="L7" s="148"/>
      <c r="M7" s="148"/>
      <c r="N7" s="149">
        <f>IF(OR(L7="",M7=""),"",(M7-L7))</f>
      </c>
      <c r="O7" s="147">
        <f>IF(OR(L7="",M7=""),"",IF(N7&lt;8,"Yes","No"))</f>
      </c>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45"/>
      <c r="BC7" s="46" t="s">
        <v>47</v>
      </c>
      <c r="BD7" s="47"/>
    </row>
    <row r="8" spans="2:56" s="44" customFormat="1" ht="30" customHeight="1" thickBot="1">
      <c r="B8" s="92">
        <v>2</v>
      </c>
      <c r="C8" s="90"/>
      <c r="D8" s="90"/>
      <c r="E8" s="90"/>
      <c r="F8" s="91"/>
      <c r="G8" s="90"/>
      <c r="H8" s="90"/>
      <c r="I8" s="91"/>
      <c r="J8" s="90"/>
      <c r="K8" s="90"/>
      <c r="L8" s="148"/>
      <c r="M8" s="148"/>
      <c r="N8" s="149">
        <f aca="true" t="shared" si="0" ref="N8:N47">IF(OR(L8="",M8=""),"",(M8-L8))</f>
      </c>
      <c r="O8" s="147">
        <f aca="true" t="shared" si="1" ref="O8:O47">IF(OR(L8="",M8=""),"",IF(N8&lt;8,"Yes","No"))</f>
      </c>
      <c r="P8" s="90"/>
      <c r="Q8" s="90"/>
      <c r="R8" s="91"/>
      <c r="S8" s="90"/>
      <c r="T8" s="90"/>
      <c r="U8" s="90"/>
      <c r="V8" s="90"/>
      <c r="W8" s="90"/>
      <c r="X8" s="91"/>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45"/>
      <c r="BC8" s="46"/>
      <c r="BD8" s="48"/>
    </row>
    <row r="9" spans="2:56" s="44" customFormat="1" ht="30" customHeight="1" thickBot="1">
      <c r="B9" s="92">
        <v>3</v>
      </c>
      <c r="C9" s="90"/>
      <c r="D9" s="90"/>
      <c r="E9" s="90"/>
      <c r="F9" s="91"/>
      <c r="G9" s="90"/>
      <c r="H9" s="90"/>
      <c r="I9" s="91"/>
      <c r="J9" s="90"/>
      <c r="K9" s="90"/>
      <c r="L9" s="148"/>
      <c r="M9" s="148"/>
      <c r="N9" s="149">
        <f t="shared" si="0"/>
      </c>
      <c r="O9" s="147">
        <f t="shared" si="1"/>
      </c>
      <c r="P9" s="90"/>
      <c r="Q9" s="90"/>
      <c r="R9" s="91"/>
      <c r="S9" s="90"/>
      <c r="T9" s="90"/>
      <c r="U9" s="90"/>
      <c r="V9" s="90"/>
      <c r="W9" s="90"/>
      <c r="X9" s="91"/>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45"/>
      <c r="BC9" s="97" t="s">
        <v>11</v>
      </c>
      <c r="BD9" s="102" t="str">
        <f>MIN(Age)&amp;" - "&amp;MAX(Age)</f>
        <v>0 - 0</v>
      </c>
    </row>
    <row r="10" spans="2:56" s="44" customFormat="1" ht="30" customHeight="1" thickBot="1">
      <c r="B10" s="92">
        <v>4</v>
      </c>
      <c r="C10" s="90"/>
      <c r="D10" s="90"/>
      <c r="E10" s="90"/>
      <c r="F10" s="91"/>
      <c r="G10" s="90"/>
      <c r="H10" s="90"/>
      <c r="I10" s="91"/>
      <c r="J10" s="90"/>
      <c r="K10" s="90"/>
      <c r="L10" s="148"/>
      <c r="M10" s="148"/>
      <c r="N10" s="149">
        <f t="shared" si="0"/>
      </c>
      <c r="O10" s="147">
        <f t="shared" si="1"/>
      </c>
      <c r="P10" s="90"/>
      <c r="Q10" s="90"/>
      <c r="R10" s="91"/>
      <c r="S10" s="90"/>
      <c r="T10" s="90"/>
      <c r="U10" s="90"/>
      <c r="V10" s="90"/>
      <c r="W10" s="90"/>
      <c r="X10" s="91"/>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45"/>
      <c r="BC10" s="98"/>
      <c r="BD10" s="96"/>
    </row>
    <row r="11" spans="2:56" s="44" customFormat="1" ht="30" customHeight="1" thickBot="1">
      <c r="B11" s="92">
        <v>5</v>
      </c>
      <c r="C11" s="90"/>
      <c r="D11" s="90"/>
      <c r="E11" s="90"/>
      <c r="F11" s="91"/>
      <c r="G11" s="90"/>
      <c r="H11" s="90"/>
      <c r="I11" s="91"/>
      <c r="J11" s="90"/>
      <c r="K11" s="90"/>
      <c r="L11" s="148"/>
      <c r="M11" s="148"/>
      <c r="N11" s="149">
        <f t="shared" si="0"/>
      </c>
      <c r="O11" s="147">
        <f t="shared" si="1"/>
      </c>
      <c r="P11" s="90"/>
      <c r="Q11" s="90"/>
      <c r="R11" s="91"/>
      <c r="S11" s="90"/>
      <c r="T11" s="90"/>
      <c r="U11" s="90"/>
      <c r="V11" s="90"/>
      <c r="W11" s="90"/>
      <c r="X11" s="91"/>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45"/>
      <c r="BC11" s="99" t="s">
        <v>9</v>
      </c>
      <c r="BD11" s="102">
        <f>COUNTIF(Sex,"Male")</f>
        <v>0</v>
      </c>
    </row>
    <row r="12" spans="2:56" s="44" customFormat="1" ht="30" customHeight="1" thickBot="1">
      <c r="B12" s="92">
        <v>6</v>
      </c>
      <c r="C12" s="90"/>
      <c r="D12" s="90"/>
      <c r="E12" s="90"/>
      <c r="F12" s="91"/>
      <c r="G12" s="90"/>
      <c r="H12" s="90"/>
      <c r="I12" s="91"/>
      <c r="J12" s="90"/>
      <c r="K12" s="90"/>
      <c r="L12" s="148"/>
      <c r="M12" s="148"/>
      <c r="N12" s="149">
        <f t="shared" si="0"/>
      </c>
      <c r="O12" s="147">
        <f t="shared" si="1"/>
      </c>
      <c r="P12" s="90"/>
      <c r="Q12" s="90"/>
      <c r="R12" s="91"/>
      <c r="S12" s="90"/>
      <c r="T12" s="90"/>
      <c r="U12" s="90"/>
      <c r="V12" s="90"/>
      <c r="W12" s="90"/>
      <c r="X12" s="91"/>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45"/>
      <c r="BC12" s="100" t="s">
        <v>10</v>
      </c>
      <c r="BD12" s="102">
        <f>COUNTIF(Sex,"Female")</f>
        <v>0</v>
      </c>
    </row>
    <row r="13" spans="2:56" s="44" customFormat="1" ht="30" customHeight="1" thickBot="1">
      <c r="B13" s="92">
        <v>7</v>
      </c>
      <c r="C13" s="90"/>
      <c r="D13" s="90"/>
      <c r="E13" s="90"/>
      <c r="F13" s="91"/>
      <c r="G13" s="90"/>
      <c r="H13" s="90"/>
      <c r="I13" s="91"/>
      <c r="J13" s="90"/>
      <c r="K13" s="90"/>
      <c r="L13" s="148"/>
      <c r="M13" s="148"/>
      <c r="N13" s="149">
        <f t="shared" si="0"/>
      </c>
      <c r="O13" s="147">
        <f t="shared" si="1"/>
      </c>
      <c r="P13" s="90"/>
      <c r="Q13" s="90"/>
      <c r="R13" s="91"/>
      <c r="S13" s="90"/>
      <c r="T13" s="90"/>
      <c r="U13" s="90"/>
      <c r="V13" s="90"/>
      <c r="W13" s="90"/>
      <c r="X13" s="91"/>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45"/>
      <c r="BC13" s="101"/>
      <c r="BD13" s="96"/>
    </row>
    <row r="14" spans="2:56" s="44" customFormat="1" ht="30" customHeight="1" thickBot="1">
      <c r="B14" s="92">
        <v>8</v>
      </c>
      <c r="C14" s="90"/>
      <c r="D14" s="90"/>
      <c r="E14" s="90"/>
      <c r="F14" s="91"/>
      <c r="G14" s="90"/>
      <c r="H14" s="90"/>
      <c r="I14" s="91"/>
      <c r="J14" s="90"/>
      <c r="K14" s="90"/>
      <c r="L14" s="148"/>
      <c r="M14" s="148"/>
      <c r="N14" s="149">
        <f t="shared" si="0"/>
      </c>
      <c r="O14" s="147">
        <f t="shared" si="1"/>
      </c>
      <c r="P14" s="90"/>
      <c r="Q14" s="90"/>
      <c r="R14" s="91"/>
      <c r="S14" s="90"/>
      <c r="T14" s="90"/>
      <c r="U14" s="90"/>
      <c r="V14" s="90"/>
      <c r="W14" s="90"/>
      <c r="X14" s="91"/>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45"/>
      <c r="BC14" s="100" t="s">
        <v>25</v>
      </c>
      <c r="BD14" s="102">
        <f>COUNTIF(Ethnicity,"White British")</f>
        <v>0</v>
      </c>
    </row>
    <row r="15" spans="2:56" s="44" customFormat="1" ht="30" customHeight="1" thickBot="1">
      <c r="B15" s="92">
        <v>9</v>
      </c>
      <c r="C15" s="90"/>
      <c r="D15" s="90"/>
      <c r="E15" s="90"/>
      <c r="F15" s="91"/>
      <c r="G15" s="90"/>
      <c r="H15" s="90"/>
      <c r="I15" s="91"/>
      <c r="J15" s="90"/>
      <c r="K15" s="90"/>
      <c r="L15" s="148"/>
      <c r="M15" s="148"/>
      <c r="N15" s="149">
        <f t="shared" si="0"/>
      </c>
      <c r="O15" s="147">
        <f t="shared" si="1"/>
      </c>
      <c r="P15" s="90"/>
      <c r="Q15" s="90"/>
      <c r="R15" s="91"/>
      <c r="S15" s="90"/>
      <c r="T15" s="90"/>
      <c r="U15" s="90"/>
      <c r="V15" s="90"/>
      <c r="W15" s="90"/>
      <c r="X15" s="91"/>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45"/>
      <c r="BC15" s="100" t="s">
        <v>26</v>
      </c>
      <c r="BD15" s="102">
        <f>COUNTIF(Ethnicity,"White Irish")</f>
        <v>0</v>
      </c>
    </row>
    <row r="16" spans="2:56" s="44" customFormat="1" ht="30" customHeight="1" thickBot="1">
      <c r="B16" s="92">
        <v>10</v>
      </c>
      <c r="C16" s="90"/>
      <c r="D16" s="90"/>
      <c r="E16" s="90"/>
      <c r="F16" s="91"/>
      <c r="G16" s="90"/>
      <c r="H16" s="90"/>
      <c r="I16" s="91"/>
      <c r="J16" s="90"/>
      <c r="K16" s="90"/>
      <c r="L16" s="148"/>
      <c r="M16" s="148"/>
      <c r="N16" s="149">
        <f t="shared" si="0"/>
      </c>
      <c r="O16" s="147">
        <f t="shared" si="1"/>
      </c>
      <c r="P16" s="90"/>
      <c r="Q16" s="90"/>
      <c r="R16" s="91"/>
      <c r="S16" s="90"/>
      <c r="T16" s="90"/>
      <c r="U16" s="90"/>
      <c r="V16" s="90"/>
      <c r="W16" s="90"/>
      <c r="X16" s="91"/>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45"/>
      <c r="BC16" s="100" t="s">
        <v>37</v>
      </c>
      <c r="BD16" s="102">
        <f>COUNTIF(Ethnicity,"Any other white background")</f>
        <v>0</v>
      </c>
    </row>
    <row r="17" spans="2:56" s="44" customFormat="1" ht="30" customHeight="1" thickBot="1">
      <c r="B17" s="92">
        <v>11</v>
      </c>
      <c r="C17" s="90"/>
      <c r="D17" s="90"/>
      <c r="E17" s="90"/>
      <c r="F17" s="91"/>
      <c r="G17" s="90"/>
      <c r="H17" s="90"/>
      <c r="I17" s="91"/>
      <c r="J17" s="90"/>
      <c r="K17" s="90"/>
      <c r="L17" s="148"/>
      <c r="M17" s="148"/>
      <c r="N17" s="149">
        <f t="shared" si="0"/>
      </c>
      <c r="O17" s="147">
        <f t="shared" si="1"/>
      </c>
      <c r="P17" s="90"/>
      <c r="Q17" s="90"/>
      <c r="R17" s="91"/>
      <c r="S17" s="90"/>
      <c r="T17" s="90"/>
      <c r="U17" s="90"/>
      <c r="V17" s="90"/>
      <c r="W17" s="90"/>
      <c r="X17" s="91"/>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45"/>
      <c r="BC17" s="100" t="s">
        <v>33</v>
      </c>
      <c r="BD17" s="102">
        <f>COUNTIF(Ethnicity,"Mixed: White and black Caribbean")</f>
        <v>0</v>
      </c>
    </row>
    <row r="18" spans="2:56" s="44" customFormat="1" ht="30" customHeight="1" thickBot="1">
      <c r="B18" s="92">
        <v>12</v>
      </c>
      <c r="C18" s="90"/>
      <c r="D18" s="90"/>
      <c r="E18" s="90"/>
      <c r="F18" s="90"/>
      <c r="G18" s="90"/>
      <c r="H18" s="90"/>
      <c r="I18" s="90"/>
      <c r="J18" s="90"/>
      <c r="K18" s="90"/>
      <c r="L18" s="148"/>
      <c r="M18" s="148"/>
      <c r="N18" s="149">
        <f t="shared" si="0"/>
      </c>
      <c r="O18" s="147">
        <f t="shared" si="1"/>
      </c>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45"/>
      <c r="BC18" s="100" t="s">
        <v>34</v>
      </c>
      <c r="BD18" s="102">
        <f>COUNTIF(Ethnicity,"Mixed: White and black African")</f>
        <v>0</v>
      </c>
    </row>
    <row r="19" spans="2:56" s="44" customFormat="1" ht="30" customHeight="1" thickBot="1">
      <c r="B19" s="92">
        <v>13</v>
      </c>
      <c r="C19" s="90"/>
      <c r="D19" s="90"/>
      <c r="E19" s="90"/>
      <c r="F19" s="90"/>
      <c r="G19" s="90"/>
      <c r="H19" s="90"/>
      <c r="I19" s="90"/>
      <c r="J19" s="90"/>
      <c r="K19" s="90"/>
      <c r="L19" s="148"/>
      <c r="M19" s="148"/>
      <c r="N19" s="149">
        <f t="shared" si="0"/>
      </c>
      <c r="O19" s="147">
        <f t="shared" si="1"/>
      </c>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45"/>
      <c r="BC19" s="100" t="s">
        <v>27</v>
      </c>
      <c r="BD19" s="102">
        <f>COUNTIF(Ethnicity,"Mixed: White and Asian")</f>
        <v>0</v>
      </c>
    </row>
    <row r="20" spans="2:56" s="44" customFormat="1" ht="30" customHeight="1" thickBot="1">
      <c r="B20" s="92">
        <v>14</v>
      </c>
      <c r="C20" s="90"/>
      <c r="D20" s="90"/>
      <c r="E20" s="90"/>
      <c r="F20" s="90"/>
      <c r="G20" s="90"/>
      <c r="H20" s="90"/>
      <c r="I20" s="90"/>
      <c r="J20" s="90"/>
      <c r="K20" s="90"/>
      <c r="L20" s="148"/>
      <c r="M20" s="148"/>
      <c r="N20" s="149">
        <f t="shared" si="0"/>
      </c>
      <c r="O20" s="147">
        <f t="shared" si="1"/>
      </c>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45"/>
      <c r="BC20" s="100" t="s">
        <v>38</v>
      </c>
      <c r="BD20" s="102">
        <f>COUNTIF(Ethnicity,"Any other mixed background")</f>
        <v>0</v>
      </c>
    </row>
    <row r="21" spans="2:56" s="44" customFormat="1" ht="30" customHeight="1" thickBot="1">
      <c r="B21" s="92">
        <v>15</v>
      </c>
      <c r="C21" s="90"/>
      <c r="D21" s="90"/>
      <c r="E21" s="90"/>
      <c r="F21" s="90"/>
      <c r="G21" s="90"/>
      <c r="H21" s="90"/>
      <c r="I21" s="90"/>
      <c r="J21" s="90"/>
      <c r="K21" s="90"/>
      <c r="L21" s="148"/>
      <c r="M21" s="148"/>
      <c r="N21" s="149">
        <f t="shared" si="0"/>
      </c>
      <c r="O21" s="147">
        <f t="shared" si="1"/>
      </c>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45"/>
      <c r="BC21" s="100" t="s">
        <v>28</v>
      </c>
      <c r="BD21" s="102">
        <f>COUNTIF(Ethnicity,"Asian or Asian British: Indian")</f>
        <v>0</v>
      </c>
    </row>
    <row r="22" spans="2:56" s="44" customFormat="1" ht="30" customHeight="1" thickBot="1">
      <c r="B22" s="92">
        <v>16</v>
      </c>
      <c r="C22" s="90"/>
      <c r="D22" s="90"/>
      <c r="E22" s="90"/>
      <c r="F22" s="90"/>
      <c r="G22" s="90"/>
      <c r="H22" s="90"/>
      <c r="I22" s="90"/>
      <c r="J22" s="90"/>
      <c r="K22" s="90"/>
      <c r="L22" s="148"/>
      <c r="M22" s="148"/>
      <c r="N22" s="149">
        <f t="shared" si="0"/>
      </c>
      <c r="O22" s="147">
        <f t="shared" si="1"/>
      </c>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45"/>
      <c r="BC22" s="100" t="s">
        <v>29</v>
      </c>
      <c r="BD22" s="102">
        <f>COUNTIF(Ethnicity,"Asian or Asian British: Pakistani")</f>
        <v>0</v>
      </c>
    </row>
    <row r="23" spans="2:56" s="44" customFormat="1" ht="30" customHeight="1" thickBot="1">
      <c r="B23" s="92">
        <v>17</v>
      </c>
      <c r="C23" s="90"/>
      <c r="D23" s="90"/>
      <c r="E23" s="90"/>
      <c r="F23" s="90"/>
      <c r="G23" s="90"/>
      <c r="H23" s="90"/>
      <c r="I23" s="90"/>
      <c r="J23" s="90"/>
      <c r="K23" s="90"/>
      <c r="L23" s="148"/>
      <c r="M23" s="148"/>
      <c r="N23" s="149">
        <f t="shared" si="0"/>
      </c>
      <c r="O23" s="147">
        <f t="shared" si="1"/>
      </c>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45"/>
      <c r="BC23" s="100" t="s">
        <v>30</v>
      </c>
      <c r="BD23" s="102">
        <f>COUNTIF(Ethnicity,"Asian or Asian British: Bangladeshi")</f>
        <v>0</v>
      </c>
    </row>
    <row r="24" spans="2:56" s="44" customFormat="1" ht="30" customHeight="1" thickBot="1">
      <c r="B24" s="92">
        <v>18</v>
      </c>
      <c r="C24" s="90"/>
      <c r="D24" s="90"/>
      <c r="E24" s="90"/>
      <c r="F24" s="90"/>
      <c r="G24" s="90"/>
      <c r="H24" s="90"/>
      <c r="I24" s="90"/>
      <c r="J24" s="90"/>
      <c r="K24" s="90"/>
      <c r="L24" s="148"/>
      <c r="M24" s="148"/>
      <c r="N24" s="149">
        <f t="shared" si="0"/>
      </c>
      <c r="O24" s="147">
        <f t="shared" si="1"/>
      </c>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45"/>
      <c r="BC24" s="100" t="s">
        <v>39</v>
      </c>
      <c r="BD24" s="102">
        <f>COUNTIF(Ethnicity,"Any other Asian background")</f>
        <v>0</v>
      </c>
    </row>
    <row r="25" spans="2:56" s="44" customFormat="1" ht="30" customHeight="1" thickBot="1">
      <c r="B25" s="92">
        <v>19</v>
      </c>
      <c r="C25" s="90"/>
      <c r="D25" s="90"/>
      <c r="E25" s="90"/>
      <c r="F25" s="90"/>
      <c r="G25" s="90"/>
      <c r="H25" s="90"/>
      <c r="I25" s="90"/>
      <c r="J25" s="90"/>
      <c r="K25" s="90"/>
      <c r="L25" s="148"/>
      <c r="M25" s="148"/>
      <c r="N25" s="149">
        <f t="shared" si="0"/>
      </c>
      <c r="O25" s="147">
        <f t="shared" si="1"/>
      </c>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45"/>
      <c r="BC25" s="100" t="s">
        <v>35</v>
      </c>
      <c r="BD25" s="102">
        <f>COUNTIF(Ethnicity,"Black or black British: Caribbean")</f>
        <v>0</v>
      </c>
    </row>
    <row r="26" spans="2:56" s="44" customFormat="1" ht="30" customHeight="1" thickBot="1">
      <c r="B26" s="92">
        <v>20</v>
      </c>
      <c r="C26" s="90"/>
      <c r="D26" s="90"/>
      <c r="E26" s="90"/>
      <c r="F26" s="90"/>
      <c r="G26" s="90"/>
      <c r="H26" s="90"/>
      <c r="I26" s="90"/>
      <c r="J26" s="90"/>
      <c r="K26" s="90"/>
      <c r="L26" s="148"/>
      <c r="M26" s="148"/>
      <c r="N26" s="149">
        <f t="shared" si="0"/>
      </c>
      <c r="O26" s="147">
        <f t="shared" si="1"/>
      </c>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45"/>
      <c r="BC26" s="100" t="s">
        <v>36</v>
      </c>
      <c r="BD26" s="102">
        <f>COUNTIF(Ethnicity,"Black or black British: African")</f>
        <v>0</v>
      </c>
    </row>
    <row r="27" spans="2:56" s="44" customFormat="1" ht="30" customHeight="1" thickBot="1">
      <c r="B27" s="92">
        <v>21</v>
      </c>
      <c r="C27" s="90"/>
      <c r="D27" s="90"/>
      <c r="E27" s="90"/>
      <c r="F27" s="90"/>
      <c r="G27" s="90"/>
      <c r="H27" s="90"/>
      <c r="I27" s="90"/>
      <c r="J27" s="90"/>
      <c r="K27" s="90"/>
      <c r="L27" s="148"/>
      <c r="M27" s="148"/>
      <c r="N27" s="149">
        <f t="shared" si="0"/>
      </c>
      <c r="O27" s="147">
        <f t="shared" si="1"/>
      </c>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45"/>
      <c r="BC27" s="100" t="s">
        <v>40</v>
      </c>
      <c r="BD27" s="102">
        <f>COUNTIF(Ethnicity,"Any other black background")</f>
        <v>0</v>
      </c>
    </row>
    <row r="28" spans="2:56" s="44" customFormat="1" ht="30" customHeight="1" thickBot="1">
      <c r="B28" s="92">
        <v>22</v>
      </c>
      <c r="C28" s="90"/>
      <c r="D28" s="90"/>
      <c r="E28" s="90"/>
      <c r="F28" s="90"/>
      <c r="G28" s="90"/>
      <c r="H28" s="90"/>
      <c r="I28" s="90"/>
      <c r="J28" s="90"/>
      <c r="K28" s="90"/>
      <c r="L28" s="148"/>
      <c r="M28" s="148"/>
      <c r="N28" s="149">
        <f t="shared" si="0"/>
      </c>
      <c r="O28" s="147">
        <f t="shared" si="1"/>
      </c>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45"/>
      <c r="BC28" s="100" t="s">
        <v>31</v>
      </c>
      <c r="BD28" s="102">
        <f>COUNTIF(Ethnicity,"Chinese")</f>
        <v>0</v>
      </c>
    </row>
    <row r="29" spans="2:56" s="44" customFormat="1" ht="30" customHeight="1" thickBot="1">
      <c r="B29" s="92">
        <v>23</v>
      </c>
      <c r="C29" s="90"/>
      <c r="D29" s="90"/>
      <c r="E29" s="90"/>
      <c r="F29" s="90"/>
      <c r="G29" s="90"/>
      <c r="H29" s="90"/>
      <c r="I29" s="90"/>
      <c r="J29" s="90"/>
      <c r="K29" s="90"/>
      <c r="L29" s="148"/>
      <c r="M29" s="148"/>
      <c r="N29" s="149">
        <f t="shared" si="0"/>
      </c>
      <c r="O29" s="147">
        <f t="shared" si="1"/>
      </c>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45"/>
      <c r="BC29" s="100" t="s">
        <v>41</v>
      </c>
      <c r="BD29" s="102">
        <f>COUNTIF(Ethnicity,"Any other ethnic group")</f>
        <v>0</v>
      </c>
    </row>
    <row r="30" spans="2:56" s="44" customFormat="1" ht="30" customHeight="1" thickBot="1">
      <c r="B30" s="92">
        <v>24</v>
      </c>
      <c r="C30" s="90"/>
      <c r="D30" s="90"/>
      <c r="E30" s="90"/>
      <c r="F30" s="90"/>
      <c r="G30" s="90"/>
      <c r="H30" s="90"/>
      <c r="I30" s="90"/>
      <c r="J30" s="90"/>
      <c r="K30" s="90"/>
      <c r="L30" s="148"/>
      <c r="M30" s="148"/>
      <c r="N30" s="149">
        <f t="shared" si="0"/>
      </c>
      <c r="O30" s="147">
        <f t="shared" si="1"/>
      </c>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45"/>
      <c r="BC30" s="100" t="s">
        <v>32</v>
      </c>
      <c r="BD30" s="102">
        <f>COUNTIF(Ethnicity,"Not stated")</f>
        <v>0</v>
      </c>
    </row>
    <row r="31" spans="2:53" s="44" customFormat="1" ht="30" customHeight="1" thickBot="1">
      <c r="B31" s="92">
        <v>25</v>
      </c>
      <c r="C31" s="90"/>
      <c r="D31" s="90"/>
      <c r="E31" s="90"/>
      <c r="F31" s="90"/>
      <c r="G31" s="90"/>
      <c r="H31" s="90"/>
      <c r="I31" s="90"/>
      <c r="J31" s="90"/>
      <c r="K31" s="90"/>
      <c r="L31" s="148"/>
      <c r="M31" s="148"/>
      <c r="N31" s="149">
        <f t="shared" si="0"/>
      </c>
      <c r="O31" s="147">
        <f t="shared" si="1"/>
      </c>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45"/>
    </row>
    <row r="32" spans="2:53" s="44" customFormat="1" ht="30" customHeight="1" thickBot="1">
      <c r="B32" s="92">
        <v>26</v>
      </c>
      <c r="C32" s="90"/>
      <c r="D32" s="90"/>
      <c r="E32" s="90"/>
      <c r="F32" s="90"/>
      <c r="G32" s="90"/>
      <c r="H32" s="90"/>
      <c r="I32" s="90"/>
      <c r="J32" s="90"/>
      <c r="K32" s="90"/>
      <c r="L32" s="148"/>
      <c r="M32" s="148"/>
      <c r="N32" s="149">
        <f t="shared" si="0"/>
      </c>
      <c r="O32" s="147">
        <f t="shared" si="1"/>
      </c>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45"/>
    </row>
    <row r="33" spans="2:53" s="44" customFormat="1" ht="30" customHeight="1" thickBot="1">
      <c r="B33" s="92">
        <v>27</v>
      </c>
      <c r="C33" s="90"/>
      <c r="D33" s="90"/>
      <c r="E33" s="90"/>
      <c r="F33" s="90"/>
      <c r="G33" s="90"/>
      <c r="H33" s="90"/>
      <c r="I33" s="90"/>
      <c r="J33" s="90"/>
      <c r="K33" s="90"/>
      <c r="L33" s="148"/>
      <c r="M33" s="148"/>
      <c r="N33" s="149">
        <f t="shared" si="0"/>
      </c>
      <c r="O33" s="147">
        <f t="shared" si="1"/>
      </c>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45"/>
    </row>
    <row r="34" spans="2:53" s="44" customFormat="1" ht="30" customHeight="1" thickBot="1">
      <c r="B34" s="92">
        <v>28</v>
      </c>
      <c r="C34" s="90"/>
      <c r="D34" s="90"/>
      <c r="E34" s="90"/>
      <c r="F34" s="90"/>
      <c r="G34" s="90"/>
      <c r="H34" s="90"/>
      <c r="I34" s="90"/>
      <c r="J34" s="90"/>
      <c r="K34" s="90"/>
      <c r="L34" s="148"/>
      <c r="M34" s="148"/>
      <c r="N34" s="149">
        <f t="shared" si="0"/>
      </c>
      <c r="O34" s="147">
        <f t="shared" si="1"/>
      </c>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45"/>
    </row>
    <row r="35" spans="2:53" s="44" customFormat="1" ht="30" customHeight="1" thickBot="1">
      <c r="B35" s="92">
        <v>29</v>
      </c>
      <c r="C35" s="90"/>
      <c r="D35" s="90"/>
      <c r="E35" s="90"/>
      <c r="F35" s="90"/>
      <c r="G35" s="90"/>
      <c r="H35" s="90"/>
      <c r="I35" s="90"/>
      <c r="J35" s="90"/>
      <c r="K35" s="90"/>
      <c r="L35" s="148"/>
      <c r="M35" s="148"/>
      <c r="N35" s="149">
        <f t="shared" si="0"/>
      </c>
      <c r="O35" s="147">
        <f t="shared" si="1"/>
      </c>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45"/>
    </row>
    <row r="36" spans="2:53" s="44" customFormat="1" ht="30" customHeight="1" thickBot="1">
      <c r="B36" s="92">
        <v>30</v>
      </c>
      <c r="C36" s="90"/>
      <c r="D36" s="90"/>
      <c r="E36" s="90"/>
      <c r="F36" s="90"/>
      <c r="G36" s="90"/>
      <c r="H36" s="90"/>
      <c r="I36" s="90"/>
      <c r="J36" s="90"/>
      <c r="K36" s="90"/>
      <c r="L36" s="148"/>
      <c r="M36" s="148"/>
      <c r="N36" s="149">
        <f t="shared" si="0"/>
      </c>
      <c r="O36" s="147">
        <f t="shared" si="1"/>
      </c>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45"/>
    </row>
    <row r="37" spans="2:53" s="44" customFormat="1" ht="30" customHeight="1" thickBot="1">
      <c r="B37" s="93">
        <v>31</v>
      </c>
      <c r="C37" s="90"/>
      <c r="D37" s="90"/>
      <c r="E37" s="90"/>
      <c r="F37" s="90"/>
      <c r="G37" s="90"/>
      <c r="H37" s="90"/>
      <c r="I37" s="90"/>
      <c r="J37" s="90"/>
      <c r="K37" s="90"/>
      <c r="L37" s="148"/>
      <c r="M37" s="148"/>
      <c r="N37" s="149">
        <f t="shared" si="0"/>
      </c>
      <c r="O37" s="147">
        <f t="shared" si="1"/>
      </c>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45"/>
    </row>
    <row r="38" spans="2:53" s="44" customFormat="1" ht="30" customHeight="1" thickBot="1">
      <c r="B38" s="92">
        <v>32</v>
      </c>
      <c r="C38" s="90"/>
      <c r="D38" s="90"/>
      <c r="E38" s="90"/>
      <c r="F38" s="90"/>
      <c r="G38" s="90"/>
      <c r="H38" s="90"/>
      <c r="I38" s="90"/>
      <c r="J38" s="90"/>
      <c r="K38" s="90"/>
      <c r="L38" s="148"/>
      <c r="M38" s="148"/>
      <c r="N38" s="149">
        <f t="shared" si="0"/>
      </c>
      <c r="O38" s="147">
        <f t="shared" si="1"/>
      </c>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45"/>
    </row>
    <row r="39" spans="2:53" s="44" customFormat="1" ht="30" customHeight="1" thickBot="1">
      <c r="B39" s="92">
        <v>33</v>
      </c>
      <c r="C39" s="90"/>
      <c r="D39" s="90"/>
      <c r="E39" s="90"/>
      <c r="F39" s="90"/>
      <c r="G39" s="90"/>
      <c r="H39" s="90"/>
      <c r="I39" s="90"/>
      <c r="J39" s="90"/>
      <c r="K39" s="90"/>
      <c r="L39" s="148"/>
      <c r="M39" s="148"/>
      <c r="N39" s="149">
        <f t="shared" si="0"/>
      </c>
      <c r="O39" s="147">
        <f t="shared" si="1"/>
      </c>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45"/>
    </row>
    <row r="40" spans="2:53" s="44" customFormat="1" ht="30" customHeight="1" thickBot="1">
      <c r="B40" s="92">
        <v>34</v>
      </c>
      <c r="C40" s="90"/>
      <c r="D40" s="90"/>
      <c r="E40" s="90"/>
      <c r="F40" s="90"/>
      <c r="G40" s="90"/>
      <c r="H40" s="90"/>
      <c r="I40" s="90"/>
      <c r="J40" s="90"/>
      <c r="K40" s="90"/>
      <c r="L40" s="148"/>
      <c r="M40" s="148"/>
      <c r="N40" s="149">
        <f t="shared" si="0"/>
      </c>
      <c r="O40" s="147">
        <f t="shared" si="1"/>
      </c>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45"/>
    </row>
    <row r="41" spans="2:53" s="44" customFormat="1" ht="30" customHeight="1" thickBot="1">
      <c r="B41" s="92">
        <v>35</v>
      </c>
      <c r="C41" s="90"/>
      <c r="D41" s="90"/>
      <c r="E41" s="90"/>
      <c r="F41" s="90"/>
      <c r="G41" s="90"/>
      <c r="H41" s="90"/>
      <c r="I41" s="90"/>
      <c r="J41" s="90"/>
      <c r="K41" s="90"/>
      <c r="L41" s="148"/>
      <c r="M41" s="148"/>
      <c r="N41" s="149">
        <f t="shared" si="0"/>
      </c>
      <c r="O41" s="147">
        <f t="shared" si="1"/>
      </c>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45"/>
    </row>
    <row r="42" spans="2:53" s="44" customFormat="1" ht="30" customHeight="1" thickBot="1">
      <c r="B42" s="92">
        <v>36</v>
      </c>
      <c r="C42" s="90"/>
      <c r="D42" s="90"/>
      <c r="E42" s="90"/>
      <c r="F42" s="90"/>
      <c r="G42" s="90"/>
      <c r="H42" s="90"/>
      <c r="I42" s="90"/>
      <c r="J42" s="90"/>
      <c r="K42" s="90"/>
      <c r="L42" s="148"/>
      <c r="M42" s="148"/>
      <c r="N42" s="149">
        <f t="shared" si="0"/>
      </c>
      <c r="O42" s="147">
        <f t="shared" si="1"/>
      </c>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45"/>
    </row>
    <row r="43" spans="2:53" s="44" customFormat="1" ht="30" customHeight="1" thickBot="1">
      <c r="B43" s="92">
        <v>37</v>
      </c>
      <c r="C43" s="90"/>
      <c r="D43" s="90"/>
      <c r="E43" s="90"/>
      <c r="F43" s="90"/>
      <c r="G43" s="90"/>
      <c r="H43" s="90"/>
      <c r="I43" s="90"/>
      <c r="J43" s="90"/>
      <c r="K43" s="90"/>
      <c r="L43" s="148"/>
      <c r="M43" s="148"/>
      <c r="N43" s="149">
        <f t="shared" si="0"/>
      </c>
      <c r="O43" s="147">
        <f t="shared" si="1"/>
      </c>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45"/>
    </row>
    <row r="44" spans="2:53" s="44" customFormat="1" ht="30" customHeight="1" thickBot="1">
      <c r="B44" s="92">
        <v>38</v>
      </c>
      <c r="C44" s="90"/>
      <c r="D44" s="90"/>
      <c r="E44" s="90"/>
      <c r="F44" s="90"/>
      <c r="G44" s="90"/>
      <c r="H44" s="90"/>
      <c r="I44" s="90"/>
      <c r="J44" s="90"/>
      <c r="K44" s="90"/>
      <c r="L44" s="148"/>
      <c r="M44" s="148"/>
      <c r="N44" s="149">
        <f t="shared" si="0"/>
      </c>
      <c r="O44" s="147">
        <f t="shared" si="1"/>
      </c>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45"/>
    </row>
    <row r="45" spans="2:53" s="44" customFormat="1" ht="30" customHeight="1" thickBot="1">
      <c r="B45" s="92">
        <v>39</v>
      </c>
      <c r="C45" s="90"/>
      <c r="D45" s="90"/>
      <c r="E45" s="90"/>
      <c r="F45" s="90"/>
      <c r="G45" s="90"/>
      <c r="H45" s="90"/>
      <c r="I45" s="90"/>
      <c r="J45" s="90"/>
      <c r="K45" s="90"/>
      <c r="L45" s="148"/>
      <c r="M45" s="148"/>
      <c r="N45" s="149">
        <f t="shared" si="0"/>
      </c>
      <c r="O45" s="147">
        <f t="shared" si="1"/>
      </c>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45"/>
    </row>
    <row r="46" spans="2:53" s="44" customFormat="1" ht="30" customHeight="1" thickBot="1">
      <c r="B46" s="92">
        <v>40</v>
      </c>
      <c r="C46" s="90"/>
      <c r="D46" s="90"/>
      <c r="E46" s="90"/>
      <c r="F46" s="90"/>
      <c r="G46" s="90"/>
      <c r="H46" s="90"/>
      <c r="I46" s="90"/>
      <c r="J46" s="90"/>
      <c r="K46" s="90"/>
      <c r="L46" s="148"/>
      <c r="M46" s="148"/>
      <c r="N46" s="149">
        <f t="shared" si="0"/>
      </c>
      <c r="O46" s="147">
        <f t="shared" si="1"/>
      </c>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45"/>
    </row>
    <row r="47" spans="2:53" s="44" customFormat="1" ht="30" customHeight="1" thickBot="1">
      <c r="B47" s="92" t="s">
        <v>118</v>
      </c>
      <c r="C47" s="90"/>
      <c r="D47" s="90"/>
      <c r="E47" s="90"/>
      <c r="F47" s="90"/>
      <c r="G47" s="90"/>
      <c r="H47" s="90"/>
      <c r="I47" s="90"/>
      <c r="J47" s="90"/>
      <c r="K47" s="90"/>
      <c r="L47" s="148"/>
      <c r="M47" s="148"/>
      <c r="N47" s="149">
        <f t="shared" si="0"/>
      </c>
      <c r="O47" s="147">
        <f t="shared" si="1"/>
      </c>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45"/>
    </row>
    <row r="48" spans="2:53" s="44" customFormat="1" ht="13.5" thickBot="1">
      <c r="B48" s="3" t="s">
        <v>5</v>
      </c>
      <c r="C48" s="49"/>
      <c r="D48" s="50"/>
      <c r="E48" s="51"/>
      <c r="F48" s="94">
        <f>COUNTIF(F7:F47,"Yes")</f>
        <v>0</v>
      </c>
      <c r="G48" s="94">
        <f aca="true" t="shared" si="2" ref="G48:BA48">COUNTIF(G7:G47,"Yes")</f>
        <v>0</v>
      </c>
      <c r="H48" s="94">
        <f t="shared" si="2"/>
        <v>0</v>
      </c>
      <c r="I48" s="94">
        <f t="shared" si="2"/>
        <v>0</v>
      </c>
      <c r="J48" s="94">
        <f t="shared" si="2"/>
        <v>0</v>
      </c>
      <c r="K48" s="94">
        <f t="shared" si="2"/>
        <v>0</v>
      </c>
      <c r="L48" s="94"/>
      <c r="M48" s="94"/>
      <c r="N48" s="94"/>
      <c r="O48" s="94">
        <f t="shared" si="2"/>
        <v>0</v>
      </c>
      <c r="P48" s="94">
        <f t="shared" si="2"/>
        <v>0</v>
      </c>
      <c r="Q48" s="94">
        <f t="shared" si="2"/>
        <v>0</v>
      </c>
      <c r="R48" s="94">
        <f t="shared" si="2"/>
        <v>0</v>
      </c>
      <c r="S48" s="94">
        <f t="shared" si="2"/>
        <v>0</v>
      </c>
      <c r="T48" s="94">
        <f t="shared" si="2"/>
        <v>0</v>
      </c>
      <c r="U48" s="94">
        <f t="shared" si="2"/>
        <v>0</v>
      </c>
      <c r="V48" s="94">
        <f t="shared" si="2"/>
        <v>0</v>
      </c>
      <c r="W48" s="94">
        <f t="shared" si="2"/>
        <v>0</v>
      </c>
      <c r="X48" s="94">
        <f t="shared" si="2"/>
        <v>0</v>
      </c>
      <c r="Y48" s="94">
        <f t="shared" si="2"/>
        <v>0</v>
      </c>
      <c r="Z48" s="94">
        <f t="shared" si="2"/>
        <v>0</v>
      </c>
      <c r="AA48" s="94">
        <f t="shared" si="2"/>
        <v>0</v>
      </c>
      <c r="AB48" s="94">
        <f t="shared" si="2"/>
        <v>0</v>
      </c>
      <c r="AC48" s="94">
        <f t="shared" si="2"/>
        <v>0</v>
      </c>
      <c r="AD48" s="94">
        <f t="shared" si="2"/>
        <v>0</v>
      </c>
      <c r="AE48" s="94">
        <f t="shared" si="2"/>
        <v>0</v>
      </c>
      <c r="AF48" s="94">
        <f t="shared" si="2"/>
        <v>0</v>
      </c>
      <c r="AG48" s="94">
        <f t="shared" si="2"/>
        <v>0</v>
      </c>
      <c r="AH48" s="94">
        <f t="shared" si="2"/>
        <v>0</v>
      </c>
      <c r="AI48" s="94">
        <f t="shared" si="2"/>
        <v>0</v>
      </c>
      <c r="AJ48" s="94">
        <f t="shared" si="2"/>
        <v>0</v>
      </c>
      <c r="AK48" s="94">
        <f t="shared" si="2"/>
        <v>0</v>
      </c>
      <c r="AL48" s="94">
        <f t="shared" si="2"/>
        <v>0</v>
      </c>
      <c r="AM48" s="94">
        <f t="shared" si="2"/>
        <v>0</v>
      </c>
      <c r="AN48" s="94">
        <f t="shared" si="2"/>
        <v>0</v>
      </c>
      <c r="AO48" s="94">
        <f t="shared" si="2"/>
        <v>0</v>
      </c>
      <c r="AP48" s="94">
        <f t="shared" si="2"/>
        <v>0</v>
      </c>
      <c r="AQ48" s="94">
        <f t="shared" si="2"/>
        <v>0</v>
      </c>
      <c r="AR48" s="94">
        <f t="shared" si="2"/>
        <v>0</v>
      </c>
      <c r="AS48" s="94">
        <f t="shared" si="2"/>
        <v>0</v>
      </c>
      <c r="AT48" s="94">
        <f t="shared" si="2"/>
        <v>0</v>
      </c>
      <c r="AU48" s="94">
        <f t="shared" si="2"/>
        <v>0</v>
      </c>
      <c r="AV48" s="94">
        <f t="shared" si="2"/>
        <v>0</v>
      </c>
      <c r="AW48" s="94">
        <f t="shared" si="2"/>
        <v>0</v>
      </c>
      <c r="AX48" s="94">
        <f t="shared" si="2"/>
        <v>0</v>
      </c>
      <c r="AY48" s="94">
        <f t="shared" si="2"/>
        <v>0</v>
      </c>
      <c r="AZ48" s="94">
        <f t="shared" si="2"/>
        <v>0</v>
      </c>
      <c r="BA48" s="94">
        <f t="shared" si="2"/>
        <v>0</v>
      </c>
    </row>
    <row r="49" spans="2:53" s="44" customFormat="1" ht="13.5" thickBot="1">
      <c r="B49" s="3" t="s">
        <v>6</v>
      </c>
      <c r="C49" s="52"/>
      <c r="D49" s="41"/>
      <c r="E49" s="53"/>
      <c r="F49" s="94">
        <f>COUNTIF(F7:F47,"No")</f>
        <v>0</v>
      </c>
      <c r="G49" s="94">
        <f aca="true" t="shared" si="3" ref="G49:BA49">COUNTIF(G7:G47,"No")</f>
        <v>0</v>
      </c>
      <c r="H49" s="94">
        <f t="shared" si="3"/>
        <v>0</v>
      </c>
      <c r="I49" s="94">
        <f t="shared" si="3"/>
        <v>0</v>
      </c>
      <c r="J49" s="94">
        <f t="shared" si="3"/>
        <v>0</v>
      </c>
      <c r="K49" s="94">
        <f t="shared" si="3"/>
        <v>0</v>
      </c>
      <c r="L49" s="94"/>
      <c r="M49" s="94"/>
      <c r="N49" s="94"/>
      <c r="O49" s="94">
        <f t="shared" si="3"/>
        <v>0</v>
      </c>
      <c r="P49" s="94">
        <f t="shared" si="3"/>
        <v>0</v>
      </c>
      <c r="Q49" s="94">
        <f t="shared" si="3"/>
        <v>0</v>
      </c>
      <c r="R49" s="94">
        <f t="shared" si="3"/>
        <v>0</v>
      </c>
      <c r="S49" s="94">
        <f t="shared" si="3"/>
        <v>0</v>
      </c>
      <c r="T49" s="94">
        <f t="shared" si="3"/>
        <v>0</v>
      </c>
      <c r="U49" s="94">
        <f t="shared" si="3"/>
        <v>0</v>
      </c>
      <c r="V49" s="94">
        <f t="shared" si="3"/>
        <v>0</v>
      </c>
      <c r="W49" s="94">
        <f t="shared" si="3"/>
        <v>0</v>
      </c>
      <c r="X49" s="94">
        <f t="shared" si="3"/>
        <v>0</v>
      </c>
      <c r="Y49" s="94">
        <f t="shared" si="3"/>
        <v>0</v>
      </c>
      <c r="Z49" s="94">
        <f t="shared" si="3"/>
        <v>0</v>
      </c>
      <c r="AA49" s="94">
        <f t="shared" si="3"/>
        <v>0</v>
      </c>
      <c r="AB49" s="94">
        <f t="shared" si="3"/>
        <v>0</v>
      </c>
      <c r="AC49" s="94">
        <f t="shared" si="3"/>
        <v>0</v>
      </c>
      <c r="AD49" s="94">
        <f t="shared" si="3"/>
        <v>0</v>
      </c>
      <c r="AE49" s="94">
        <f t="shared" si="3"/>
        <v>0</v>
      </c>
      <c r="AF49" s="94">
        <f t="shared" si="3"/>
        <v>0</v>
      </c>
      <c r="AG49" s="94">
        <f t="shared" si="3"/>
        <v>0</v>
      </c>
      <c r="AH49" s="94">
        <f t="shared" si="3"/>
        <v>0</v>
      </c>
      <c r="AI49" s="94">
        <f t="shared" si="3"/>
        <v>0</v>
      </c>
      <c r="AJ49" s="94">
        <f t="shared" si="3"/>
        <v>0</v>
      </c>
      <c r="AK49" s="94">
        <f t="shared" si="3"/>
        <v>0</v>
      </c>
      <c r="AL49" s="94">
        <f t="shared" si="3"/>
        <v>0</v>
      </c>
      <c r="AM49" s="94">
        <f t="shared" si="3"/>
        <v>0</v>
      </c>
      <c r="AN49" s="94">
        <f t="shared" si="3"/>
        <v>0</v>
      </c>
      <c r="AO49" s="94">
        <f t="shared" si="3"/>
        <v>0</v>
      </c>
      <c r="AP49" s="94">
        <f t="shared" si="3"/>
        <v>0</v>
      </c>
      <c r="AQ49" s="94">
        <f t="shared" si="3"/>
        <v>0</v>
      </c>
      <c r="AR49" s="94">
        <f t="shared" si="3"/>
        <v>0</v>
      </c>
      <c r="AS49" s="94">
        <f t="shared" si="3"/>
        <v>0</v>
      </c>
      <c r="AT49" s="94">
        <f t="shared" si="3"/>
        <v>0</v>
      </c>
      <c r="AU49" s="94">
        <f t="shared" si="3"/>
        <v>0</v>
      </c>
      <c r="AV49" s="94">
        <f t="shared" si="3"/>
        <v>0</v>
      </c>
      <c r="AW49" s="94">
        <f t="shared" si="3"/>
        <v>0</v>
      </c>
      <c r="AX49" s="94">
        <f t="shared" si="3"/>
        <v>0</v>
      </c>
      <c r="AY49" s="94">
        <f t="shared" si="3"/>
        <v>0</v>
      </c>
      <c r="AZ49" s="94">
        <f t="shared" si="3"/>
        <v>0</v>
      </c>
      <c r="BA49" s="94">
        <f t="shared" si="3"/>
        <v>0</v>
      </c>
    </row>
    <row r="50" spans="2:53" s="44" customFormat="1" ht="13.5" thickBot="1">
      <c r="B50" s="3" t="s">
        <v>7</v>
      </c>
      <c r="C50" s="52"/>
      <c r="D50" s="41"/>
      <c r="E50" s="53"/>
      <c r="F50" s="94">
        <f>SUM(F48:F49)</f>
        <v>0</v>
      </c>
      <c r="G50" s="94">
        <f aca="true" t="shared" si="4" ref="G50:BA50">SUM(G48:G49)</f>
        <v>0</v>
      </c>
      <c r="H50" s="94">
        <f t="shared" si="4"/>
        <v>0</v>
      </c>
      <c r="I50" s="94">
        <f t="shared" si="4"/>
        <v>0</v>
      </c>
      <c r="J50" s="94">
        <f t="shared" si="4"/>
        <v>0</v>
      </c>
      <c r="K50" s="94">
        <f t="shared" si="4"/>
        <v>0</v>
      </c>
      <c r="L50" s="94"/>
      <c r="M50" s="94"/>
      <c r="N50" s="94"/>
      <c r="O50" s="94">
        <f t="shared" si="4"/>
        <v>0</v>
      </c>
      <c r="P50" s="94">
        <f t="shared" si="4"/>
        <v>0</v>
      </c>
      <c r="Q50" s="94">
        <f t="shared" si="4"/>
        <v>0</v>
      </c>
      <c r="R50" s="94">
        <f t="shared" si="4"/>
        <v>0</v>
      </c>
      <c r="S50" s="94">
        <f t="shared" si="4"/>
        <v>0</v>
      </c>
      <c r="T50" s="94">
        <f t="shared" si="4"/>
        <v>0</v>
      </c>
      <c r="U50" s="94">
        <f t="shared" si="4"/>
        <v>0</v>
      </c>
      <c r="V50" s="94">
        <f t="shared" si="4"/>
        <v>0</v>
      </c>
      <c r="W50" s="94">
        <f t="shared" si="4"/>
        <v>0</v>
      </c>
      <c r="X50" s="94">
        <f t="shared" si="4"/>
        <v>0</v>
      </c>
      <c r="Y50" s="94">
        <f t="shared" si="4"/>
        <v>0</v>
      </c>
      <c r="Z50" s="94">
        <f t="shared" si="4"/>
        <v>0</v>
      </c>
      <c r="AA50" s="94">
        <f t="shared" si="4"/>
        <v>0</v>
      </c>
      <c r="AB50" s="94">
        <f t="shared" si="4"/>
        <v>0</v>
      </c>
      <c r="AC50" s="94">
        <f t="shared" si="4"/>
        <v>0</v>
      </c>
      <c r="AD50" s="94">
        <f t="shared" si="4"/>
        <v>0</v>
      </c>
      <c r="AE50" s="94">
        <f t="shared" si="4"/>
        <v>0</v>
      </c>
      <c r="AF50" s="94">
        <f t="shared" si="4"/>
        <v>0</v>
      </c>
      <c r="AG50" s="94">
        <f t="shared" si="4"/>
        <v>0</v>
      </c>
      <c r="AH50" s="94">
        <f t="shared" si="4"/>
        <v>0</v>
      </c>
      <c r="AI50" s="94">
        <f t="shared" si="4"/>
        <v>0</v>
      </c>
      <c r="AJ50" s="94">
        <f t="shared" si="4"/>
        <v>0</v>
      </c>
      <c r="AK50" s="94">
        <f t="shared" si="4"/>
        <v>0</v>
      </c>
      <c r="AL50" s="94">
        <f t="shared" si="4"/>
        <v>0</v>
      </c>
      <c r="AM50" s="94">
        <f t="shared" si="4"/>
        <v>0</v>
      </c>
      <c r="AN50" s="94">
        <f t="shared" si="4"/>
        <v>0</v>
      </c>
      <c r="AO50" s="94">
        <f t="shared" si="4"/>
        <v>0</v>
      </c>
      <c r="AP50" s="94">
        <f t="shared" si="4"/>
        <v>0</v>
      </c>
      <c r="AQ50" s="94">
        <f t="shared" si="4"/>
        <v>0</v>
      </c>
      <c r="AR50" s="94">
        <f t="shared" si="4"/>
        <v>0</v>
      </c>
      <c r="AS50" s="94">
        <f t="shared" si="4"/>
        <v>0</v>
      </c>
      <c r="AT50" s="94">
        <f t="shared" si="4"/>
        <v>0</v>
      </c>
      <c r="AU50" s="94">
        <f t="shared" si="4"/>
        <v>0</v>
      </c>
      <c r="AV50" s="94">
        <f t="shared" si="4"/>
        <v>0</v>
      </c>
      <c r="AW50" s="94">
        <f t="shared" si="4"/>
        <v>0</v>
      </c>
      <c r="AX50" s="94">
        <f t="shared" si="4"/>
        <v>0</v>
      </c>
      <c r="AY50" s="94">
        <f t="shared" si="4"/>
        <v>0</v>
      </c>
      <c r="AZ50" s="94">
        <f t="shared" si="4"/>
        <v>0</v>
      </c>
      <c r="BA50" s="94">
        <f t="shared" si="4"/>
        <v>0</v>
      </c>
    </row>
    <row r="51" spans="2:53" s="57" customFormat="1" ht="13.5" thickBot="1">
      <c r="B51" s="5" t="s">
        <v>8</v>
      </c>
      <c r="C51" s="54"/>
      <c r="D51" s="55"/>
      <c r="E51" s="56"/>
      <c r="F51" s="95" t="str">
        <f>IF(ISERROR(F48/F50),"%",F48/F50)</f>
        <v>%</v>
      </c>
      <c r="G51" s="95" t="str">
        <f aca="true" t="shared" si="5" ref="G51:BA51">IF(ISERROR(G48/G50),"%",G48/G50)</f>
        <v>%</v>
      </c>
      <c r="H51" s="95" t="str">
        <f t="shared" si="5"/>
        <v>%</v>
      </c>
      <c r="I51" s="95" t="str">
        <f t="shared" si="5"/>
        <v>%</v>
      </c>
      <c r="J51" s="95" t="str">
        <f t="shared" si="5"/>
        <v>%</v>
      </c>
      <c r="K51" s="95" t="str">
        <f t="shared" si="5"/>
        <v>%</v>
      </c>
      <c r="L51" s="95"/>
      <c r="M51" s="95"/>
      <c r="N51" s="95"/>
      <c r="O51" s="95" t="str">
        <f t="shared" si="5"/>
        <v>%</v>
      </c>
      <c r="P51" s="95" t="str">
        <f t="shared" si="5"/>
        <v>%</v>
      </c>
      <c r="Q51" s="95" t="str">
        <f t="shared" si="5"/>
        <v>%</v>
      </c>
      <c r="R51" s="95" t="str">
        <f t="shared" si="5"/>
        <v>%</v>
      </c>
      <c r="S51" s="95" t="str">
        <f t="shared" si="5"/>
        <v>%</v>
      </c>
      <c r="T51" s="95" t="str">
        <f t="shared" si="5"/>
        <v>%</v>
      </c>
      <c r="U51" s="95" t="str">
        <f t="shared" si="5"/>
        <v>%</v>
      </c>
      <c r="V51" s="95" t="str">
        <f t="shared" si="5"/>
        <v>%</v>
      </c>
      <c r="W51" s="95" t="str">
        <f t="shared" si="5"/>
        <v>%</v>
      </c>
      <c r="X51" s="95" t="str">
        <f t="shared" si="5"/>
        <v>%</v>
      </c>
      <c r="Y51" s="95" t="str">
        <f t="shared" si="5"/>
        <v>%</v>
      </c>
      <c r="Z51" s="95" t="str">
        <f t="shared" si="5"/>
        <v>%</v>
      </c>
      <c r="AA51" s="95" t="str">
        <f t="shared" si="5"/>
        <v>%</v>
      </c>
      <c r="AB51" s="95" t="str">
        <f t="shared" si="5"/>
        <v>%</v>
      </c>
      <c r="AC51" s="95" t="str">
        <f t="shared" si="5"/>
        <v>%</v>
      </c>
      <c r="AD51" s="95" t="str">
        <f t="shared" si="5"/>
        <v>%</v>
      </c>
      <c r="AE51" s="95" t="str">
        <f t="shared" si="5"/>
        <v>%</v>
      </c>
      <c r="AF51" s="95" t="str">
        <f t="shared" si="5"/>
        <v>%</v>
      </c>
      <c r="AG51" s="95" t="str">
        <f t="shared" si="5"/>
        <v>%</v>
      </c>
      <c r="AH51" s="95" t="str">
        <f t="shared" si="5"/>
        <v>%</v>
      </c>
      <c r="AI51" s="95" t="str">
        <f t="shared" si="5"/>
        <v>%</v>
      </c>
      <c r="AJ51" s="95" t="str">
        <f t="shared" si="5"/>
        <v>%</v>
      </c>
      <c r="AK51" s="95" t="str">
        <f t="shared" si="5"/>
        <v>%</v>
      </c>
      <c r="AL51" s="95" t="str">
        <f t="shared" si="5"/>
        <v>%</v>
      </c>
      <c r="AM51" s="95" t="str">
        <f t="shared" si="5"/>
        <v>%</v>
      </c>
      <c r="AN51" s="95" t="str">
        <f t="shared" si="5"/>
        <v>%</v>
      </c>
      <c r="AO51" s="95" t="str">
        <f t="shared" si="5"/>
        <v>%</v>
      </c>
      <c r="AP51" s="95" t="str">
        <f t="shared" si="5"/>
        <v>%</v>
      </c>
      <c r="AQ51" s="95" t="str">
        <f t="shared" si="5"/>
        <v>%</v>
      </c>
      <c r="AR51" s="95" t="str">
        <f t="shared" si="5"/>
        <v>%</v>
      </c>
      <c r="AS51" s="95" t="str">
        <f t="shared" si="5"/>
        <v>%</v>
      </c>
      <c r="AT51" s="95" t="str">
        <f t="shared" si="5"/>
        <v>%</v>
      </c>
      <c r="AU51" s="95" t="str">
        <f t="shared" si="5"/>
        <v>%</v>
      </c>
      <c r="AV51" s="95" t="str">
        <f t="shared" si="5"/>
        <v>%</v>
      </c>
      <c r="AW51" s="95" t="str">
        <f t="shared" si="5"/>
        <v>%</v>
      </c>
      <c r="AX51" s="95" t="str">
        <f t="shared" si="5"/>
        <v>%</v>
      </c>
      <c r="AY51" s="95" t="str">
        <f t="shared" si="5"/>
        <v>%</v>
      </c>
      <c r="AZ51" s="95" t="str">
        <f t="shared" si="5"/>
        <v>%</v>
      </c>
      <c r="BA51" s="95" t="str">
        <f t="shared" si="5"/>
        <v>%</v>
      </c>
    </row>
    <row r="52" spans="3:53" s="44" customFormat="1" ht="12.75">
      <c r="C52" s="58"/>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row>
    <row r="53" spans="3:53" s="44" customFormat="1" ht="13.5" thickBot="1">
      <c r="C53" s="58"/>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row>
    <row r="54" spans="2:53" s="44" customFormat="1" ht="13.5" thickBot="1">
      <c r="B54" s="3" t="s">
        <v>18</v>
      </c>
      <c r="C54" s="58"/>
      <c r="F54" s="94">
        <f>COUNTIF(F7:F47,"NA")</f>
        <v>0</v>
      </c>
      <c r="G54" s="94">
        <f aca="true" t="shared" si="6" ref="G54:BA54">COUNTIF(G7:G47,"NA")</f>
        <v>0</v>
      </c>
      <c r="H54" s="94">
        <f t="shared" si="6"/>
        <v>0</v>
      </c>
      <c r="I54" s="94">
        <f t="shared" si="6"/>
        <v>0</v>
      </c>
      <c r="J54" s="94">
        <f t="shared" si="6"/>
        <v>0</v>
      </c>
      <c r="K54" s="94">
        <f t="shared" si="6"/>
        <v>0</v>
      </c>
      <c r="L54" s="94"/>
      <c r="M54" s="94"/>
      <c r="N54" s="94"/>
      <c r="O54" s="94">
        <f t="shared" si="6"/>
        <v>0</v>
      </c>
      <c r="P54" s="94">
        <f t="shared" si="6"/>
        <v>0</v>
      </c>
      <c r="Q54" s="94">
        <f t="shared" si="6"/>
        <v>0</v>
      </c>
      <c r="R54" s="94">
        <f t="shared" si="6"/>
        <v>0</v>
      </c>
      <c r="S54" s="94">
        <f t="shared" si="6"/>
        <v>0</v>
      </c>
      <c r="T54" s="94">
        <f t="shared" si="6"/>
        <v>0</v>
      </c>
      <c r="U54" s="94">
        <f t="shared" si="6"/>
        <v>0</v>
      </c>
      <c r="V54" s="94">
        <f t="shared" si="6"/>
        <v>0</v>
      </c>
      <c r="W54" s="94">
        <f t="shared" si="6"/>
        <v>0</v>
      </c>
      <c r="X54" s="94">
        <f t="shared" si="6"/>
        <v>0</v>
      </c>
      <c r="Y54" s="94">
        <f t="shared" si="6"/>
        <v>0</v>
      </c>
      <c r="Z54" s="94">
        <f t="shared" si="6"/>
        <v>0</v>
      </c>
      <c r="AA54" s="94">
        <f t="shared" si="6"/>
        <v>0</v>
      </c>
      <c r="AB54" s="94">
        <f t="shared" si="6"/>
        <v>0</v>
      </c>
      <c r="AC54" s="94">
        <f t="shared" si="6"/>
        <v>0</v>
      </c>
      <c r="AD54" s="94">
        <f t="shared" si="6"/>
        <v>0</v>
      </c>
      <c r="AE54" s="94">
        <f t="shared" si="6"/>
        <v>0</v>
      </c>
      <c r="AF54" s="94">
        <f t="shared" si="6"/>
        <v>0</v>
      </c>
      <c r="AG54" s="94">
        <f t="shared" si="6"/>
        <v>0</v>
      </c>
      <c r="AH54" s="94">
        <f t="shared" si="6"/>
        <v>0</v>
      </c>
      <c r="AI54" s="94">
        <f t="shared" si="6"/>
        <v>0</v>
      </c>
      <c r="AJ54" s="94">
        <f t="shared" si="6"/>
        <v>0</v>
      </c>
      <c r="AK54" s="94">
        <f t="shared" si="6"/>
        <v>0</v>
      </c>
      <c r="AL54" s="94">
        <f t="shared" si="6"/>
        <v>0</v>
      </c>
      <c r="AM54" s="94">
        <f t="shared" si="6"/>
        <v>0</v>
      </c>
      <c r="AN54" s="94">
        <f t="shared" si="6"/>
        <v>0</v>
      </c>
      <c r="AO54" s="94">
        <f t="shared" si="6"/>
        <v>0</v>
      </c>
      <c r="AP54" s="94">
        <f t="shared" si="6"/>
        <v>0</v>
      </c>
      <c r="AQ54" s="94">
        <f t="shared" si="6"/>
        <v>0</v>
      </c>
      <c r="AR54" s="94">
        <f t="shared" si="6"/>
        <v>0</v>
      </c>
      <c r="AS54" s="94">
        <f t="shared" si="6"/>
        <v>0</v>
      </c>
      <c r="AT54" s="94">
        <f t="shared" si="6"/>
        <v>0</v>
      </c>
      <c r="AU54" s="94">
        <f t="shared" si="6"/>
        <v>0</v>
      </c>
      <c r="AV54" s="94">
        <f t="shared" si="6"/>
        <v>0</v>
      </c>
      <c r="AW54" s="94">
        <f t="shared" si="6"/>
        <v>0</v>
      </c>
      <c r="AX54" s="94">
        <f t="shared" si="6"/>
        <v>0</v>
      </c>
      <c r="AY54" s="94">
        <f t="shared" si="6"/>
        <v>0</v>
      </c>
      <c r="AZ54" s="94">
        <f t="shared" si="6"/>
        <v>0</v>
      </c>
      <c r="BA54" s="94">
        <f t="shared" si="6"/>
        <v>0</v>
      </c>
    </row>
    <row r="55" spans="2:53" s="44" customFormat="1" ht="13.5" thickBot="1">
      <c r="B55" s="3" t="s">
        <v>21</v>
      </c>
      <c r="C55" s="58"/>
      <c r="F55" s="94">
        <f>COUNTIF(F7:F47,"*Exception*")</f>
        <v>0</v>
      </c>
      <c r="G55" s="94">
        <f aca="true" t="shared" si="7" ref="G55:BA55">COUNTIF(G7:G47,"*Exception*")</f>
        <v>0</v>
      </c>
      <c r="H55" s="94">
        <f t="shared" si="7"/>
        <v>0</v>
      </c>
      <c r="I55" s="94">
        <f t="shared" si="7"/>
        <v>0</v>
      </c>
      <c r="J55" s="94">
        <f t="shared" si="7"/>
        <v>0</v>
      </c>
      <c r="K55" s="94">
        <f t="shared" si="7"/>
        <v>0</v>
      </c>
      <c r="L55" s="94"/>
      <c r="M55" s="94"/>
      <c r="N55" s="94"/>
      <c r="O55" s="94">
        <f t="shared" si="7"/>
        <v>0</v>
      </c>
      <c r="P55" s="94">
        <f t="shared" si="7"/>
        <v>0</v>
      </c>
      <c r="Q55" s="94">
        <f t="shared" si="7"/>
        <v>0</v>
      </c>
      <c r="R55" s="94">
        <f t="shared" si="7"/>
        <v>0</v>
      </c>
      <c r="S55" s="94">
        <f t="shared" si="7"/>
        <v>0</v>
      </c>
      <c r="T55" s="94">
        <f t="shared" si="7"/>
        <v>0</v>
      </c>
      <c r="U55" s="94">
        <f t="shared" si="7"/>
        <v>0</v>
      </c>
      <c r="V55" s="94">
        <f t="shared" si="7"/>
        <v>0</v>
      </c>
      <c r="W55" s="94">
        <f t="shared" si="7"/>
        <v>0</v>
      </c>
      <c r="X55" s="94">
        <f t="shared" si="7"/>
        <v>0</v>
      </c>
      <c r="Y55" s="94">
        <f t="shared" si="7"/>
        <v>0</v>
      </c>
      <c r="Z55" s="94">
        <f t="shared" si="7"/>
        <v>0</v>
      </c>
      <c r="AA55" s="94">
        <f t="shared" si="7"/>
        <v>0</v>
      </c>
      <c r="AB55" s="94">
        <f t="shared" si="7"/>
        <v>0</v>
      </c>
      <c r="AC55" s="94">
        <f t="shared" si="7"/>
        <v>0</v>
      </c>
      <c r="AD55" s="94">
        <f t="shared" si="7"/>
        <v>0</v>
      </c>
      <c r="AE55" s="94">
        <f t="shared" si="7"/>
        <v>0</v>
      </c>
      <c r="AF55" s="94">
        <f t="shared" si="7"/>
        <v>0</v>
      </c>
      <c r="AG55" s="94">
        <f t="shared" si="7"/>
        <v>0</v>
      </c>
      <c r="AH55" s="94">
        <f t="shared" si="7"/>
        <v>0</v>
      </c>
      <c r="AI55" s="94">
        <f t="shared" si="7"/>
        <v>0</v>
      </c>
      <c r="AJ55" s="94">
        <f t="shared" si="7"/>
        <v>0</v>
      </c>
      <c r="AK55" s="94">
        <f t="shared" si="7"/>
        <v>0</v>
      </c>
      <c r="AL55" s="94">
        <f t="shared" si="7"/>
        <v>0</v>
      </c>
      <c r="AM55" s="94">
        <f t="shared" si="7"/>
        <v>0</v>
      </c>
      <c r="AN55" s="94">
        <f t="shared" si="7"/>
        <v>0</v>
      </c>
      <c r="AO55" s="94">
        <f t="shared" si="7"/>
        <v>0</v>
      </c>
      <c r="AP55" s="94">
        <f t="shared" si="7"/>
        <v>0</v>
      </c>
      <c r="AQ55" s="94">
        <f t="shared" si="7"/>
        <v>0</v>
      </c>
      <c r="AR55" s="94">
        <f t="shared" si="7"/>
        <v>0</v>
      </c>
      <c r="AS55" s="94">
        <f t="shared" si="7"/>
        <v>0</v>
      </c>
      <c r="AT55" s="94">
        <f t="shared" si="7"/>
        <v>0</v>
      </c>
      <c r="AU55" s="94">
        <f t="shared" si="7"/>
        <v>0</v>
      </c>
      <c r="AV55" s="94">
        <f t="shared" si="7"/>
        <v>0</v>
      </c>
      <c r="AW55" s="94">
        <f t="shared" si="7"/>
        <v>0</v>
      </c>
      <c r="AX55" s="94">
        <f t="shared" si="7"/>
        <v>0</v>
      </c>
      <c r="AY55" s="94">
        <f t="shared" si="7"/>
        <v>0</v>
      </c>
      <c r="AZ55" s="94">
        <f t="shared" si="7"/>
        <v>0</v>
      </c>
      <c r="BA55" s="94">
        <f t="shared" si="7"/>
        <v>0</v>
      </c>
    </row>
    <row r="58" spans="2:5" ht="15">
      <c r="B58" s="190" t="s">
        <v>85</v>
      </c>
      <c r="C58" s="171"/>
      <c r="D58" s="171"/>
      <c r="E58" s="171"/>
    </row>
    <row r="59" spans="2:5" ht="45" customHeight="1">
      <c r="B59" s="187" t="s">
        <v>176</v>
      </c>
      <c r="C59" s="186"/>
      <c r="D59" s="186"/>
      <c r="E59" s="186"/>
    </row>
    <row r="60" spans="2:5" ht="60" customHeight="1">
      <c r="B60" s="187" t="s">
        <v>175</v>
      </c>
      <c r="C60" s="186"/>
      <c r="D60" s="186"/>
      <c r="E60" s="186"/>
    </row>
    <row r="61" spans="2:5" ht="15">
      <c r="B61" s="185" t="s">
        <v>174</v>
      </c>
      <c r="C61" s="186"/>
      <c r="D61" s="186"/>
      <c r="E61" s="186"/>
    </row>
    <row r="62" spans="2:5" ht="15">
      <c r="B62" s="188" t="s">
        <v>138</v>
      </c>
      <c r="C62" s="186"/>
      <c r="D62" s="186"/>
      <c r="E62" s="186"/>
    </row>
    <row r="63" spans="2:5" ht="15">
      <c r="B63" s="185" t="s">
        <v>139</v>
      </c>
      <c r="C63" s="186"/>
      <c r="D63" s="186"/>
      <c r="E63" s="186"/>
    </row>
    <row r="64" spans="2:5" ht="15">
      <c r="B64" s="185" t="s">
        <v>140</v>
      </c>
      <c r="C64" s="186"/>
      <c r="D64" s="186"/>
      <c r="E64" s="186"/>
    </row>
    <row r="65" spans="2:5" ht="15">
      <c r="B65" s="185" t="s">
        <v>141</v>
      </c>
      <c r="C65" s="186"/>
      <c r="D65" s="186"/>
      <c r="E65" s="186"/>
    </row>
    <row r="66" spans="2:5" ht="15">
      <c r="B66" s="185" t="s">
        <v>142</v>
      </c>
      <c r="C66" s="186"/>
      <c r="D66" s="186"/>
      <c r="E66" s="186"/>
    </row>
    <row r="80" ht="14.25" hidden="1">
      <c r="B80" s="44" t="s">
        <v>25</v>
      </c>
    </row>
    <row r="81" ht="14.25" hidden="1">
      <c r="B81" s="44" t="s">
        <v>26</v>
      </c>
    </row>
    <row r="82" ht="14.25" hidden="1">
      <c r="B82" s="44" t="s">
        <v>37</v>
      </c>
    </row>
    <row r="83" ht="14.25" hidden="1">
      <c r="B83" s="44" t="s">
        <v>33</v>
      </c>
    </row>
    <row r="84" ht="14.25" hidden="1">
      <c r="B84" s="44" t="s">
        <v>34</v>
      </c>
    </row>
    <row r="85" ht="14.25" hidden="1">
      <c r="B85" s="44" t="s">
        <v>27</v>
      </c>
    </row>
    <row r="86" ht="14.25" hidden="1">
      <c r="B86" s="44" t="s">
        <v>38</v>
      </c>
    </row>
    <row r="87" ht="14.25" hidden="1">
      <c r="B87" s="44" t="s">
        <v>28</v>
      </c>
    </row>
    <row r="88" ht="14.25" hidden="1">
      <c r="B88" s="44" t="s">
        <v>29</v>
      </c>
    </row>
    <row r="89" ht="14.25" hidden="1">
      <c r="B89" s="44" t="s">
        <v>30</v>
      </c>
    </row>
    <row r="90" ht="14.25" hidden="1">
      <c r="B90" s="44" t="s">
        <v>39</v>
      </c>
    </row>
    <row r="91" ht="14.25" hidden="1">
      <c r="B91" s="44" t="s">
        <v>35</v>
      </c>
    </row>
    <row r="92" ht="14.25" hidden="1">
      <c r="B92" s="44" t="s">
        <v>36</v>
      </c>
    </row>
    <row r="93" ht="14.25" hidden="1">
      <c r="B93" s="44" t="s">
        <v>40</v>
      </c>
    </row>
    <row r="94" ht="14.25" hidden="1">
      <c r="B94" s="44" t="s">
        <v>31</v>
      </c>
    </row>
    <row r="95" ht="14.25" hidden="1">
      <c r="B95" s="44" t="s">
        <v>41</v>
      </c>
    </row>
    <row r="96" ht="14.25" hidden="1">
      <c r="B96" s="44" t="s">
        <v>32</v>
      </c>
    </row>
  </sheetData>
  <sheetProtection formatCells="0" formatColumns="0" formatRows="0" insertColumns="0" insertRows="0" insertHyperlinks="0" deleteColumns="0" deleteRows="0" sort="0" autoFilter="0" pivotTables="0"/>
  <mergeCells count="32">
    <mergeCell ref="B2:F2"/>
    <mergeCell ref="B58:E58"/>
    <mergeCell ref="B63:E63"/>
    <mergeCell ref="B64:E64"/>
    <mergeCell ref="B65:E65"/>
    <mergeCell ref="I4:I5"/>
    <mergeCell ref="G4:G5"/>
    <mergeCell ref="H4:H5"/>
    <mergeCell ref="J4:J5"/>
    <mergeCell ref="B66:E66"/>
    <mergeCell ref="B59:E59"/>
    <mergeCell ref="B60:E60"/>
    <mergeCell ref="B61:E61"/>
    <mergeCell ref="B62:E62"/>
    <mergeCell ref="F4:F5"/>
    <mergeCell ref="K4:K5"/>
    <mergeCell ref="O4:O5"/>
    <mergeCell ref="P4:P5"/>
    <mergeCell ref="R4:R5"/>
    <mergeCell ref="Q4:Q5"/>
    <mergeCell ref="L4:L5"/>
    <mergeCell ref="M4:M5"/>
    <mergeCell ref="N4:N5"/>
    <mergeCell ref="AZ4:AZ5"/>
    <mergeCell ref="BA4:BA5"/>
    <mergeCell ref="S4:S5"/>
    <mergeCell ref="V4:V5"/>
    <mergeCell ref="W4:W5"/>
    <mergeCell ref="AW4:AW5"/>
    <mergeCell ref="AX4:AX5"/>
    <mergeCell ref="AY4:AY5"/>
    <mergeCell ref="T4:U4"/>
  </mergeCells>
  <dataValidations count="3">
    <dataValidation type="list" allowBlank="1" showInputMessage="1" showErrorMessage="1" sqref="D7:D47">
      <formula1>"Male,Female"</formula1>
    </dataValidation>
    <dataValidation type="list" allowBlank="1" showInputMessage="1" showErrorMessage="1" sqref="E7:E47">
      <formula1>$B$80:$B$96</formula1>
    </dataValidation>
    <dataValidation type="list" allowBlank="1" showInputMessage="1" showErrorMessage="1" sqref="F7:K47 P7:BA47">
      <formula1>"Yes, No, NA, Exception"</formula1>
    </dataValidation>
  </dataValidations>
  <printOptions/>
  <pageMargins left="0.7086614173228347" right="0.7086614173228347" top="0.7480314960629921" bottom="0.7480314960629921" header="0.31496062992125984" footer="0.31496062992125984"/>
  <pageSetup fitToHeight="2" fitToWidth="6" horizontalDpi="300" verticalDpi="300" orientation="landscape" paperSize="9" scale="58" r:id="rId1"/>
  <ignoredErrors>
    <ignoredError sqref="B1 F50:K51 F54:K55 O48:R48 O50:R51 O54:R55 F48:K48 S48:BA48 S50:BA51 S54:BA55"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B1:N124"/>
  <sheetViews>
    <sheetView showGridLines="0" zoomScalePageLayoutView="0" workbookViewId="0" topLeftCell="A18">
      <selection activeCell="L27" sqref="L27"/>
    </sheetView>
  </sheetViews>
  <sheetFormatPr defaultColWidth="9.140625" defaultRowHeight="15"/>
  <cols>
    <col min="1" max="1" width="9.140625" style="30" customWidth="1"/>
    <col min="2" max="2" width="29.7109375" style="30" customWidth="1"/>
    <col min="3" max="4" width="11.421875" style="30" customWidth="1"/>
    <col min="5" max="5" width="30.57421875" style="30" customWidth="1"/>
    <col min="6" max="9" width="13.00390625" style="30" customWidth="1"/>
    <col min="10" max="16384" width="9.140625" style="30" customWidth="1"/>
  </cols>
  <sheetData>
    <row r="1" spans="2:9" ht="30" customHeight="1">
      <c r="B1" s="213" t="str">
        <f>'Hidden sheet'!B3&amp;": "&amp;'Hidden sheet'!B4&amp;" clinical audit report"</f>
        <v>Gallstone disease:  clinical audit report</v>
      </c>
      <c r="C1" s="214"/>
      <c r="D1" s="214"/>
      <c r="E1" s="214"/>
      <c r="F1" s="214"/>
      <c r="G1" s="214"/>
      <c r="H1" s="214"/>
      <c r="I1" s="214"/>
    </row>
    <row r="2" spans="2:9" ht="15">
      <c r="B2" s="215"/>
      <c r="C2" s="215"/>
      <c r="D2" s="215"/>
      <c r="E2" s="215"/>
      <c r="F2" s="215"/>
      <c r="G2" s="215"/>
      <c r="H2" s="215"/>
      <c r="I2" s="171"/>
    </row>
    <row r="3" spans="2:14" s="87" customFormat="1" ht="15.75">
      <c r="B3" s="204" t="s">
        <v>44</v>
      </c>
      <c r="C3" s="204"/>
      <c r="D3" s="204"/>
      <c r="E3" s="209"/>
      <c r="F3" s="209"/>
      <c r="G3" s="209"/>
      <c r="H3" s="208"/>
      <c r="I3" s="208"/>
      <c r="J3" s="108"/>
      <c r="K3" s="108"/>
      <c r="L3" s="108"/>
      <c r="M3" s="108"/>
      <c r="N3" s="108"/>
    </row>
    <row r="4" spans="2:14" s="87" customFormat="1" ht="15.75" customHeight="1">
      <c r="B4" s="200" t="str">
        <f>Introduction!B1&amp;"."</f>
        <v>Gallstone disease: clinical audit.</v>
      </c>
      <c r="C4" s="200"/>
      <c r="D4" s="200"/>
      <c r="E4" s="206"/>
      <c r="F4" s="206"/>
      <c r="G4" s="206"/>
      <c r="H4" s="207"/>
      <c r="I4" s="207"/>
      <c r="J4" s="108"/>
      <c r="K4" s="108"/>
      <c r="L4" s="108"/>
      <c r="M4" s="108"/>
      <c r="N4" s="108"/>
    </row>
    <row r="5" spans="2:14" s="87" customFormat="1" ht="15.75" customHeight="1">
      <c r="B5" s="200"/>
      <c r="C5" s="200"/>
      <c r="D5" s="200"/>
      <c r="E5" s="206"/>
      <c r="F5" s="206"/>
      <c r="G5" s="206"/>
      <c r="H5" s="207"/>
      <c r="I5" s="207"/>
      <c r="J5" s="108"/>
      <c r="K5" s="108"/>
      <c r="L5" s="108"/>
      <c r="M5" s="108"/>
      <c r="N5" s="108"/>
    </row>
    <row r="6" spans="2:14" s="87" customFormat="1" ht="15.75">
      <c r="B6" s="204" t="s">
        <v>45</v>
      </c>
      <c r="C6" s="204"/>
      <c r="D6" s="204"/>
      <c r="E6" s="209"/>
      <c r="F6" s="209"/>
      <c r="G6" s="209"/>
      <c r="H6" s="208"/>
      <c r="I6" s="208"/>
      <c r="J6" s="108"/>
      <c r="K6" s="108"/>
      <c r="L6" s="108"/>
      <c r="M6" s="108"/>
      <c r="N6" s="108"/>
    </row>
    <row r="7" spans="2:14" s="87" customFormat="1" ht="15" customHeight="1">
      <c r="B7" s="200" t="str">
        <f>"The aim of this clinical audit is "&amp;'Hidden sheet'!B7&amp;"."</f>
        <v>The aim of this clinical audit is to improve the management of gallstone disease.</v>
      </c>
      <c r="C7" s="200"/>
      <c r="D7" s="200"/>
      <c r="E7" s="206"/>
      <c r="F7" s="206"/>
      <c r="G7" s="206"/>
      <c r="H7" s="207"/>
      <c r="I7" s="207"/>
      <c r="J7" s="108"/>
      <c r="K7" s="108"/>
      <c r="L7" s="108"/>
      <c r="M7" s="108"/>
      <c r="N7" s="108"/>
    </row>
    <row r="8" spans="2:14" s="87" customFormat="1" ht="15.75" customHeight="1">
      <c r="B8" s="200"/>
      <c r="C8" s="200"/>
      <c r="D8" s="200"/>
      <c r="E8" s="206"/>
      <c r="F8" s="206"/>
      <c r="G8" s="206"/>
      <c r="H8" s="207"/>
      <c r="I8" s="207"/>
      <c r="J8" s="108"/>
      <c r="K8" s="108"/>
      <c r="L8" s="108"/>
      <c r="M8" s="108"/>
      <c r="N8" s="108"/>
    </row>
    <row r="9" spans="2:14" s="87" customFormat="1" ht="15.75">
      <c r="B9" s="204" t="s">
        <v>66</v>
      </c>
      <c r="C9" s="204"/>
      <c r="D9" s="204"/>
      <c r="E9" s="209"/>
      <c r="F9" s="209"/>
      <c r="G9" s="209"/>
      <c r="H9" s="208"/>
      <c r="I9" s="208"/>
      <c r="J9" s="108"/>
      <c r="K9" s="108"/>
      <c r="L9" s="108"/>
      <c r="M9" s="108"/>
      <c r="N9" s="108"/>
    </row>
    <row r="10" spans="2:14" s="87" customFormat="1" ht="30" customHeight="1">
      <c r="B10" s="200" t="str">
        <f>"The audit standards are based on "&amp;'Hidden sheet'!B2&amp;". NICE clinical guideline "&amp;'Hidden sheet'!B5&amp;" ("&amp;'Hidden sheet'!B6&amp;")."</f>
        <v>The audit standards are based on Gallstone disease: diagnosis and management of cholelithiasis, cholecystitis and choledocholithiasis. NICE clinical guideline 188 (2014).</v>
      </c>
      <c r="C10" s="200"/>
      <c r="D10" s="200"/>
      <c r="E10" s="206"/>
      <c r="F10" s="206"/>
      <c r="G10" s="206"/>
      <c r="H10" s="207"/>
      <c r="I10" s="207"/>
      <c r="J10" s="108"/>
      <c r="K10" s="108"/>
      <c r="L10" s="108"/>
      <c r="M10" s="108"/>
      <c r="N10" s="108"/>
    </row>
    <row r="11" spans="2:14" s="87" customFormat="1" ht="15.75" customHeight="1">
      <c r="B11" s="200"/>
      <c r="C11" s="200"/>
      <c r="D11" s="200"/>
      <c r="E11" s="206"/>
      <c r="F11" s="206"/>
      <c r="G11" s="206"/>
      <c r="H11" s="207"/>
      <c r="I11" s="207"/>
      <c r="J11" s="108"/>
      <c r="K11" s="108"/>
      <c r="L11" s="108"/>
      <c r="M11" s="108"/>
      <c r="N11" s="108"/>
    </row>
    <row r="12" spans="2:14" s="87" customFormat="1" ht="15.75">
      <c r="B12" s="204" t="s">
        <v>46</v>
      </c>
      <c r="C12" s="204"/>
      <c r="D12" s="204"/>
      <c r="E12" s="209"/>
      <c r="F12" s="209"/>
      <c r="G12" s="209"/>
      <c r="H12" s="208"/>
      <c r="I12" s="208"/>
      <c r="J12" s="108"/>
      <c r="K12" s="108"/>
      <c r="L12" s="108"/>
      <c r="M12" s="108"/>
      <c r="N12" s="108"/>
    </row>
    <row r="13" spans="2:14" s="87" customFormat="1" ht="15" customHeight="1">
      <c r="B13" s="200" t="str">
        <f>"The audit sample includes "&amp;'Hidden sheet'!B11&amp;"."</f>
        <v>The audit sample includes adults with gallbladder stones or common bile duct stones.</v>
      </c>
      <c r="C13" s="200"/>
      <c r="D13" s="200"/>
      <c r="E13" s="206"/>
      <c r="F13" s="206"/>
      <c r="G13" s="206"/>
      <c r="H13" s="207"/>
      <c r="I13" s="207"/>
      <c r="J13" s="108"/>
      <c r="K13" s="108"/>
      <c r="L13" s="108"/>
      <c r="M13" s="108"/>
      <c r="N13" s="108"/>
    </row>
    <row r="14" spans="2:14" s="87" customFormat="1" ht="15">
      <c r="B14" s="200"/>
      <c r="C14" s="200"/>
      <c r="D14" s="200"/>
      <c r="E14" s="206"/>
      <c r="F14" s="206"/>
      <c r="G14" s="206"/>
      <c r="H14" s="207"/>
      <c r="I14" s="207"/>
      <c r="J14" s="108"/>
      <c r="K14" s="108"/>
      <c r="L14" s="108"/>
      <c r="M14" s="108"/>
      <c r="N14" s="108"/>
    </row>
    <row r="15" spans="2:14" s="87" customFormat="1" ht="20.25" customHeight="1">
      <c r="B15" s="204" t="s">
        <v>52</v>
      </c>
      <c r="C15" s="204"/>
      <c r="D15" s="204"/>
      <c r="E15" s="204"/>
      <c r="F15" s="204"/>
      <c r="G15" s="204"/>
      <c r="H15" s="208"/>
      <c r="I15" s="208"/>
      <c r="J15" s="108"/>
      <c r="K15" s="108"/>
      <c r="L15" s="108"/>
      <c r="M15" s="108"/>
      <c r="N15" s="108"/>
    </row>
    <row r="16" spans="2:9" s="87" customFormat="1" ht="15">
      <c r="B16" s="212"/>
      <c r="C16" s="186"/>
      <c r="D16" s="186"/>
      <c r="E16" s="186"/>
      <c r="F16" s="32" t="s">
        <v>19</v>
      </c>
      <c r="G16" s="33">
        <f>COUNTA('Data collection'!F7:F47)</f>
        <v>0</v>
      </c>
      <c r="H16" s="32" t="s">
        <v>20</v>
      </c>
      <c r="I16" s="36">
        <f>COUNTA('Re-audit'!E7:E47)</f>
        <v>0</v>
      </c>
    </row>
    <row r="17" spans="2:9" s="87" customFormat="1" ht="15.75" thickBot="1">
      <c r="B17" s="210"/>
      <c r="C17" s="211"/>
      <c r="D17" s="211"/>
      <c r="E17" s="211"/>
      <c r="F17" s="211"/>
      <c r="G17" s="211"/>
      <c r="H17" s="211"/>
      <c r="I17" s="211"/>
    </row>
    <row r="18" spans="2:9" ht="15.75" thickBot="1">
      <c r="B18" s="194" t="s">
        <v>66</v>
      </c>
      <c r="C18" s="195"/>
      <c r="D18" s="195"/>
      <c r="E18" s="196"/>
      <c r="F18" s="194" t="s">
        <v>53</v>
      </c>
      <c r="G18" s="195"/>
      <c r="H18" s="194" t="s">
        <v>54</v>
      </c>
      <c r="I18" s="196"/>
    </row>
    <row r="19" spans="2:9" s="113" customFormat="1" ht="15.75" thickBot="1">
      <c r="B19" s="194" t="s">
        <v>158</v>
      </c>
      <c r="C19" s="195"/>
      <c r="D19" s="195"/>
      <c r="E19" s="195"/>
      <c r="F19" s="195"/>
      <c r="G19" s="195"/>
      <c r="H19" s="195"/>
      <c r="I19" s="196"/>
    </row>
    <row r="20" spans="2:9" ht="46.5" customHeight="1" thickBot="1">
      <c r="B20" s="191" t="str">
        <f>'Audit standards'!B13</f>
        <v>1. People diagnosed with symptomatic gallbladder stones are offered laparoscopic cholecystectomy.</v>
      </c>
      <c r="C20" s="192"/>
      <c r="D20" s="192"/>
      <c r="E20" s="193"/>
      <c r="F20" s="37" t="str">
        <f>'Data collection'!H51</f>
        <v>%</v>
      </c>
      <c r="G20" s="37" t="str">
        <f>'Data collection'!H48&amp;"/"&amp;'Data collection'!H50</f>
        <v>0/0</v>
      </c>
      <c r="H20" s="37" t="str">
        <f>'Re-audit'!H51</f>
        <v>%</v>
      </c>
      <c r="I20" s="37" t="str">
        <f>'Re-audit'!H48&amp;"/"&amp;'Re-audit'!H50</f>
        <v>0/0</v>
      </c>
    </row>
    <row r="21" spans="2:9" ht="46.5" customHeight="1" thickBot="1">
      <c r="B21" s="191" t="str">
        <f>'Audit standards'!B14</f>
        <v>2. People having laparoscopic cholecystectomy as an elective procedure are offered it as a day-case.</v>
      </c>
      <c r="C21" s="192"/>
      <c r="D21" s="192"/>
      <c r="E21" s="193"/>
      <c r="F21" s="37" t="str">
        <f>'Data collection'!J51</f>
        <v>%</v>
      </c>
      <c r="G21" s="37" t="str">
        <f>'Data collection'!J48&amp;"/"&amp;'Data collection'!J50</f>
        <v>0/0</v>
      </c>
      <c r="H21" s="37" t="str">
        <f>'Re-audit'!J51</f>
        <v>%</v>
      </c>
      <c r="I21" s="37" t="str">
        <f>'Re-audit'!J48&amp;"/"&amp;'Re-audit'!J50</f>
        <v>0/0</v>
      </c>
    </row>
    <row r="22" spans="2:9" ht="46.5" customHeight="1" thickBot="1">
      <c r="B22" s="191" t="str">
        <f>'Audit standards'!B15</f>
        <v>3. People with acute cholecystitis who have laparoscopic cholecystectomy have the procedure within 1 week of diagnosis.</v>
      </c>
      <c r="C22" s="192"/>
      <c r="D22" s="192"/>
      <c r="E22" s="193"/>
      <c r="F22" s="37" t="str">
        <f>'Data collection'!O51</f>
        <v>%</v>
      </c>
      <c r="G22" s="37" t="str">
        <f>'Data collection'!O48&amp;"/"&amp;'Data collection'!O50</f>
        <v>0/0</v>
      </c>
      <c r="H22" s="37" t="str">
        <f>'Re-audit'!O51</f>
        <v>%</v>
      </c>
      <c r="I22" s="37" t="str">
        <f>'Re-audit'!O48&amp;"/"&amp;'Re-audit'!O50</f>
        <v>0/0</v>
      </c>
    </row>
    <row r="23" spans="2:9" ht="46.5" customHeight="1" thickBot="1">
      <c r="B23" s="191" t="str">
        <f>'Audit standards'!B16</f>
        <v>4. People who have had percutaneous cholecystostomy (to manage gallbladder empyema) are reassessed for laparoscopic cholecystostomy once they are well enough for surgery.</v>
      </c>
      <c r="C23" s="192"/>
      <c r="D23" s="192"/>
      <c r="E23" s="193"/>
      <c r="F23" s="37" t="str">
        <f>'Data collection'!Q51</f>
        <v>%</v>
      </c>
      <c r="G23" s="37" t="str">
        <f>'Data collection'!Q48&amp;"/"&amp;'Data collection'!Q50</f>
        <v>0/0</v>
      </c>
      <c r="H23" s="37" t="str">
        <f>'Re-audit'!Q51</f>
        <v>%</v>
      </c>
      <c r="I23" s="37" t="str">
        <f>'Re-audit'!Q48&amp;"/"&amp;'Re-audit'!Q50</f>
        <v>0/0</v>
      </c>
    </row>
    <row r="24" spans="2:9" s="113" customFormat="1" ht="15.75" thickBot="1">
      <c r="B24" s="194" t="s">
        <v>158</v>
      </c>
      <c r="C24" s="195"/>
      <c r="D24" s="195"/>
      <c r="E24" s="195"/>
      <c r="F24" s="195"/>
      <c r="G24" s="195"/>
      <c r="H24" s="195"/>
      <c r="I24" s="196"/>
    </row>
    <row r="25" spans="2:9" ht="46.5" customHeight="1" thickBot="1">
      <c r="B25" s="191" t="str">
        <f>'Audit standards'!B18</f>
        <v>5. People with symptomatic or asymptomatic common bile duct stones are offered bile duct clearance and laparoscopic cholecystectomy.</v>
      </c>
      <c r="C25" s="192"/>
      <c r="D25" s="192"/>
      <c r="E25" s="193"/>
      <c r="F25" s="37" t="str">
        <f>'Data collection'!S51</f>
        <v>%</v>
      </c>
      <c r="G25" s="37" t="str">
        <f>'Data collection'!S48&amp;"/"&amp;'Data collection'!S50</f>
        <v>0/0</v>
      </c>
      <c r="H25" s="37" t="str">
        <f>'Re-audit'!S51</f>
        <v>%</v>
      </c>
      <c r="I25" s="37" t="str">
        <f>'Re-audit'!S48&amp;"/"&amp;'Re-audit'!S50</f>
        <v>0/0</v>
      </c>
    </row>
    <row r="26" spans="2:9" ht="45" customHeight="1">
      <c r="B26" s="197" t="str">
        <f>'Audit standards'!B19</f>
        <v>6. People with symptomatic or asymptomatic common bile duct stones have bile duct clearance either: 
• surgically at the time of laparoscopic cholecystectomy or</v>
      </c>
      <c r="C26" s="198"/>
      <c r="D26" s="198"/>
      <c r="E26" s="199"/>
      <c r="F26" s="140" t="str">
        <f>'Data collection'!T51</f>
        <v>%</v>
      </c>
      <c r="G26" s="140" t="str">
        <f>'Data collection'!T48&amp;"/"&amp;'Data collection'!T50</f>
        <v>0/0</v>
      </c>
      <c r="H26" s="140" t="str">
        <f>'Re-audit'!V51</f>
        <v>%</v>
      </c>
      <c r="I26" s="140" t="str">
        <f>'Re-audit'!V48&amp;"/"&amp;'Re-audit'!V50</f>
        <v>0/0</v>
      </c>
    </row>
    <row r="27" spans="2:9" ht="30" customHeight="1" thickBot="1">
      <c r="B27" s="201" t="str">
        <f>'Audit standards'!B20</f>
        <v>• with endoscopic retrograde cholangiopancreatography (ERCP) before or at the time of laparoscopic cholecystectomy.</v>
      </c>
      <c r="C27" s="202"/>
      <c r="D27" s="202"/>
      <c r="E27" s="203"/>
      <c r="F27" s="139" t="str">
        <f>'Data collection'!U51</f>
        <v>%</v>
      </c>
      <c r="G27" s="139" t="str">
        <f>'Data collection'!U48&amp;"/"&amp;'Data collection'!U50</f>
        <v>0/0</v>
      </c>
      <c r="H27" s="139" t="str">
        <f>'Re-audit'!W51</f>
        <v>%</v>
      </c>
      <c r="I27" s="139" t="str">
        <f>'Re-audit'!W48&amp;"/"&amp;'Re-audit'!W50</f>
        <v>0/0</v>
      </c>
    </row>
    <row r="28" spans="2:9" ht="46.5" customHeight="1" thickBot="1">
      <c r="B28" s="191" t="str">
        <f>'Audit standards'!B21</f>
        <v>7. People with biliary stents to achieve biliary drainage, are reassessed for endoscopic or surgical clearance once their clinical condition has improved.</v>
      </c>
      <c r="C28" s="192"/>
      <c r="D28" s="192"/>
      <c r="E28" s="193"/>
      <c r="F28" s="37" t="str">
        <f>'Data collection'!W51</f>
        <v>%</v>
      </c>
      <c r="G28" s="37" t="str">
        <f>'Data collection'!W48&amp;"/"&amp;'Data collection'!W50</f>
        <v>0/0</v>
      </c>
      <c r="H28" s="37" t="str">
        <f>'Re-audit'!Y51</f>
        <v>%</v>
      </c>
      <c r="I28" s="37" t="str">
        <f>'Re-audit'!Y48&amp;"/"&amp;'Re-audit'!Y50</f>
        <v>0/0</v>
      </c>
    </row>
    <row r="29" spans="2:9" s="113" customFormat="1" ht="15.75" thickBot="1">
      <c r="B29" s="194" t="s">
        <v>166</v>
      </c>
      <c r="C29" s="195"/>
      <c r="D29" s="195"/>
      <c r="E29" s="195"/>
      <c r="F29" s="195"/>
      <c r="G29" s="195"/>
      <c r="H29" s="195"/>
      <c r="I29" s="196"/>
    </row>
    <row r="30" spans="2:9" ht="46.5" customHeight="1" hidden="1" thickBot="1">
      <c r="B30" s="191" t="str">
        <f>'Audit standards'!B22</f>
        <v>10. [Provide audit standard here]</v>
      </c>
      <c r="C30" s="192"/>
      <c r="D30" s="192"/>
      <c r="E30" s="193"/>
      <c r="F30" s="38"/>
      <c r="G30" s="39"/>
      <c r="H30" s="38"/>
      <c r="I30" s="39"/>
    </row>
    <row r="31" spans="2:9" ht="46.5" customHeight="1" hidden="1" thickBot="1">
      <c r="B31" s="191" t="str">
        <f>'Audit standards'!B23</f>
        <v>12. [Provide audit standard here]</v>
      </c>
      <c r="C31" s="192"/>
      <c r="D31" s="192"/>
      <c r="E31" s="193"/>
      <c r="F31" s="38"/>
      <c r="G31" s="39"/>
      <c r="H31" s="38"/>
      <c r="I31" s="39"/>
    </row>
    <row r="32" spans="2:9" s="87" customFormat="1" ht="46.5" customHeight="1" hidden="1" thickBot="1">
      <c r="B32" s="191" t="str">
        <f>'Audit standards'!B24</f>
        <v>13. [Provide audit standard here]</v>
      </c>
      <c r="C32" s="192"/>
      <c r="D32" s="192"/>
      <c r="E32" s="193"/>
      <c r="F32" s="38"/>
      <c r="G32" s="39"/>
      <c r="H32" s="38"/>
      <c r="I32" s="39"/>
    </row>
    <row r="33" spans="2:9" s="87" customFormat="1" ht="46.5" customHeight="1" hidden="1" thickBot="1">
      <c r="B33" s="191" t="str">
        <f>'Audit standards'!B25</f>
        <v>14. [Provide audit standard here]</v>
      </c>
      <c r="C33" s="192"/>
      <c r="D33" s="192"/>
      <c r="E33" s="193"/>
      <c r="F33" s="38"/>
      <c r="G33" s="39"/>
      <c r="H33" s="38"/>
      <c r="I33" s="39"/>
    </row>
    <row r="34" spans="2:9" s="87" customFormat="1" ht="46.5" customHeight="1" hidden="1" thickBot="1">
      <c r="B34" s="191" t="str">
        <f>'Audit standards'!B26</f>
        <v>15. [Provide audit standard here]</v>
      </c>
      <c r="C34" s="192"/>
      <c r="D34" s="192"/>
      <c r="E34" s="193"/>
      <c r="F34" s="38"/>
      <c r="G34" s="39"/>
      <c r="H34" s="38"/>
      <c r="I34" s="39"/>
    </row>
    <row r="35" spans="2:9" ht="46.5" customHeight="1" thickBot="1">
      <c r="B35" s="191" t="str">
        <f>'Audit standards'!B28</f>
        <v>Local standard</v>
      </c>
      <c r="C35" s="192"/>
      <c r="D35" s="192"/>
      <c r="E35" s="193"/>
      <c r="F35" s="37" t="str">
        <f>'Data collection'!AJ51</f>
        <v>%</v>
      </c>
      <c r="G35" s="37" t="str">
        <f>'Data collection'!AJ48&amp;"/"&amp;'Data collection'!AJ50</f>
        <v>0/0</v>
      </c>
      <c r="H35" s="37" t="str">
        <f>'Re-audit'!AL51</f>
        <v>%</v>
      </c>
      <c r="I35" s="37" t="str">
        <f>'Re-audit'!AL48&amp;"/"&amp;'Re-audit'!AL50</f>
        <v>0/0</v>
      </c>
    </row>
    <row r="36" spans="2:9" ht="46.5" customHeight="1" thickBot="1">
      <c r="B36" s="191" t="str">
        <f>'Audit standards'!B29</f>
        <v>Local standard</v>
      </c>
      <c r="C36" s="192"/>
      <c r="D36" s="192"/>
      <c r="E36" s="193"/>
      <c r="F36" s="37" t="str">
        <f>'Data collection'!AK51</f>
        <v>%</v>
      </c>
      <c r="G36" s="37" t="str">
        <f>'Data collection'!AK48&amp;"/"&amp;'Data collection'!AK50</f>
        <v>0/0</v>
      </c>
      <c r="H36" s="37" t="str">
        <f>'Re-audit'!AM51</f>
        <v>%</v>
      </c>
      <c r="I36" s="37" t="str">
        <f>'Re-audit'!AM48&amp;"/"&amp;'Re-audit'!AM50</f>
        <v>0/0</v>
      </c>
    </row>
    <row r="37" spans="2:9" ht="46.5" customHeight="1" thickBot="1">
      <c r="B37" s="191" t="str">
        <f>'Audit standards'!B30</f>
        <v>Local standard</v>
      </c>
      <c r="C37" s="192"/>
      <c r="D37" s="192"/>
      <c r="E37" s="193"/>
      <c r="F37" s="37" t="str">
        <f>'Data collection'!AL51</f>
        <v>%</v>
      </c>
      <c r="G37" s="37" t="str">
        <f>'Data collection'!AL48&amp;"/"&amp;'Data collection'!AL50</f>
        <v>0/0</v>
      </c>
      <c r="H37" s="37" t="str">
        <f>'Re-audit'!AN51</f>
        <v>%</v>
      </c>
      <c r="I37" s="37" t="str">
        <f>'Re-audit'!AN48&amp;"/"&amp;'Re-audit'!AN50</f>
        <v>0/0</v>
      </c>
    </row>
    <row r="38" spans="2:9" s="110" customFormat="1" ht="46.5" customHeight="1" thickBot="1">
      <c r="B38" s="191" t="str">
        <f>'Audit standards'!B31</f>
        <v>Local standard</v>
      </c>
      <c r="C38" s="192"/>
      <c r="D38" s="192"/>
      <c r="E38" s="193"/>
      <c r="F38" s="37" t="str">
        <f>'Data collection'!AM51</f>
        <v>%</v>
      </c>
      <c r="G38" s="37" t="str">
        <f>'Data collection'!AM48&amp;"/"&amp;'Data collection'!AM50</f>
        <v>0/0</v>
      </c>
      <c r="H38" s="37" t="str">
        <f>'Re-audit'!AO51</f>
        <v>%</v>
      </c>
      <c r="I38" s="37" t="str">
        <f>'Re-audit'!AO48&amp;"/"&amp;'Re-audit'!AO50</f>
        <v>0/0</v>
      </c>
    </row>
    <row r="39" spans="2:9" s="110" customFormat="1" ht="46.5" customHeight="1" thickBot="1">
      <c r="B39" s="191" t="str">
        <f>'Audit standards'!B32</f>
        <v>Local standard</v>
      </c>
      <c r="C39" s="192"/>
      <c r="D39" s="192"/>
      <c r="E39" s="193"/>
      <c r="F39" s="37" t="str">
        <f>'Data collection'!AN51</f>
        <v>%</v>
      </c>
      <c r="G39" s="37" t="str">
        <f>'Data collection'!AN48&amp;"/"&amp;'Data collection'!AN50</f>
        <v>0/0</v>
      </c>
      <c r="H39" s="37" t="str">
        <f>'Re-audit'!AP51</f>
        <v>%</v>
      </c>
      <c r="I39" s="37" t="str">
        <f>'Re-audit'!AP48&amp;"/"&amp;'Re-audit'!AP50</f>
        <v>0/0</v>
      </c>
    </row>
    <row r="40" s="87" customFormat="1" ht="14.25"/>
    <row r="41" spans="2:9" s="87" customFormat="1" ht="15.75">
      <c r="B41" s="204" t="s">
        <v>48</v>
      </c>
      <c r="C41" s="204"/>
      <c r="D41" s="204"/>
      <c r="E41" s="204"/>
      <c r="F41" s="204"/>
      <c r="G41" s="204"/>
      <c r="H41" s="204"/>
      <c r="I41" s="108"/>
    </row>
    <row r="42" spans="2:9" s="87" customFormat="1" ht="32.25" customHeight="1">
      <c r="B42" s="200" t="s">
        <v>131</v>
      </c>
      <c r="C42" s="200"/>
      <c r="D42" s="200"/>
      <c r="E42" s="200"/>
      <c r="F42" s="200"/>
      <c r="G42" s="200"/>
      <c r="H42" s="200"/>
      <c r="I42" s="200"/>
    </row>
    <row r="43" spans="2:9" s="87" customFormat="1" ht="14.25">
      <c r="B43" s="200"/>
      <c r="C43" s="200"/>
      <c r="D43" s="200"/>
      <c r="E43" s="200"/>
      <c r="F43" s="200"/>
      <c r="G43" s="200"/>
      <c r="H43" s="200"/>
      <c r="I43" s="200"/>
    </row>
    <row r="44" spans="2:9" s="87" customFormat="1" ht="14.25">
      <c r="B44" s="200" t="s">
        <v>57</v>
      </c>
      <c r="C44" s="200"/>
      <c r="D44" s="200"/>
      <c r="E44" s="200"/>
      <c r="F44" s="200"/>
      <c r="G44" s="200"/>
      <c r="H44" s="200"/>
      <c r="I44" s="200"/>
    </row>
    <row r="45" spans="2:9" s="87" customFormat="1" ht="14.25">
      <c r="B45" s="200"/>
      <c r="C45" s="200"/>
      <c r="D45" s="200"/>
      <c r="E45" s="200"/>
      <c r="F45" s="200"/>
      <c r="G45" s="200"/>
      <c r="H45" s="200"/>
      <c r="I45" s="200"/>
    </row>
    <row r="46" spans="2:9" s="87" customFormat="1" ht="14.25">
      <c r="B46" s="205"/>
      <c r="C46" s="205"/>
      <c r="D46" s="205"/>
      <c r="E46" s="205"/>
      <c r="F46" s="205"/>
      <c r="G46" s="205"/>
      <c r="H46" s="205"/>
      <c r="I46" s="205"/>
    </row>
    <row r="47" spans="2:9" s="87" customFormat="1" ht="14.25">
      <c r="B47" s="205"/>
      <c r="C47" s="205"/>
      <c r="D47" s="205"/>
      <c r="E47" s="205"/>
      <c r="F47" s="205"/>
      <c r="G47" s="205"/>
      <c r="H47" s="205"/>
      <c r="I47" s="205"/>
    </row>
    <row r="48" spans="2:9" s="87" customFormat="1" ht="14.25">
      <c r="B48" s="205"/>
      <c r="C48" s="205"/>
      <c r="D48" s="205"/>
      <c r="E48" s="205"/>
      <c r="F48" s="205"/>
      <c r="G48" s="205"/>
      <c r="H48" s="205"/>
      <c r="I48" s="205"/>
    </row>
    <row r="49" spans="2:9" s="87" customFormat="1" ht="14.25">
      <c r="B49" s="205"/>
      <c r="C49" s="205"/>
      <c r="D49" s="205"/>
      <c r="E49" s="205"/>
      <c r="F49" s="205"/>
      <c r="G49" s="205"/>
      <c r="H49" s="205"/>
      <c r="I49" s="205"/>
    </row>
    <row r="50" spans="2:9" s="87" customFormat="1" ht="14.25">
      <c r="B50" s="205"/>
      <c r="C50" s="205"/>
      <c r="D50" s="205"/>
      <c r="E50" s="205"/>
      <c r="F50" s="205"/>
      <c r="G50" s="205"/>
      <c r="H50" s="205"/>
      <c r="I50" s="205"/>
    </row>
    <row r="51" spans="2:9" s="87" customFormat="1" ht="14.25">
      <c r="B51" s="205"/>
      <c r="C51" s="205"/>
      <c r="D51" s="205"/>
      <c r="E51" s="205"/>
      <c r="F51" s="205"/>
      <c r="G51" s="205"/>
      <c r="H51" s="205"/>
      <c r="I51" s="205"/>
    </row>
    <row r="52" spans="2:9" s="87" customFormat="1" ht="14.25">
      <c r="B52" s="205"/>
      <c r="C52" s="205"/>
      <c r="D52" s="205"/>
      <c r="E52" s="205"/>
      <c r="F52" s="205"/>
      <c r="G52" s="205"/>
      <c r="H52" s="205"/>
      <c r="I52" s="205"/>
    </row>
    <row r="53" spans="2:9" s="87" customFormat="1" ht="14.25">
      <c r="B53" s="205"/>
      <c r="C53" s="205"/>
      <c r="D53" s="205"/>
      <c r="E53" s="205"/>
      <c r="F53" s="205"/>
      <c r="G53" s="205"/>
      <c r="H53" s="205"/>
      <c r="I53" s="205"/>
    </row>
    <row r="54" spans="2:9" s="87" customFormat="1" ht="14.25">
      <c r="B54" s="205"/>
      <c r="C54" s="205"/>
      <c r="D54" s="205"/>
      <c r="E54" s="205"/>
      <c r="F54" s="205"/>
      <c r="G54" s="205"/>
      <c r="H54" s="205"/>
      <c r="I54" s="205"/>
    </row>
    <row r="55" spans="2:9" s="87" customFormat="1" ht="14.25">
      <c r="B55" s="205"/>
      <c r="C55" s="205"/>
      <c r="D55" s="205"/>
      <c r="E55" s="205"/>
      <c r="F55" s="205"/>
      <c r="G55" s="205"/>
      <c r="H55" s="205"/>
      <c r="I55" s="205"/>
    </row>
    <row r="56" spans="2:9" s="87" customFormat="1" ht="14.25">
      <c r="B56" s="205"/>
      <c r="C56" s="205"/>
      <c r="D56" s="205"/>
      <c r="E56" s="205"/>
      <c r="F56" s="205"/>
      <c r="G56" s="205"/>
      <c r="H56" s="205"/>
      <c r="I56" s="205"/>
    </row>
    <row r="57" spans="2:9" s="87" customFormat="1" ht="14.25">
      <c r="B57" s="205"/>
      <c r="C57" s="205"/>
      <c r="D57" s="205"/>
      <c r="E57" s="205"/>
      <c r="F57" s="205"/>
      <c r="G57" s="205"/>
      <c r="H57" s="205"/>
      <c r="I57" s="205"/>
    </row>
    <row r="58" spans="2:9" s="87" customFormat="1" ht="14.25">
      <c r="B58" s="205"/>
      <c r="C58" s="205"/>
      <c r="D58" s="205"/>
      <c r="E58" s="205"/>
      <c r="F58" s="205"/>
      <c r="G58" s="205"/>
      <c r="H58" s="205"/>
      <c r="I58" s="205"/>
    </row>
    <row r="59" spans="2:9" s="87" customFormat="1" ht="14.25">
      <c r="B59" s="205"/>
      <c r="C59" s="205"/>
      <c r="D59" s="205"/>
      <c r="E59" s="205"/>
      <c r="F59" s="205"/>
      <c r="G59" s="205"/>
      <c r="H59" s="205"/>
      <c r="I59" s="205"/>
    </row>
    <row r="60" spans="2:9" s="87" customFormat="1" ht="14.25">
      <c r="B60" s="84"/>
      <c r="C60" s="84"/>
      <c r="D60" s="84"/>
      <c r="E60" s="84"/>
      <c r="F60" s="84"/>
      <c r="G60" s="84"/>
      <c r="H60" s="84"/>
      <c r="I60" s="84"/>
    </row>
    <row r="61" spans="2:9" s="87" customFormat="1" ht="14.25">
      <c r="B61" s="84"/>
      <c r="C61" s="84"/>
      <c r="D61" s="84"/>
      <c r="E61" s="84"/>
      <c r="F61" s="84"/>
      <c r="G61" s="84"/>
      <c r="H61" s="84"/>
      <c r="I61" s="84"/>
    </row>
    <row r="62" spans="2:9" s="87" customFormat="1" ht="14.25">
      <c r="B62" s="84"/>
      <c r="C62" s="84"/>
      <c r="D62" s="84"/>
      <c r="E62" s="84"/>
      <c r="F62" s="84"/>
      <c r="G62" s="84"/>
      <c r="H62" s="84"/>
      <c r="I62" s="84"/>
    </row>
    <row r="63" spans="2:9" s="87" customFormat="1" ht="14.25">
      <c r="B63" s="84"/>
      <c r="C63" s="84"/>
      <c r="D63" s="84"/>
      <c r="E63" s="84"/>
      <c r="F63" s="84"/>
      <c r="G63" s="84"/>
      <c r="H63" s="84"/>
      <c r="I63" s="84"/>
    </row>
    <row r="64" spans="2:9" s="87" customFormat="1" ht="14.25">
      <c r="B64" s="84"/>
      <c r="C64" s="84"/>
      <c r="D64" s="84"/>
      <c r="E64" s="84"/>
      <c r="F64" s="84"/>
      <c r="G64" s="84"/>
      <c r="H64" s="84"/>
      <c r="I64" s="84"/>
    </row>
    <row r="65" spans="2:9" s="87" customFormat="1" ht="14.25">
      <c r="B65" s="84"/>
      <c r="C65" s="84"/>
      <c r="D65" s="84"/>
      <c r="E65" s="84"/>
      <c r="F65" s="84"/>
      <c r="G65" s="84"/>
      <c r="H65" s="84"/>
      <c r="I65" s="84"/>
    </row>
    <row r="66" spans="2:9" s="87" customFormat="1" ht="14.25">
      <c r="B66" s="84"/>
      <c r="C66" s="84"/>
      <c r="D66" s="84"/>
      <c r="E66" s="84"/>
      <c r="F66" s="84"/>
      <c r="G66" s="84"/>
      <c r="H66" s="84"/>
      <c r="I66" s="84"/>
    </row>
    <row r="67" spans="2:9" s="87" customFormat="1" ht="14.25">
      <c r="B67" s="84"/>
      <c r="C67" s="84"/>
      <c r="D67" s="84"/>
      <c r="E67" s="84"/>
      <c r="F67" s="84"/>
      <c r="G67" s="84"/>
      <c r="H67" s="84"/>
      <c r="I67" s="84"/>
    </row>
    <row r="68" spans="2:9" s="87" customFormat="1" ht="14.25">
      <c r="B68" s="84"/>
      <c r="C68" s="84"/>
      <c r="D68" s="84"/>
      <c r="E68" s="84"/>
      <c r="F68" s="84"/>
      <c r="G68" s="84"/>
      <c r="H68" s="84"/>
      <c r="I68" s="84"/>
    </row>
    <row r="69" spans="2:9" s="87" customFormat="1" ht="14.25">
      <c r="B69" s="84"/>
      <c r="C69" s="84"/>
      <c r="D69" s="84"/>
      <c r="E69" s="84"/>
      <c r="F69" s="84"/>
      <c r="G69" s="84"/>
      <c r="H69" s="84"/>
      <c r="I69" s="84"/>
    </row>
    <row r="70" spans="2:9" s="87" customFormat="1" ht="14.25">
      <c r="B70" s="84"/>
      <c r="C70" s="84"/>
      <c r="D70" s="84"/>
      <c r="E70" s="84"/>
      <c r="F70" s="84"/>
      <c r="G70" s="84"/>
      <c r="H70" s="84"/>
      <c r="I70" s="84"/>
    </row>
    <row r="71" spans="2:9" s="87" customFormat="1" ht="14.25">
      <c r="B71" s="84"/>
      <c r="C71" s="84"/>
      <c r="D71" s="84"/>
      <c r="E71" s="84"/>
      <c r="F71" s="84"/>
      <c r="G71" s="84"/>
      <c r="H71" s="84"/>
      <c r="I71" s="84"/>
    </row>
    <row r="72" spans="2:9" s="87" customFormat="1" ht="14.25">
      <c r="B72" s="84"/>
      <c r="C72" s="84"/>
      <c r="D72" s="84"/>
      <c r="E72" s="84"/>
      <c r="F72" s="84"/>
      <c r="G72" s="84"/>
      <c r="H72" s="84"/>
      <c r="I72" s="84"/>
    </row>
    <row r="73" spans="2:9" s="87" customFormat="1" ht="14.25">
      <c r="B73" s="84"/>
      <c r="C73" s="84"/>
      <c r="D73" s="84"/>
      <c r="E73" s="84"/>
      <c r="F73" s="84"/>
      <c r="G73" s="84"/>
      <c r="H73" s="84"/>
      <c r="I73" s="84"/>
    </row>
    <row r="74" spans="2:9" s="87" customFormat="1" ht="14.25">
      <c r="B74" s="84"/>
      <c r="C74" s="84"/>
      <c r="D74" s="84"/>
      <c r="E74" s="84"/>
      <c r="F74" s="84"/>
      <c r="G74" s="84"/>
      <c r="H74" s="84"/>
      <c r="I74" s="84"/>
    </row>
    <row r="75" spans="2:9" s="87" customFormat="1" ht="14.25">
      <c r="B75" s="84"/>
      <c r="C75" s="84"/>
      <c r="D75" s="84"/>
      <c r="E75" s="84"/>
      <c r="F75" s="84"/>
      <c r="G75" s="84"/>
      <c r="H75" s="84"/>
      <c r="I75" s="84"/>
    </row>
    <row r="76" spans="2:9" s="87" customFormat="1" ht="14.25">
      <c r="B76" s="84"/>
      <c r="C76" s="84"/>
      <c r="D76" s="84"/>
      <c r="E76" s="84"/>
      <c r="F76" s="84"/>
      <c r="G76" s="84"/>
      <c r="H76" s="84"/>
      <c r="I76" s="84"/>
    </row>
    <row r="77" spans="2:9" s="87" customFormat="1" ht="14.25">
      <c r="B77" s="84"/>
      <c r="C77" s="84"/>
      <c r="D77" s="84"/>
      <c r="E77" s="84"/>
      <c r="F77" s="84"/>
      <c r="G77" s="84"/>
      <c r="H77" s="84"/>
      <c r="I77" s="84"/>
    </row>
    <row r="78" spans="2:9" s="87" customFormat="1" ht="14.25">
      <c r="B78" s="84"/>
      <c r="C78" s="84"/>
      <c r="D78" s="84"/>
      <c r="E78" s="84"/>
      <c r="F78" s="84"/>
      <c r="G78" s="84"/>
      <c r="H78" s="84"/>
      <c r="I78" s="84"/>
    </row>
    <row r="79" spans="2:9" s="87" customFormat="1" ht="14.25">
      <c r="B79" s="84"/>
      <c r="C79" s="84"/>
      <c r="D79" s="84"/>
      <c r="E79" s="84"/>
      <c r="F79" s="84"/>
      <c r="G79" s="84"/>
      <c r="H79" s="84"/>
      <c r="I79" s="84"/>
    </row>
    <row r="80" spans="2:9" s="87" customFormat="1" ht="14.25">
      <c r="B80" s="84"/>
      <c r="C80" s="84"/>
      <c r="D80" s="84"/>
      <c r="E80" s="84"/>
      <c r="F80" s="84"/>
      <c r="G80" s="84"/>
      <c r="H80" s="84"/>
      <c r="I80" s="84"/>
    </row>
    <row r="81" spans="2:9" s="87" customFormat="1" ht="14.25">
      <c r="B81" s="84"/>
      <c r="C81" s="84"/>
      <c r="D81" s="84"/>
      <c r="E81" s="84"/>
      <c r="F81" s="84"/>
      <c r="G81" s="84"/>
      <c r="H81" s="84"/>
      <c r="I81" s="84"/>
    </row>
    <row r="82" spans="2:9" s="87" customFormat="1" ht="14.25">
      <c r="B82" s="84"/>
      <c r="C82" s="84"/>
      <c r="D82" s="84"/>
      <c r="E82" s="84"/>
      <c r="F82" s="84"/>
      <c r="G82" s="84"/>
      <c r="H82" s="84"/>
      <c r="I82" s="84"/>
    </row>
    <row r="83" spans="2:9" s="87" customFormat="1" ht="14.25">
      <c r="B83" s="84"/>
      <c r="C83" s="84"/>
      <c r="D83" s="84"/>
      <c r="E83" s="84"/>
      <c r="F83" s="84"/>
      <c r="G83" s="84"/>
      <c r="H83" s="84"/>
      <c r="I83" s="84"/>
    </row>
    <row r="84" spans="2:9" s="87" customFormat="1" ht="14.25">
      <c r="B84" s="84"/>
      <c r="C84" s="84"/>
      <c r="D84" s="84"/>
      <c r="E84" s="84"/>
      <c r="F84" s="84"/>
      <c r="G84" s="84"/>
      <c r="H84" s="84"/>
      <c r="I84" s="84"/>
    </row>
    <row r="85" spans="2:9" s="87" customFormat="1" ht="14.25">
      <c r="B85" s="84"/>
      <c r="C85" s="84"/>
      <c r="D85" s="84"/>
      <c r="E85" s="84"/>
      <c r="F85" s="84"/>
      <c r="G85" s="84"/>
      <c r="H85" s="84"/>
      <c r="I85" s="84"/>
    </row>
    <row r="86" spans="2:9" s="87" customFormat="1" ht="14.25">
      <c r="B86" s="84"/>
      <c r="C86" s="84"/>
      <c r="D86" s="84"/>
      <c r="E86" s="84"/>
      <c r="F86" s="84"/>
      <c r="G86" s="84"/>
      <c r="H86" s="84"/>
      <c r="I86" s="84"/>
    </row>
    <row r="87" spans="2:9" s="87" customFormat="1" ht="14.25">
      <c r="B87" s="84"/>
      <c r="C87" s="84"/>
      <c r="D87" s="84"/>
      <c r="E87" s="84"/>
      <c r="F87" s="84"/>
      <c r="G87" s="84"/>
      <c r="H87" s="84"/>
      <c r="I87" s="84"/>
    </row>
    <row r="88" spans="2:9" s="87" customFormat="1" ht="14.25">
      <c r="B88" s="84"/>
      <c r="C88" s="84"/>
      <c r="D88" s="84"/>
      <c r="E88" s="84"/>
      <c r="F88" s="84"/>
      <c r="G88" s="84"/>
      <c r="H88" s="84"/>
      <c r="I88" s="84"/>
    </row>
    <row r="89" spans="2:9" s="87" customFormat="1" ht="14.25">
      <c r="B89" s="84"/>
      <c r="C89" s="84"/>
      <c r="D89" s="84"/>
      <c r="E89" s="84"/>
      <c r="F89" s="84"/>
      <c r="G89" s="84"/>
      <c r="H89" s="84"/>
      <c r="I89" s="84"/>
    </row>
    <row r="90" spans="2:9" s="87" customFormat="1" ht="14.25">
      <c r="B90" s="84"/>
      <c r="C90" s="84"/>
      <c r="D90" s="84"/>
      <c r="E90" s="84"/>
      <c r="F90" s="84"/>
      <c r="G90" s="84"/>
      <c r="H90" s="84"/>
      <c r="I90" s="84"/>
    </row>
    <row r="91" spans="2:9" s="87" customFormat="1" ht="14.25">
      <c r="B91" s="84"/>
      <c r="C91" s="84"/>
      <c r="D91" s="84"/>
      <c r="E91" s="84"/>
      <c r="F91" s="84"/>
      <c r="G91" s="84"/>
      <c r="H91" s="84"/>
      <c r="I91" s="84"/>
    </row>
    <row r="92" spans="2:9" s="87" customFormat="1" ht="14.25">
      <c r="B92" s="84"/>
      <c r="C92" s="84"/>
      <c r="D92" s="84"/>
      <c r="E92" s="84"/>
      <c r="F92" s="84"/>
      <c r="G92" s="84"/>
      <c r="H92" s="84"/>
      <c r="I92" s="84"/>
    </row>
    <row r="93" spans="2:9" s="87" customFormat="1" ht="14.25">
      <c r="B93" s="84"/>
      <c r="C93" s="84"/>
      <c r="D93" s="84"/>
      <c r="E93" s="84"/>
      <c r="F93" s="84"/>
      <c r="G93" s="84"/>
      <c r="H93" s="84"/>
      <c r="I93" s="84"/>
    </row>
    <row r="94" spans="2:9" s="87" customFormat="1" ht="14.25">
      <c r="B94" s="84"/>
      <c r="C94" s="84"/>
      <c r="D94" s="84"/>
      <c r="E94" s="84"/>
      <c r="F94" s="84"/>
      <c r="G94" s="84"/>
      <c r="H94" s="84"/>
      <c r="I94" s="84"/>
    </row>
    <row r="95" spans="2:9" s="87" customFormat="1" ht="14.25">
      <c r="B95" s="84"/>
      <c r="C95" s="84"/>
      <c r="D95" s="84"/>
      <c r="E95" s="84"/>
      <c r="F95" s="84"/>
      <c r="G95" s="84"/>
      <c r="H95" s="84"/>
      <c r="I95" s="84"/>
    </row>
    <row r="96" spans="2:9" s="87" customFormat="1" ht="14.25">
      <c r="B96" s="84"/>
      <c r="C96" s="84"/>
      <c r="D96" s="84"/>
      <c r="E96" s="84"/>
      <c r="F96" s="84"/>
      <c r="G96" s="84"/>
      <c r="H96" s="84"/>
      <c r="I96" s="84"/>
    </row>
    <row r="97" spans="2:9" s="87" customFormat="1" ht="14.25">
      <c r="B97" s="84"/>
      <c r="C97" s="84"/>
      <c r="D97" s="84"/>
      <c r="E97" s="84"/>
      <c r="F97" s="84"/>
      <c r="G97" s="84"/>
      <c r="H97" s="84"/>
      <c r="I97" s="84"/>
    </row>
    <row r="98" spans="2:9" s="87" customFormat="1" ht="14.25">
      <c r="B98" s="84"/>
      <c r="C98" s="84"/>
      <c r="D98" s="84"/>
      <c r="E98" s="84"/>
      <c r="F98" s="84"/>
      <c r="G98" s="84"/>
      <c r="H98" s="84"/>
      <c r="I98" s="84"/>
    </row>
    <row r="99" spans="2:9" s="87" customFormat="1" ht="14.25">
      <c r="B99" s="84"/>
      <c r="C99" s="84"/>
      <c r="D99" s="84"/>
      <c r="E99" s="84"/>
      <c r="F99" s="84"/>
      <c r="G99" s="84"/>
      <c r="H99" s="84"/>
      <c r="I99" s="84"/>
    </row>
    <row r="100" spans="2:9" s="87" customFormat="1" ht="14.25">
      <c r="B100" s="84"/>
      <c r="C100" s="84"/>
      <c r="D100" s="84"/>
      <c r="E100" s="84"/>
      <c r="F100" s="84"/>
      <c r="G100" s="84"/>
      <c r="H100" s="84"/>
      <c r="I100" s="84"/>
    </row>
    <row r="101" spans="2:9" s="87" customFormat="1" ht="14.25">
      <c r="B101" s="84"/>
      <c r="C101" s="84"/>
      <c r="D101" s="84"/>
      <c r="E101" s="84"/>
      <c r="F101" s="84"/>
      <c r="G101" s="84"/>
      <c r="H101" s="84"/>
      <c r="I101" s="84"/>
    </row>
    <row r="102" spans="2:9" s="87" customFormat="1" ht="14.25">
      <c r="B102" s="84"/>
      <c r="C102" s="84"/>
      <c r="D102" s="84"/>
      <c r="E102" s="84"/>
      <c r="F102" s="84"/>
      <c r="G102" s="84"/>
      <c r="H102" s="84"/>
      <c r="I102" s="84"/>
    </row>
    <row r="103" spans="2:9" s="87" customFormat="1" ht="14.25">
      <c r="B103" s="84"/>
      <c r="C103" s="84"/>
      <c r="D103" s="84"/>
      <c r="E103" s="84"/>
      <c r="F103" s="84"/>
      <c r="G103" s="84"/>
      <c r="H103" s="84"/>
      <c r="I103" s="84"/>
    </row>
    <row r="104" spans="2:9" s="87" customFormat="1" ht="14.25">
      <c r="B104" s="84"/>
      <c r="C104" s="84"/>
      <c r="D104" s="84"/>
      <c r="E104" s="84"/>
      <c r="F104" s="84"/>
      <c r="G104" s="84"/>
      <c r="H104" s="84"/>
      <c r="I104" s="84"/>
    </row>
    <row r="105" spans="2:9" s="87" customFormat="1" ht="14.25">
      <c r="B105" s="84"/>
      <c r="C105" s="84"/>
      <c r="D105" s="84"/>
      <c r="E105" s="84"/>
      <c r="F105" s="84"/>
      <c r="G105" s="84"/>
      <c r="H105" s="84"/>
      <c r="I105" s="84"/>
    </row>
    <row r="106" spans="2:9" ht="14.25">
      <c r="B106" s="62"/>
      <c r="C106" s="62"/>
      <c r="D106" s="62"/>
      <c r="E106" s="62"/>
      <c r="F106" s="62"/>
      <c r="G106" s="62"/>
      <c r="H106" s="62"/>
      <c r="I106" s="62"/>
    </row>
    <row r="107" spans="2:9" ht="14.25">
      <c r="B107" s="62"/>
      <c r="C107" s="62"/>
      <c r="D107" s="62"/>
      <c r="E107" s="62"/>
      <c r="F107" s="62"/>
      <c r="G107" s="62"/>
      <c r="H107" s="62"/>
      <c r="I107" s="62"/>
    </row>
    <row r="108" spans="2:9" ht="14.25">
      <c r="B108" s="62"/>
      <c r="C108" s="62"/>
      <c r="D108" s="62"/>
      <c r="E108" s="62"/>
      <c r="F108" s="62"/>
      <c r="G108" s="62"/>
      <c r="H108" s="62"/>
      <c r="I108" s="62"/>
    </row>
    <row r="109" spans="2:9" ht="14.25">
      <c r="B109" s="62"/>
      <c r="C109" s="62"/>
      <c r="D109" s="62"/>
      <c r="E109" s="62"/>
      <c r="F109" s="62"/>
      <c r="G109" s="62"/>
      <c r="H109" s="62"/>
      <c r="I109" s="62"/>
    </row>
    <row r="110" spans="2:9" ht="14.25">
      <c r="B110" s="62"/>
      <c r="C110" s="62"/>
      <c r="D110" s="62"/>
      <c r="E110" s="62"/>
      <c r="F110" s="62"/>
      <c r="G110" s="62"/>
      <c r="H110" s="62"/>
      <c r="I110" s="62"/>
    </row>
    <row r="111" spans="2:9" ht="14.25">
      <c r="B111" s="62"/>
      <c r="C111" s="62"/>
      <c r="D111" s="62"/>
      <c r="E111" s="62"/>
      <c r="F111" s="62"/>
      <c r="G111" s="62"/>
      <c r="H111" s="62"/>
      <c r="I111" s="62"/>
    </row>
    <row r="112" spans="2:9" ht="14.25">
      <c r="B112" s="62"/>
      <c r="C112" s="62"/>
      <c r="D112" s="62"/>
      <c r="E112" s="62"/>
      <c r="F112" s="62"/>
      <c r="G112" s="62"/>
      <c r="H112" s="62"/>
      <c r="I112" s="62"/>
    </row>
    <row r="113" spans="2:9" ht="14.25">
      <c r="B113" s="62"/>
      <c r="C113" s="62"/>
      <c r="D113" s="62"/>
      <c r="E113" s="62"/>
      <c r="F113" s="62"/>
      <c r="G113" s="62"/>
      <c r="H113" s="62"/>
      <c r="I113" s="62"/>
    </row>
    <row r="114" spans="2:9" ht="14.25">
      <c r="B114" s="62"/>
      <c r="C114" s="62"/>
      <c r="D114" s="62"/>
      <c r="E114" s="62"/>
      <c r="F114" s="62"/>
      <c r="G114" s="62"/>
      <c r="H114" s="62"/>
      <c r="I114" s="62"/>
    </row>
    <row r="115" spans="2:9" ht="14.25">
      <c r="B115" s="62"/>
      <c r="C115" s="62"/>
      <c r="D115" s="62"/>
      <c r="E115" s="62"/>
      <c r="F115" s="62"/>
      <c r="G115" s="62"/>
      <c r="H115" s="62"/>
      <c r="I115" s="62"/>
    </row>
    <row r="116" spans="2:9" ht="14.25">
      <c r="B116" s="62"/>
      <c r="C116" s="62"/>
      <c r="D116" s="62"/>
      <c r="E116" s="62"/>
      <c r="F116" s="62"/>
      <c r="G116" s="62"/>
      <c r="H116" s="62"/>
      <c r="I116" s="62"/>
    </row>
    <row r="117" spans="2:9" ht="14.25">
      <c r="B117" s="62"/>
      <c r="C117" s="62"/>
      <c r="D117" s="62"/>
      <c r="E117" s="62"/>
      <c r="F117" s="62"/>
      <c r="G117" s="62"/>
      <c r="H117" s="62"/>
      <c r="I117" s="62"/>
    </row>
    <row r="118" spans="2:9" ht="14.25">
      <c r="B118" s="62"/>
      <c r="C118" s="62"/>
      <c r="D118" s="62"/>
      <c r="E118" s="62"/>
      <c r="F118" s="62"/>
      <c r="G118" s="62"/>
      <c r="H118" s="62"/>
      <c r="I118" s="62"/>
    </row>
    <row r="119" spans="2:9" ht="14.25">
      <c r="B119" s="62"/>
      <c r="C119" s="62"/>
      <c r="D119" s="62"/>
      <c r="E119" s="62"/>
      <c r="F119" s="62"/>
      <c r="G119" s="62"/>
      <c r="H119" s="62"/>
      <c r="I119" s="62"/>
    </row>
    <row r="120" spans="2:9" ht="14.25">
      <c r="B120" s="62"/>
      <c r="C120" s="62"/>
      <c r="D120" s="62"/>
      <c r="E120" s="62"/>
      <c r="F120" s="62"/>
      <c r="G120" s="62"/>
      <c r="H120" s="62"/>
      <c r="I120" s="62"/>
    </row>
    <row r="121" spans="2:9" ht="14.25">
      <c r="B121" s="62"/>
      <c r="C121" s="62"/>
      <c r="D121" s="62"/>
      <c r="E121" s="62"/>
      <c r="F121" s="62"/>
      <c r="G121" s="62"/>
      <c r="H121" s="62"/>
      <c r="I121" s="62"/>
    </row>
    <row r="122" spans="2:9" ht="14.25">
      <c r="B122" s="62"/>
      <c r="C122" s="62"/>
      <c r="D122" s="62"/>
      <c r="E122" s="62"/>
      <c r="F122" s="62"/>
      <c r="G122" s="62"/>
      <c r="H122" s="62"/>
      <c r="I122" s="62"/>
    </row>
    <row r="123" spans="2:9" ht="14.25">
      <c r="B123" s="62"/>
      <c r="C123" s="62"/>
      <c r="D123" s="62"/>
      <c r="E123" s="62"/>
      <c r="F123" s="62"/>
      <c r="G123" s="62"/>
      <c r="H123" s="62"/>
      <c r="I123" s="62"/>
    </row>
    <row r="124" spans="2:9" ht="14.25">
      <c r="B124" s="205"/>
      <c r="C124" s="205"/>
      <c r="D124" s="205"/>
      <c r="E124" s="205"/>
      <c r="F124" s="205"/>
      <c r="G124" s="205"/>
      <c r="H124" s="205"/>
      <c r="I124" s="205"/>
    </row>
  </sheetData>
  <sheetProtection formatCells="0" formatColumns="0" formatRows="0" insertColumns="0" insertRows="0" insertHyperlinks="0" deleteColumns="0" deleteRows="0" sort="0" autoFilter="0" pivotTables="0"/>
  <mergeCells count="61">
    <mergeCell ref="B1:I1"/>
    <mergeCell ref="B2:I2"/>
    <mergeCell ref="B3:I3"/>
    <mergeCell ref="B4:I4"/>
    <mergeCell ref="B5:I5"/>
    <mergeCell ref="B11:I11"/>
    <mergeCell ref="B10:I10"/>
    <mergeCell ref="B58:I58"/>
    <mergeCell ref="B43:I43"/>
    <mergeCell ref="B12:I12"/>
    <mergeCell ref="B13:I13"/>
    <mergeCell ref="B30:E30"/>
    <mergeCell ref="B31:E31"/>
    <mergeCell ref="B23:E23"/>
    <mergeCell ref="B20:E20"/>
    <mergeCell ref="B17:I17"/>
    <mergeCell ref="B16:E16"/>
    <mergeCell ref="B14:I14"/>
    <mergeCell ref="B15:I15"/>
    <mergeCell ref="H18:I18"/>
    <mergeCell ref="B18:E18"/>
    <mergeCell ref="B6:I6"/>
    <mergeCell ref="B7:I7"/>
    <mergeCell ref="B8:I8"/>
    <mergeCell ref="B9:I9"/>
    <mergeCell ref="B124:I124"/>
    <mergeCell ref="B46:I46"/>
    <mergeCell ref="B55:I55"/>
    <mergeCell ref="B56:I56"/>
    <mergeCell ref="B57:I57"/>
    <mergeCell ref="B59:I59"/>
    <mergeCell ref="B52:I52"/>
    <mergeCell ref="B53:I53"/>
    <mergeCell ref="B51:I51"/>
    <mergeCell ref="B54:I54"/>
    <mergeCell ref="B41:H41"/>
    <mergeCell ref="B42:I42"/>
    <mergeCell ref="B47:I47"/>
    <mergeCell ref="B48:I48"/>
    <mergeCell ref="B49:I49"/>
    <mergeCell ref="B50:I50"/>
    <mergeCell ref="B45:I45"/>
    <mergeCell ref="B38:E38"/>
    <mergeCell ref="B44:I44"/>
    <mergeCell ref="B28:E28"/>
    <mergeCell ref="B27:E27"/>
    <mergeCell ref="B35:E35"/>
    <mergeCell ref="B39:E39"/>
    <mergeCell ref="B36:E36"/>
    <mergeCell ref="B37:E37"/>
    <mergeCell ref="B32:E32"/>
    <mergeCell ref="B33:E33"/>
    <mergeCell ref="B34:E34"/>
    <mergeCell ref="B19:I19"/>
    <mergeCell ref="B24:I24"/>
    <mergeCell ref="B29:I29"/>
    <mergeCell ref="B25:E25"/>
    <mergeCell ref="F18:G18"/>
    <mergeCell ref="B21:E21"/>
    <mergeCell ref="B22:E22"/>
    <mergeCell ref="B26:E26"/>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64" r:id="rId1"/>
  <rowBreaks count="1" manualBreakCount="1">
    <brk id="40" min="1" max="8" man="1"/>
  </rowBreaks>
</worksheet>
</file>

<file path=xl/worksheets/sheet7.xml><?xml version="1.0" encoding="utf-8"?>
<worksheet xmlns="http://schemas.openxmlformats.org/spreadsheetml/2006/main" xmlns:r="http://schemas.openxmlformats.org/officeDocument/2006/relationships">
  <sheetPr>
    <pageSetUpPr fitToPage="1"/>
  </sheetPr>
  <dimension ref="B1:G21"/>
  <sheetViews>
    <sheetView showGridLines="0" zoomScale="90" zoomScaleNormal="90" zoomScalePageLayoutView="0" workbookViewId="0" topLeftCell="A1">
      <selection activeCell="B18" sqref="B18:D18"/>
    </sheetView>
  </sheetViews>
  <sheetFormatPr defaultColWidth="9.140625" defaultRowHeight="15"/>
  <cols>
    <col min="1" max="1" width="9.140625" style="2" customWidth="1"/>
    <col min="2" max="3" width="49.7109375" style="2" customWidth="1"/>
    <col min="4" max="4" width="14.8515625" style="2" customWidth="1"/>
    <col min="5" max="5" width="23.140625" style="2" customWidth="1"/>
    <col min="6" max="6" width="52.57421875" style="2" customWidth="1"/>
    <col min="7" max="7" width="19.00390625" style="2" customWidth="1"/>
    <col min="8" max="16384" width="9.140625" style="2" customWidth="1"/>
  </cols>
  <sheetData>
    <row r="1" spans="2:7" s="1" customFormat="1" ht="23.25">
      <c r="B1" s="218" t="str">
        <f>"Action plan for "&amp;Introduction!B1</f>
        <v>Action plan for Gallstone disease: clinical audit</v>
      </c>
      <c r="C1" s="219"/>
      <c r="D1" s="219"/>
      <c r="E1" s="219"/>
      <c r="F1" s="219"/>
      <c r="G1" s="219"/>
    </row>
    <row r="2" spans="2:6" ht="15.75" thickBot="1">
      <c r="B2" s="107"/>
      <c r="C2" s="107"/>
      <c r="D2" s="107"/>
      <c r="E2" s="107"/>
      <c r="F2" s="107"/>
    </row>
    <row r="3" spans="2:7" ht="15.75" thickBot="1">
      <c r="B3" s="14" t="s">
        <v>43</v>
      </c>
      <c r="C3" s="26" t="s">
        <v>62</v>
      </c>
      <c r="D3" s="220" t="s">
        <v>63</v>
      </c>
      <c r="E3" s="221"/>
      <c r="F3" s="220" t="s">
        <v>64</v>
      </c>
      <c r="G3" s="221"/>
    </row>
    <row r="4" spans="2:7" ht="15" customHeight="1">
      <c r="B4" s="216"/>
      <c r="C4" s="217"/>
      <c r="D4" s="217"/>
      <c r="E4" s="217"/>
      <c r="F4" s="217"/>
      <c r="G4" s="217"/>
    </row>
    <row r="5" spans="2:7" ht="15" customHeight="1">
      <c r="B5" s="216" t="s">
        <v>129</v>
      </c>
      <c r="C5" s="217"/>
      <c r="D5" s="217"/>
      <c r="E5" s="217"/>
      <c r="F5" s="217"/>
      <c r="G5" s="217"/>
    </row>
    <row r="6" ht="15" thickBot="1"/>
    <row r="7" spans="2:7" ht="74.25" customHeight="1" thickBot="1">
      <c r="B7" s="17" t="s">
        <v>1</v>
      </c>
      <c r="C7" s="14" t="s">
        <v>14</v>
      </c>
      <c r="D7" s="14" t="s">
        <v>134</v>
      </c>
      <c r="E7" s="15" t="s">
        <v>12</v>
      </c>
      <c r="F7" s="16" t="s">
        <v>124</v>
      </c>
      <c r="G7" s="16" t="s">
        <v>135</v>
      </c>
    </row>
    <row r="8" spans="2:7" ht="15" customHeight="1" thickBot="1">
      <c r="B8" s="88"/>
      <c r="C8" s="26"/>
      <c r="D8" s="28"/>
      <c r="E8" s="26"/>
      <c r="F8" s="26"/>
      <c r="G8" s="26"/>
    </row>
    <row r="9" spans="2:7" ht="15" customHeight="1" thickBot="1">
      <c r="B9" s="88"/>
      <c r="C9" s="26"/>
      <c r="D9" s="28"/>
      <c r="E9" s="26"/>
      <c r="F9" s="26"/>
      <c r="G9" s="26"/>
    </row>
    <row r="10" spans="2:7" ht="15" customHeight="1" thickBot="1">
      <c r="B10" s="88"/>
      <c r="C10" s="26"/>
      <c r="D10" s="27"/>
      <c r="E10" s="26"/>
      <c r="F10" s="26"/>
      <c r="G10" s="26"/>
    </row>
    <row r="11" spans="2:7" ht="15" thickBot="1">
      <c r="B11" s="88"/>
      <c r="C11" s="26"/>
      <c r="D11" s="27"/>
      <c r="E11" s="26"/>
      <c r="F11" s="26"/>
      <c r="G11" s="26"/>
    </row>
    <row r="12" spans="2:7" ht="15" thickBot="1">
      <c r="B12" s="88"/>
      <c r="C12" s="26"/>
      <c r="D12" s="27"/>
      <c r="E12" s="26"/>
      <c r="F12" s="26"/>
      <c r="G12" s="26"/>
    </row>
    <row r="13" spans="2:7" ht="15" thickBot="1">
      <c r="B13" s="88"/>
      <c r="C13" s="26"/>
      <c r="D13" s="27"/>
      <c r="E13" s="26"/>
      <c r="F13" s="26"/>
      <c r="G13" s="26"/>
    </row>
    <row r="14" spans="2:7" ht="15" thickBot="1">
      <c r="B14" s="88"/>
      <c r="C14" s="26"/>
      <c r="D14" s="27"/>
      <c r="E14" s="26"/>
      <c r="F14" s="26"/>
      <c r="G14" s="26"/>
    </row>
    <row r="15" spans="2:7" ht="15" thickBot="1">
      <c r="B15" s="88"/>
      <c r="C15" s="26"/>
      <c r="D15" s="27"/>
      <c r="E15" s="26"/>
      <c r="F15" s="26"/>
      <c r="G15" s="26"/>
    </row>
    <row r="16" spans="2:7" ht="15" thickBot="1">
      <c r="B16" s="88"/>
      <c r="C16" s="26"/>
      <c r="D16" s="27"/>
      <c r="E16" s="26"/>
      <c r="F16" s="26"/>
      <c r="G16" s="26"/>
    </row>
    <row r="18" spans="2:7" ht="14.25">
      <c r="B18" s="215" t="s">
        <v>136</v>
      </c>
      <c r="C18" s="215"/>
      <c r="D18" s="215"/>
      <c r="E18" s="223" t="str">
        <f>'Hidden sheet'!B3</f>
        <v>Gallstone disease</v>
      </c>
      <c r="F18" s="223"/>
      <c r="G18" s="223"/>
    </row>
    <row r="20" spans="2:7" ht="15">
      <c r="B20" s="176" t="s">
        <v>109</v>
      </c>
      <c r="C20" s="222"/>
      <c r="D20" s="222"/>
      <c r="E20" s="222"/>
      <c r="F20" s="222"/>
      <c r="G20" s="222"/>
    </row>
    <row r="21" spans="2:7" ht="15">
      <c r="B21" s="103"/>
      <c r="C21" s="103"/>
      <c r="D21" s="103"/>
      <c r="E21" s="103"/>
      <c r="F21" s="103"/>
      <c r="G21" s="103"/>
    </row>
  </sheetData>
  <sheetProtection/>
  <mergeCells count="8">
    <mergeCell ref="B5:G5"/>
    <mergeCell ref="B1:G1"/>
    <mergeCell ref="D3:E3"/>
    <mergeCell ref="F3:G3"/>
    <mergeCell ref="B20:G20"/>
    <mergeCell ref="B4:G4"/>
    <mergeCell ref="B18:D18"/>
    <mergeCell ref="E18:G18"/>
  </mergeCells>
  <dataValidations count="1">
    <dataValidation type="list" allowBlank="1" showInputMessage="1" showErrorMessage="1" sqref="G8:G16">
      <formula1>"Not yet actioned, Action in progress, Action completed, Never actioned"</formula1>
    </dataValidation>
  </dataValidations>
  <hyperlinks>
    <hyperlink ref="B20" r:id="rId1" display="NICE has adapted the action plan template produced by the Healthcare Quality Improvement Partnership (HQIP) in their template clinical audit report."/>
    <hyperlink ref="E18:G18" r:id="rId2" display="http://www.nice.org.uk/guidance/CG188"/>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3"/>
</worksheet>
</file>

<file path=xl/worksheets/sheet8.xml><?xml version="1.0" encoding="utf-8"?>
<worksheet xmlns="http://schemas.openxmlformats.org/spreadsheetml/2006/main" xmlns:r="http://schemas.openxmlformats.org/officeDocument/2006/relationships">
  <sheetPr>
    <pageSetUpPr fitToPage="1"/>
  </sheetPr>
  <dimension ref="B1:BD96"/>
  <sheetViews>
    <sheetView showGridLines="0" view="pageBreakPreview" zoomScale="90" zoomScaleNormal="80" zoomScaleSheetLayoutView="90" zoomScalePageLayoutView="0" workbookViewId="0" topLeftCell="A1">
      <pane xSplit="5" ySplit="6" topLeftCell="F7" activePane="bottomRight" state="frozen"/>
      <selection pane="topLeft" activeCell="A1" sqref="A1"/>
      <selection pane="topRight" activeCell="E1" sqref="E1"/>
      <selection pane="bottomLeft" activeCell="A6" sqref="A6"/>
      <selection pane="bottomRight" activeCell="F4" sqref="F4:F5"/>
    </sheetView>
  </sheetViews>
  <sheetFormatPr defaultColWidth="9.140625" defaultRowHeight="15"/>
  <cols>
    <col min="1" max="1" width="9.140625" style="2" customWidth="1"/>
    <col min="2" max="2" width="13.421875" style="44" customWidth="1"/>
    <col min="3" max="3" width="9.140625" style="13" customWidth="1"/>
    <col min="4" max="4" width="15.00390625" style="2" customWidth="1"/>
    <col min="5" max="5" width="29.7109375" style="2" customWidth="1"/>
    <col min="6" max="23" width="22.7109375" style="2" customWidth="1"/>
    <col min="24" max="48" width="22.7109375" style="2" hidden="1" customWidth="1"/>
    <col min="49" max="53" width="22.7109375" style="2" customWidth="1"/>
    <col min="54" max="54" width="9.140625" style="2" customWidth="1"/>
    <col min="55" max="55" width="31.00390625" style="2" bestFit="1" customWidth="1"/>
    <col min="56" max="16384" width="9.140625" style="2" customWidth="1"/>
  </cols>
  <sheetData>
    <row r="1" spans="2:15" s="1" customFormat="1" ht="30" customHeight="1">
      <c r="B1" s="120" t="str">
        <f>"Data collection for "&amp;Introduction!B1</f>
        <v>Data collection for Gallstone disease: clinical audit</v>
      </c>
      <c r="C1" s="120"/>
      <c r="D1" s="120"/>
      <c r="E1" s="120"/>
      <c r="F1" s="120"/>
      <c r="G1" s="150"/>
      <c r="H1" s="150"/>
      <c r="I1" s="150"/>
      <c r="J1" s="150"/>
      <c r="K1" s="150"/>
      <c r="L1" s="150"/>
      <c r="M1" s="150"/>
      <c r="N1" s="150"/>
      <c r="O1" s="150"/>
    </row>
    <row r="2" spans="2:6" s="1" customFormat="1" ht="15" customHeight="1" thickBot="1">
      <c r="B2" s="189"/>
      <c r="C2" s="189"/>
      <c r="D2" s="189"/>
      <c r="E2" s="189"/>
      <c r="F2" s="189"/>
    </row>
    <row r="3" spans="2:53" s="46" customFormat="1" ht="13.5" thickBot="1">
      <c r="B3" s="59"/>
      <c r="C3" s="60"/>
      <c r="D3" s="59"/>
      <c r="E3" s="61"/>
      <c r="F3" s="127">
        <v>1</v>
      </c>
      <c r="G3" s="127">
        <v>2</v>
      </c>
      <c r="H3" s="127">
        <v>3</v>
      </c>
      <c r="I3" s="127">
        <v>4</v>
      </c>
      <c r="J3" s="127">
        <v>5</v>
      </c>
      <c r="K3" s="127">
        <v>6</v>
      </c>
      <c r="L3" s="127">
        <v>7</v>
      </c>
      <c r="M3" s="127">
        <v>8</v>
      </c>
      <c r="N3" s="127">
        <v>9</v>
      </c>
      <c r="O3" s="127">
        <v>10</v>
      </c>
      <c r="P3" s="127">
        <v>11</v>
      </c>
      <c r="Q3" s="127">
        <v>12</v>
      </c>
      <c r="R3" s="42">
        <v>13</v>
      </c>
      <c r="S3" s="42">
        <v>14</v>
      </c>
      <c r="T3" s="42">
        <v>15</v>
      </c>
      <c r="U3" s="42">
        <v>16</v>
      </c>
      <c r="V3" s="42">
        <v>17</v>
      </c>
      <c r="W3" s="42">
        <v>18</v>
      </c>
      <c r="X3" s="42">
        <v>21</v>
      </c>
      <c r="Y3" s="42">
        <v>22</v>
      </c>
      <c r="Z3" s="42">
        <v>23</v>
      </c>
      <c r="AA3" s="42">
        <v>24</v>
      </c>
      <c r="AB3" s="42">
        <v>25</v>
      </c>
      <c r="AC3" s="42">
        <v>26</v>
      </c>
      <c r="AD3" s="42">
        <v>27</v>
      </c>
      <c r="AE3" s="42">
        <v>28</v>
      </c>
      <c r="AF3" s="42">
        <v>29</v>
      </c>
      <c r="AG3" s="42">
        <v>30</v>
      </c>
      <c r="AH3" s="42">
        <v>31</v>
      </c>
      <c r="AI3" s="42">
        <v>32</v>
      </c>
      <c r="AJ3" s="42">
        <v>33</v>
      </c>
      <c r="AK3" s="42">
        <v>34</v>
      </c>
      <c r="AL3" s="42">
        <v>35</v>
      </c>
      <c r="AM3" s="42">
        <v>36</v>
      </c>
      <c r="AN3" s="42">
        <v>37</v>
      </c>
      <c r="AO3" s="42">
        <v>38</v>
      </c>
      <c r="AP3" s="42">
        <v>39</v>
      </c>
      <c r="AQ3" s="42">
        <v>40</v>
      </c>
      <c r="AR3" s="42">
        <v>41</v>
      </c>
      <c r="AS3" s="42">
        <v>42</v>
      </c>
      <c r="AT3" s="42">
        <v>43</v>
      </c>
      <c r="AU3" s="42">
        <v>44</v>
      </c>
      <c r="AV3" s="42">
        <v>45</v>
      </c>
      <c r="AW3" s="43">
        <v>19</v>
      </c>
      <c r="AX3" s="43">
        <v>20</v>
      </c>
      <c r="AY3" s="43">
        <v>21</v>
      </c>
      <c r="AZ3" s="43">
        <v>22</v>
      </c>
      <c r="BA3" s="43">
        <v>23</v>
      </c>
    </row>
    <row r="4" spans="2:53" s="46" customFormat="1" ht="15.75" customHeight="1" thickBot="1">
      <c r="B4" s="59"/>
      <c r="C4" s="60"/>
      <c r="D4" s="59"/>
      <c r="E4" s="61"/>
      <c r="F4" s="182" t="s">
        <v>162</v>
      </c>
      <c r="G4" s="182" t="s">
        <v>180</v>
      </c>
      <c r="H4" s="182" t="s">
        <v>161</v>
      </c>
      <c r="I4" s="182" t="s">
        <v>163</v>
      </c>
      <c r="J4" s="182" t="s">
        <v>210</v>
      </c>
      <c r="K4" s="182" t="s">
        <v>164</v>
      </c>
      <c r="L4" s="182" t="s">
        <v>181</v>
      </c>
      <c r="M4" s="182" t="s">
        <v>182</v>
      </c>
      <c r="N4" s="182" t="s">
        <v>184</v>
      </c>
      <c r="O4" s="182" t="s">
        <v>199</v>
      </c>
      <c r="P4" s="182" t="s">
        <v>218</v>
      </c>
      <c r="Q4" s="182" t="s">
        <v>212</v>
      </c>
      <c r="R4" s="179" t="s">
        <v>216</v>
      </c>
      <c r="S4" s="179" t="s">
        <v>217</v>
      </c>
      <c r="T4" s="180" t="s">
        <v>165</v>
      </c>
      <c r="U4" s="181"/>
      <c r="V4" s="179" t="s">
        <v>170</v>
      </c>
      <c r="W4" s="179" t="s">
        <v>169</v>
      </c>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77" t="s">
        <v>107</v>
      </c>
      <c r="AX4" s="177" t="s">
        <v>107</v>
      </c>
      <c r="AY4" s="177" t="s">
        <v>107</v>
      </c>
      <c r="AZ4" s="177" t="s">
        <v>107</v>
      </c>
      <c r="BA4" s="177" t="s">
        <v>107</v>
      </c>
    </row>
    <row r="5" spans="2:53" s="151" customFormat="1" ht="79.5" customHeight="1">
      <c r="B5" s="69" t="s">
        <v>15</v>
      </c>
      <c r="C5" s="68" t="s">
        <v>2</v>
      </c>
      <c r="D5" s="66" t="s">
        <v>3</v>
      </c>
      <c r="E5" s="67" t="s">
        <v>4</v>
      </c>
      <c r="F5" s="178"/>
      <c r="G5" s="178"/>
      <c r="H5" s="178"/>
      <c r="I5" s="178"/>
      <c r="J5" s="178"/>
      <c r="K5" s="178"/>
      <c r="L5" s="184"/>
      <c r="M5" s="184"/>
      <c r="N5" s="184"/>
      <c r="O5" s="178"/>
      <c r="P5" s="178"/>
      <c r="Q5" s="183"/>
      <c r="R5" s="178"/>
      <c r="S5" s="178"/>
      <c r="T5" s="130" t="s">
        <v>201</v>
      </c>
      <c r="U5" s="130" t="s">
        <v>202</v>
      </c>
      <c r="V5" s="178"/>
      <c r="W5" s="178"/>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78"/>
      <c r="AX5" s="178"/>
      <c r="AY5" s="178"/>
      <c r="AZ5" s="178"/>
      <c r="BA5" s="178"/>
    </row>
    <row r="6" spans="2:53" s="151" customFormat="1" ht="42" customHeight="1" thickBot="1">
      <c r="B6" s="116"/>
      <c r="C6" s="64" t="s">
        <v>72</v>
      </c>
      <c r="D6" s="64" t="s">
        <v>108</v>
      </c>
      <c r="E6" s="65" t="s">
        <v>74</v>
      </c>
      <c r="F6" s="128" t="s">
        <v>73</v>
      </c>
      <c r="G6" s="128" t="s">
        <v>73</v>
      </c>
      <c r="H6" s="128" t="s">
        <v>73</v>
      </c>
      <c r="I6" s="128" t="s">
        <v>73</v>
      </c>
      <c r="J6" s="128" t="s">
        <v>73</v>
      </c>
      <c r="K6" s="128" t="s">
        <v>73</v>
      </c>
      <c r="L6" s="128" t="s">
        <v>183</v>
      </c>
      <c r="M6" s="128" t="s">
        <v>183</v>
      </c>
      <c r="N6" s="128" t="s">
        <v>183</v>
      </c>
      <c r="O6" s="128" t="s">
        <v>73</v>
      </c>
      <c r="P6" s="128" t="s">
        <v>73</v>
      </c>
      <c r="Q6" s="128" t="s">
        <v>73</v>
      </c>
      <c r="R6" s="73" t="s">
        <v>73</v>
      </c>
      <c r="S6" s="73" t="s">
        <v>73</v>
      </c>
      <c r="T6" s="73" t="s">
        <v>73</v>
      </c>
      <c r="U6" s="73" t="s">
        <v>73</v>
      </c>
      <c r="V6" s="73" t="s">
        <v>73</v>
      </c>
      <c r="W6" s="73" t="s">
        <v>73</v>
      </c>
      <c r="X6" s="73" t="s">
        <v>73</v>
      </c>
      <c r="Y6" s="73" t="s">
        <v>73</v>
      </c>
      <c r="Z6" s="73" t="s">
        <v>73</v>
      </c>
      <c r="AA6" s="73" t="s">
        <v>73</v>
      </c>
      <c r="AB6" s="73" t="s">
        <v>73</v>
      </c>
      <c r="AC6" s="73" t="s">
        <v>73</v>
      </c>
      <c r="AD6" s="73" t="s">
        <v>73</v>
      </c>
      <c r="AE6" s="73" t="s">
        <v>73</v>
      </c>
      <c r="AF6" s="73" t="s">
        <v>73</v>
      </c>
      <c r="AG6" s="73" t="s">
        <v>73</v>
      </c>
      <c r="AH6" s="73" t="s">
        <v>73</v>
      </c>
      <c r="AI6" s="73" t="s">
        <v>73</v>
      </c>
      <c r="AJ6" s="73" t="s">
        <v>73</v>
      </c>
      <c r="AK6" s="73" t="s">
        <v>73</v>
      </c>
      <c r="AL6" s="73" t="s">
        <v>73</v>
      </c>
      <c r="AM6" s="73" t="s">
        <v>73</v>
      </c>
      <c r="AN6" s="73" t="s">
        <v>73</v>
      </c>
      <c r="AO6" s="73" t="s">
        <v>73</v>
      </c>
      <c r="AP6" s="73" t="s">
        <v>73</v>
      </c>
      <c r="AQ6" s="73" t="s">
        <v>73</v>
      </c>
      <c r="AR6" s="73" t="s">
        <v>73</v>
      </c>
      <c r="AS6" s="73" t="s">
        <v>73</v>
      </c>
      <c r="AT6" s="73" t="s">
        <v>73</v>
      </c>
      <c r="AU6" s="73" t="s">
        <v>73</v>
      </c>
      <c r="AV6" s="73" t="s">
        <v>73</v>
      </c>
      <c r="AW6" s="118" t="s">
        <v>73</v>
      </c>
      <c r="AX6" s="118" t="s">
        <v>73</v>
      </c>
      <c r="AY6" s="118" t="s">
        <v>73</v>
      </c>
      <c r="AZ6" s="118" t="s">
        <v>73</v>
      </c>
      <c r="BA6" s="118" t="s">
        <v>73</v>
      </c>
    </row>
    <row r="7" spans="2:56" s="44" customFormat="1" ht="30" customHeight="1" thickBot="1">
      <c r="B7" s="92">
        <v>1</v>
      </c>
      <c r="C7" s="90"/>
      <c r="D7" s="90"/>
      <c r="E7" s="90"/>
      <c r="F7" s="90"/>
      <c r="G7" s="90"/>
      <c r="H7" s="90"/>
      <c r="I7" s="90"/>
      <c r="J7" s="90"/>
      <c r="K7" s="90"/>
      <c r="L7" s="148"/>
      <c r="M7" s="148"/>
      <c r="N7" s="149">
        <f>IF(OR(L7="",M7=""),"",(M7-L7))</f>
      </c>
      <c r="O7" s="147">
        <f>IF(OR(L7="",M7=""),"",IF(N7&lt;8,"Yes","No"))</f>
      </c>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45"/>
      <c r="BC7" s="46" t="s">
        <v>47</v>
      </c>
      <c r="BD7" s="47"/>
    </row>
    <row r="8" spans="2:56" s="44" customFormat="1" ht="30" customHeight="1" thickBot="1">
      <c r="B8" s="92">
        <v>2</v>
      </c>
      <c r="C8" s="90"/>
      <c r="D8" s="90"/>
      <c r="E8" s="90"/>
      <c r="F8" s="91"/>
      <c r="G8" s="90"/>
      <c r="H8" s="90"/>
      <c r="I8" s="91"/>
      <c r="J8" s="90"/>
      <c r="K8" s="90"/>
      <c r="L8" s="148"/>
      <c r="M8" s="148"/>
      <c r="N8" s="149">
        <f aca="true" t="shared" si="0" ref="N8:N47">IF(OR(L8="",M8=""),"",(M8-L8))</f>
      </c>
      <c r="O8" s="147">
        <f aca="true" t="shared" si="1" ref="O8:O47">IF(OR(L8="",M8=""),"",IF(N8&lt;8,"Yes","No"))</f>
      </c>
      <c r="P8" s="90"/>
      <c r="Q8" s="90"/>
      <c r="R8" s="91"/>
      <c r="S8" s="90"/>
      <c r="T8" s="90"/>
      <c r="U8" s="90"/>
      <c r="V8" s="90"/>
      <c r="W8" s="90"/>
      <c r="X8" s="91"/>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45"/>
      <c r="BC8" s="46"/>
      <c r="BD8" s="48"/>
    </row>
    <row r="9" spans="2:56" s="44" customFormat="1" ht="30" customHeight="1" thickBot="1">
      <c r="B9" s="92">
        <v>3</v>
      </c>
      <c r="C9" s="90"/>
      <c r="D9" s="90"/>
      <c r="E9" s="90"/>
      <c r="F9" s="91"/>
      <c r="G9" s="90"/>
      <c r="H9" s="90"/>
      <c r="I9" s="91"/>
      <c r="J9" s="90"/>
      <c r="K9" s="90"/>
      <c r="L9" s="148"/>
      <c r="M9" s="148"/>
      <c r="N9" s="149">
        <f t="shared" si="0"/>
      </c>
      <c r="O9" s="147">
        <f t="shared" si="1"/>
      </c>
      <c r="P9" s="90"/>
      <c r="Q9" s="90"/>
      <c r="R9" s="91"/>
      <c r="S9" s="90"/>
      <c r="T9" s="90"/>
      <c r="U9" s="90"/>
      <c r="V9" s="90"/>
      <c r="W9" s="90"/>
      <c r="X9" s="91"/>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45"/>
      <c r="BC9" s="97" t="s">
        <v>11</v>
      </c>
      <c r="BD9" s="102" t="str">
        <f>MIN(Age)&amp;" - "&amp;MAX(Age)</f>
        <v>0 - 0</v>
      </c>
    </row>
    <row r="10" spans="2:56" s="44" customFormat="1" ht="30" customHeight="1" thickBot="1">
      <c r="B10" s="92">
        <v>4</v>
      </c>
      <c r="C10" s="90"/>
      <c r="D10" s="90"/>
      <c r="E10" s="90"/>
      <c r="F10" s="91"/>
      <c r="G10" s="90"/>
      <c r="H10" s="90"/>
      <c r="I10" s="91"/>
      <c r="J10" s="90"/>
      <c r="K10" s="90"/>
      <c r="L10" s="148"/>
      <c r="M10" s="148"/>
      <c r="N10" s="149">
        <f t="shared" si="0"/>
      </c>
      <c r="O10" s="147">
        <f t="shared" si="1"/>
      </c>
      <c r="P10" s="90"/>
      <c r="Q10" s="90"/>
      <c r="R10" s="91"/>
      <c r="S10" s="90"/>
      <c r="T10" s="90"/>
      <c r="U10" s="90"/>
      <c r="V10" s="90"/>
      <c r="W10" s="90"/>
      <c r="X10" s="91"/>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45"/>
      <c r="BC10" s="98"/>
      <c r="BD10" s="96"/>
    </row>
    <row r="11" spans="2:56" s="44" customFormat="1" ht="30" customHeight="1" thickBot="1">
      <c r="B11" s="92">
        <v>5</v>
      </c>
      <c r="C11" s="90"/>
      <c r="D11" s="90"/>
      <c r="E11" s="90"/>
      <c r="F11" s="91"/>
      <c r="G11" s="90"/>
      <c r="H11" s="90"/>
      <c r="I11" s="91"/>
      <c r="J11" s="90"/>
      <c r="K11" s="90"/>
      <c r="L11" s="148"/>
      <c r="M11" s="148"/>
      <c r="N11" s="149">
        <f t="shared" si="0"/>
      </c>
      <c r="O11" s="147">
        <f t="shared" si="1"/>
      </c>
      <c r="P11" s="90"/>
      <c r="Q11" s="90"/>
      <c r="R11" s="91"/>
      <c r="S11" s="90"/>
      <c r="T11" s="90"/>
      <c r="U11" s="90"/>
      <c r="V11" s="90"/>
      <c r="W11" s="90"/>
      <c r="X11" s="91"/>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45"/>
      <c r="BC11" s="99" t="s">
        <v>9</v>
      </c>
      <c r="BD11" s="102">
        <f>COUNTIF(Sex,"Male")</f>
        <v>0</v>
      </c>
    </row>
    <row r="12" spans="2:56" s="44" customFormat="1" ht="30" customHeight="1" thickBot="1">
      <c r="B12" s="92">
        <v>6</v>
      </c>
      <c r="C12" s="90"/>
      <c r="D12" s="90"/>
      <c r="E12" s="90"/>
      <c r="F12" s="91"/>
      <c r="G12" s="90"/>
      <c r="H12" s="90"/>
      <c r="I12" s="91"/>
      <c r="J12" s="90"/>
      <c r="K12" s="90"/>
      <c r="L12" s="148"/>
      <c r="M12" s="148"/>
      <c r="N12" s="149">
        <f t="shared" si="0"/>
      </c>
      <c r="O12" s="147">
        <f t="shared" si="1"/>
      </c>
      <c r="P12" s="90"/>
      <c r="Q12" s="90"/>
      <c r="R12" s="91"/>
      <c r="S12" s="90"/>
      <c r="T12" s="90"/>
      <c r="U12" s="90"/>
      <c r="V12" s="90"/>
      <c r="W12" s="90"/>
      <c r="X12" s="91"/>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45"/>
      <c r="BC12" s="100" t="s">
        <v>10</v>
      </c>
      <c r="BD12" s="102">
        <f>COUNTIF(Sex,"Female")</f>
        <v>0</v>
      </c>
    </row>
    <row r="13" spans="2:56" s="44" customFormat="1" ht="30" customHeight="1" thickBot="1">
      <c r="B13" s="92">
        <v>7</v>
      </c>
      <c r="C13" s="90"/>
      <c r="D13" s="90"/>
      <c r="E13" s="90"/>
      <c r="F13" s="91"/>
      <c r="G13" s="90"/>
      <c r="H13" s="90"/>
      <c r="I13" s="91"/>
      <c r="J13" s="90"/>
      <c r="K13" s="90"/>
      <c r="L13" s="148"/>
      <c r="M13" s="148"/>
      <c r="N13" s="149">
        <f t="shared" si="0"/>
      </c>
      <c r="O13" s="147">
        <f t="shared" si="1"/>
      </c>
      <c r="P13" s="90"/>
      <c r="Q13" s="90"/>
      <c r="R13" s="91"/>
      <c r="S13" s="90"/>
      <c r="T13" s="90"/>
      <c r="U13" s="90"/>
      <c r="V13" s="90"/>
      <c r="W13" s="90"/>
      <c r="X13" s="91"/>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45"/>
      <c r="BC13" s="101"/>
      <c r="BD13" s="96"/>
    </row>
    <row r="14" spans="2:56" s="44" customFormat="1" ht="30" customHeight="1" thickBot="1">
      <c r="B14" s="92">
        <v>8</v>
      </c>
      <c r="C14" s="90"/>
      <c r="D14" s="90"/>
      <c r="E14" s="90"/>
      <c r="F14" s="91"/>
      <c r="G14" s="90"/>
      <c r="H14" s="90"/>
      <c r="I14" s="91"/>
      <c r="J14" s="90"/>
      <c r="K14" s="90"/>
      <c r="L14" s="148"/>
      <c r="M14" s="148"/>
      <c r="N14" s="149">
        <f t="shared" si="0"/>
      </c>
      <c r="O14" s="147">
        <f t="shared" si="1"/>
      </c>
      <c r="P14" s="90"/>
      <c r="Q14" s="90"/>
      <c r="R14" s="91"/>
      <c r="S14" s="90"/>
      <c r="T14" s="90"/>
      <c r="U14" s="90"/>
      <c r="V14" s="90"/>
      <c r="W14" s="90"/>
      <c r="X14" s="91"/>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45"/>
      <c r="BC14" s="100" t="s">
        <v>25</v>
      </c>
      <c r="BD14" s="102">
        <f>COUNTIF(Ethnicity,"White British")</f>
        <v>0</v>
      </c>
    </row>
    <row r="15" spans="2:56" s="44" customFormat="1" ht="30" customHeight="1" thickBot="1">
      <c r="B15" s="92">
        <v>9</v>
      </c>
      <c r="C15" s="90"/>
      <c r="D15" s="90"/>
      <c r="E15" s="90"/>
      <c r="F15" s="91"/>
      <c r="G15" s="90"/>
      <c r="H15" s="90"/>
      <c r="I15" s="91"/>
      <c r="J15" s="90"/>
      <c r="K15" s="90"/>
      <c r="L15" s="148"/>
      <c r="M15" s="148"/>
      <c r="N15" s="149">
        <f t="shared" si="0"/>
      </c>
      <c r="O15" s="147">
        <f t="shared" si="1"/>
      </c>
      <c r="P15" s="90"/>
      <c r="Q15" s="90"/>
      <c r="R15" s="91"/>
      <c r="S15" s="90"/>
      <c r="T15" s="90"/>
      <c r="U15" s="90"/>
      <c r="V15" s="90"/>
      <c r="W15" s="90"/>
      <c r="X15" s="91"/>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45"/>
      <c r="BC15" s="100" t="s">
        <v>26</v>
      </c>
      <c r="BD15" s="102">
        <f>COUNTIF(Ethnicity,"White Irish")</f>
        <v>0</v>
      </c>
    </row>
    <row r="16" spans="2:56" s="44" customFormat="1" ht="30" customHeight="1" thickBot="1">
      <c r="B16" s="92">
        <v>10</v>
      </c>
      <c r="C16" s="90"/>
      <c r="D16" s="90"/>
      <c r="E16" s="90"/>
      <c r="F16" s="91"/>
      <c r="G16" s="90"/>
      <c r="H16" s="90"/>
      <c r="I16" s="91"/>
      <c r="J16" s="90"/>
      <c r="K16" s="90"/>
      <c r="L16" s="148"/>
      <c r="M16" s="148"/>
      <c r="N16" s="149">
        <f t="shared" si="0"/>
      </c>
      <c r="O16" s="147">
        <f t="shared" si="1"/>
      </c>
      <c r="P16" s="90"/>
      <c r="Q16" s="90"/>
      <c r="R16" s="91"/>
      <c r="S16" s="90"/>
      <c r="T16" s="90"/>
      <c r="U16" s="90"/>
      <c r="V16" s="90"/>
      <c r="W16" s="90"/>
      <c r="X16" s="91"/>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45"/>
      <c r="BC16" s="100" t="s">
        <v>37</v>
      </c>
      <c r="BD16" s="102">
        <f>COUNTIF(Ethnicity,"Any other white background")</f>
        <v>0</v>
      </c>
    </row>
    <row r="17" spans="2:56" s="44" customFormat="1" ht="30" customHeight="1" thickBot="1">
      <c r="B17" s="92">
        <v>11</v>
      </c>
      <c r="C17" s="90"/>
      <c r="D17" s="90"/>
      <c r="E17" s="90"/>
      <c r="F17" s="91"/>
      <c r="G17" s="90"/>
      <c r="H17" s="90"/>
      <c r="I17" s="91"/>
      <c r="J17" s="90"/>
      <c r="K17" s="90"/>
      <c r="L17" s="148"/>
      <c r="M17" s="148"/>
      <c r="N17" s="149">
        <f t="shared" si="0"/>
      </c>
      <c r="O17" s="147">
        <f t="shared" si="1"/>
      </c>
      <c r="P17" s="90"/>
      <c r="Q17" s="90"/>
      <c r="R17" s="91"/>
      <c r="S17" s="90"/>
      <c r="T17" s="90"/>
      <c r="U17" s="90"/>
      <c r="V17" s="90"/>
      <c r="W17" s="90"/>
      <c r="X17" s="91"/>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45"/>
      <c r="BC17" s="100" t="s">
        <v>33</v>
      </c>
      <c r="BD17" s="102">
        <f>COUNTIF(Ethnicity,"Mixed: White and black Caribbean")</f>
        <v>0</v>
      </c>
    </row>
    <row r="18" spans="2:56" s="44" customFormat="1" ht="30" customHeight="1" thickBot="1">
      <c r="B18" s="92">
        <v>12</v>
      </c>
      <c r="C18" s="90"/>
      <c r="D18" s="90"/>
      <c r="E18" s="90"/>
      <c r="F18" s="90"/>
      <c r="G18" s="90"/>
      <c r="H18" s="90"/>
      <c r="I18" s="90"/>
      <c r="J18" s="90"/>
      <c r="K18" s="90"/>
      <c r="L18" s="148"/>
      <c r="M18" s="148"/>
      <c r="N18" s="149">
        <f t="shared" si="0"/>
      </c>
      <c r="O18" s="147">
        <f t="shared" si="1"/>
      </c>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45"/>
      <c r="BC18" s="100" t="s">
        <v>34</v>
      </c>
      <c r="BD18" s="102">
        <f>COUNTIF(Ethnicity,"Mixed: White and black African")</f>
        <v>0</v>
      </c>
    </row>
    <row r="19" spans="2:56" s="44" customFormat="1" ht="30" customHeight="1" thickBot="1">
      <c r="B19" s="92">
        <v>13</v>
      </c>
      <c r="C19" s="90"/>
      <c r="D19" s="90"/>
      <c r="E19" s="90"/>
      <c r="F19" s="90"/>
      <c r="G19" s="90"/>
      <c r="H19" s="90"/>
      <c r="I19" s="90"/>
      <c r="J19" s="90"/>
      <c r="K19" s="90"/>
      <c r="L19" s="148"/>
      <c r="M19" s="148"/>
      <c r="N19" s="149">
        <f t="shared" si="0"/>
      </c>
      <c r="O19" s="147">
        <f t="shared" si="1"/>
      </c>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45"/>
      <c r="BC19" s="100" t="s">
        <v>27</v>
      </c>
      <c r="BD19" s="102">
        <f>COUNTIF(Ethnicity,"Mixed: White and Asian")</f>
        <v>0</v>
      </c>
    </row>
    <row r="20" spans="2:56" s="44" customFormat="1" ht="30" customHeight="1" thickBot="1">
      <c r="B20" s="92">
        <v>14</v>
      </c>
      <c r="C20" s="90"/>
      <c r="D20" s="90"/>
      <c r="E20" s="90"/>
      <c r="F20" s="90"/>
      <c r="G20" s="90"/>
      <c r="H20" s="90"/>
      <c r="I20" s="90"/>
      <c r="J20" s="90"/>
      <c r="K20" s="90"/>
      <c r="L20" s="148"/>
      <c r="M20" s="148"/>
      <c r="N20" s="149">
        <f t="shared" si="0"/>
      </c>
      <c r="O20" s="147">
        <f t="shared" si="1"/>
      </c>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45"/>
      <c r="BC20" s="100" t="s">
        <v>38</v>
      </c>
      <c r="BD20" s="102">
        <f>COUNTIF(Ethnicity,"Any other mixed background")</f>
        <v>0</v>
      </c>
    </row>
    <row r="21" spans="2:56" s="44" customFormat="1" ht="30" customHeight="1" thickBot="1">
      <c r="B21" s="92">
        <v>15</v>
      </c>
      <c r="C21" s="90"/>
      <c r="D21" s="90"/>
      <c r="E21" s="90"/>
      <c r="F21" s="90"/>
      <c r="G21" s="90"/>
      <c r="H21" s="90"/>
      <c r="I21" s="90"/>
      <c r="J21" s="90"/>
      <c r="K21" s="90"/>
      <c r="L21" s="148"/>
      <c r="M21" s="148"/>
      <c r="N21" s="149">
        <f t="shared" si="0"/>
      </c>
      <c r="O21" s="147">
        <f t="shared" si="1"/>
      </c>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45"/>
      <c r="BC21" s="100" t="s">
        <v>28</v>
      </c>
      <c r="BD21" s="102">
        <f>COUNTIF(Ethnicity,"Asian or Asian British: Indian")</f>
        <v>0</v>
      </c>
    </row>
    <row r="22" spans="2:56" s="44" customFormat="1" ht="30" customHeight="1" thickBot="1">
      <c r="B22" s="92">
        <v>16</v>
      </c>
      <c r="C22" s="90"/>
      <c r="D22" s="90"/>
      <c r="E22" s="90"/>
      <c r="F22" s="90"/>
      <c r="G22" s="90"/>
      <c r="H22" s="90"/>
      <c r="I22" s="90"/>
      <c r="J22" s="90"/>
      <c r="K22" s="90"/>
      <c r="L22" s="148"/>
      <c r="M22" s="148"/>
      <c r="N22" s="149">
        <f t="shared" si="0"/>
      </c>
      <c r="O22" s="147">
        <f t="shared" si="1"/>
      </c>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45"/>
      <c r="BC22" s="100" t="s">
        <v>29</v>
      </c>
      <c r="BD22" s="102">
        <f>COUNTIF(Ethnicity,"Asian or Asian British: Pakistani")</f>
        <v>0</v>
      </c>
    </row>
    <row r="23" spans="2:56" s="44" customFormat="1" ht="30" customHeight="1" thickBot="1">
      <c r="B23" s="92">
        <v>17</v>
      </c>
      <c r="C23" s="90"/>
      <c r="D23" s="90"/>
      <c r="E23" s="90"/>
      <c r="F23" s="90"/>
      <c r="G23" s="90"/>
      <c r="H23" s="90"/>
      <c r="I23" s="90"/>
      <c r="J23" s="90"/>
      <c r="K23" s="90"/>
      <c r="L23" s="148"/>
      <c r="M23" s="148"/>
      <c r="N23" s="149">
        <f t="shared" si="0"/>
      </c>
      <c r="O23" s="147">
        <f t="shared" si="1"/>
      </c>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45"/>
      <c r="BC23" s="100" t="s">
        <v>30</v>
      </c>
      <c r="BD23" s="102">
        <f>COUNTIF(Ethnicity,"Asian or Asian British: Bangladeshi")</f>
        <v>0</v>
      </c>
    </row>
    <row r="24" spans="2:56" s="44" customFormat="1" ht="30" customHeight="1" thickBot="1">
      <c r="B24" s="92">
        <v>18</v>
      </c>
      <c r="C24" s="90"/>
      <c r="D24" s="90"/>
      <c r="E24" s="90"/>
      <c r="F24" s="90"/>
      <c r="G24" s="90"/>
      <c r="H24" s="90"/>
      <c r="I24" s="90"/>
      <c r="J24" s="90"/>
      <c r="K24" s="90"/>
      <c r="L24" s="148"/>
      <c r="M24" s="148"/>
      <c r="N24" s="149">
        <f t="shared" si="0"/>
      </c>
      <c r="O24" s="147">
        <f t="shared" si="1"/>
      </c>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45"/>
      <c r="BC24" s="100" t="s">
        <v>39</v>
      </c>
      <c r="BD24" s="102">
        <f>COUNTIF(Ethnicity,"Any other Asian background")</f>
        <v>0</v>
      </c>
    </row>
    <row r="25" spans="2:56" s="44" customFormat="1" ht="30" customHeight="1" thickBot="1">
      <c r="B25" s="92">
        <v>19</v>
      </c>
      <c r="C25" s="90"/>
      <c r="D25" s="90"/>
      <c r="E25" s="90"/>
      <c r="F25" s="90"/>
      <c r="G25" s="90"/>
      <c r="H25" s="90"/>
      <c r="I25" s="90"/>
      <c r="J25" s="90"/>
      <c r="K25" s="90"/>
      <c r="L25" s="148"/>
      <c r="M25" s="148"/>
      <c r="N25" s="149">
        <f t="shared" si="0"/>
      </c>
      <c r="O25" s="147">
        <f t="shared" si="1"/>
      </c>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45"/>
      <c r="BC25" s="100" t="s">
        <v>35</v>
      </c>
      <c r="BD25" s="102">
        <f>COUNTIF(Ethnicity,"Black or black British: Caribbean")</f>
        <v>0</v>
      </c>
    </row>
    <row r="26" spans="2:56" s="44" customFormat="1" ht="30" customHeight="1" thickBot="1">
      <c r="B26" s="92">
        <v>20</v>
      </c>
      <c r="C26" s="90"/>
      <c r="D26" s="90"/>
      <c r="E26" s="90"/>
      <c r="F26" s="90"/>
      <c r="G26" s="90"/>
      <c r="H26" s="90"/>
      <c r="I26" s="90"/>
      <c r="J26" s="90"/>
      <c r="K26" s="90"/>
      <c r="L26" s="148"/>
      <c r="M26" s="148"/>
      <c r="N26" s="149">
        <f t="shared" si="0"/>
      </c>
      <c r="O26" s="147">
        <f t="shared" si="1"/>
      </c>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45"/>
      <c r="BC26" s="100" t="s">
        <v>36</v>
      </c>
      <c r="BD26" s="102">
        <f>COUNTIF(Ethnicity,"Black or black British: African")</f>
        <v>0</v>
      </c>
    </row>
    <row r="27" spans="2:56" s="44" customFormat="1" ht="30" customHeight="1" thickBot="1">
      <c r="B27" s="92">
        <v>21</v>
      </c>
      <c r="C27" s="90"/>
      <c r="D27" s="90"/>
      <c r="E27" s="90"/>
      <c r="F27" s="90"/>
      <c r="G27" s="90"/>
      <c r="H27" s="90"/>
      <c r="I27" s="90"/>
      <c r="J27" s="90"/>
      <c r="K27" s="90"/>
      <c r="L27" s="148"/>
      <c r="M27" s="148"/>
      <c r="N27" s="149">
        <f t="shared" si="0"/>
      </c>
      <c r="O27" s="147">
        <f t="shared" si="1"/>
      </c>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45"/>
      <c r="BC27" s="100" t="s">
        <v>40</v>
      </c>
      <c r="BD27" s="102">
        <f>COUNTIF(Ethnicity,"Any other black background")</f>
        <v>0</v>
      </c>
    </row>
    <row r="28" spans="2:56" s="44" customFormat="1" ht="30" customHeight="1" thickBot="1">
      <c r="B28" s="92">
        <v>22</v>
      </c>
      <c r="C28" s="90"/>
      <c r="D28" s="90"/>
      <c r="E28" s="90"/>
      <c r="F28" s="90"/>
      <c r="G28" s="90"/>
      <c r="H28" s="90"/>
      <c r="I28" s="90"/>
      <c r="J28" s="90"/>
      <c r="K28" s="90"/>
      <c r="L28" s="148"/>
      <c r="M28" s="148"/>
      <c r="N28" s="149">
        <f t="shared" si="0"/>
      </c>
      <c r="O28" s="147">
        <f t="shared" si="1"/>
      </c>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45"/>
      <c r="BC28" s="100" t="s">
        <v>31</v>
      </c>
      <c r="BD28" s="102">
        <f>COUNTIF(Ethnicity,"Chinese")</f>
        <v>0</v>
      </c>
    </row>
    <row r="29" spans="2:56" s="44" customFormat="1" ht="30" customHeight="1" thickBot="1">
      <c r="B29" s="92">
        <v>23</v>
      </c>
      <c r="C29" s="90"/>
      <c r="D29" s="90"/>
      <c r="E29" s="90"/>
      <c r="F29" s="90"/>
      <c r="G29" s="90"/>
      <c r="H29" s="90"/>
      <c r="I29" s="90"/>
      <c r="J29" s="90"/>
      <c r="K29" s="90"/>
      <c r="L29" s="148"/>
      <c r="M29" s="148"/>
      <c r="N29" s="149">
        <f t="shared" si="0"/>
      </c>
      <c r="O29" s="147">
        <f t="shared" si="1"/>
      </c>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45"/>
      <c r="BC29" s="100" t="s">
        <v>41</v>
      </c>
      <c r="BD29" s="102">
        <f>COUNTIF(Ethnicity,"Any other ethnic group")</f>
        <v>0</v>
      </c>
    </row>
    <row r="30" spans="2:56" s="44" customFormat="1" ht="30" customHeight="1" thickBot="1">
      <c r="B30" s="92">
        <v>24</v>
      </c>
      <c r="C30" s="90"/>
      <c r="D30" s="90"/>
      <c r="E30" s="90"/>
      <c r="F30" s="90"/>
      <c r="G30" s="90"/>
      <c r="H30" s="90"/>
      <c r="I30" s="90"/>
      <c r="J30" s="90"/>
      <c r="K30" s="90"/>
      <c r="L30" s="148"/>
      <c r="M30" s="148"/>
      <c r="N30" s="149">
        <f t="shared" si="0"/>
      </c>
      <c r="O30" s="147">
        <f t="shared" si="1"/>
      </c>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45"/>
      <c r="BC30" s="100" t="s">
        <v>32</v>
      </c>
      <c r="BD30" s="102">
        <f>COUNTIF(Ethnicity,"Not stated")</f>
        <v>0</v>
      </c>
    </row>
    <row r="31" spans="2:53" s="44" customFormat="1" ht="30" customHeight="1" thickBot="1">
      <c r="B31" s="92">
        <v>25</v>
      </c>
      <c r="C31" s="90"/>
      <c r="D31" s="90"/>
      <c r="E31" s="90"/>
      <c r="F31" s="90"/>
      <c r="G31" s="90"/>
      <c r="H31" s="90"/>
      <c r="I31" s="90"/>
      <c r="J31" s="90"/>
      <c r="K31" s="90"/>
      <c r="L31" s="148"/>
      <c r="M31" s="148"/>
      <c r="N31" s="149">
        <f t="shared" si="0"/>
      </c>
      <c r="O31" s="147">
        <f t="shared" si="1"/>
      </c>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45"/>
    </row>
    <row r="32" spans="2:53" s="44" customFormat="1" ht="30" customHeight="1" thickBot="1">
      <c r="B32" s="92">
        <v>26</v>
      </c>
      <c r="C32" s="90"/>
      <c r="D32" s="90"/>
      <c r="E32" s="90"/>
      <c r="F32" s="90"/>
      <c r="G32" s="90"/>
      <c r="H32" s="90"/>
      <c r="I32" s="90"/>
      <c r="J32" s="90"/>
      <c r="K32" s="90"/>
      <c r="L32" s="148"/>
      <c r="M32" s="148"/>
      <c r="N32" s="149">
        <f t="shared" si="0"/>
      </c>
      <c r="O32" s="147">
        <f t="shared" si="1"/>
      </c>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45"/>
    </row>
    <row r="33" spans="2:53" s="44" customFormat="1" ht="30" customHeight="1" thickBot="1">
      <c r="B33" s="92">
        <v>27</v>
      </c>
      <c r="C33" s="90"/>
      <c r="D33" s="90"/>
      <c r="E33" s="90"/>
      <c r="F33" s="90"/>
      <c r="G33" s="90"/>
      <c r="H33" s="90"/>
      <c r="I33" s="90"/>
      <c r="J33" s="90"/>
      <c r="K33" s="90"/>
      <c r="L33" s="148"/>
      <c r="M33" s="148"/>
      <c r="N33" s="149">
        <f t="shared" si="0"/>
      </c>
      <c r="O33" s="147">
        <f t="shared" si="1"/>
      </c>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45"/>
    </row>
    <row r="34" spans="2:53" s="44" customFormat="1" ht="30" customHeight="1" thickBot="1">
      <c r="B34" s="92">
        <v>28</v>
      </c>
      <c r="C34" s="90"/>
      <c r="D34" s="90"/>
      <c r="E34" s="90"/>
      <c r="F34" s="90"/>
      <c r="G34" s="90"/>
      <c r="H34" s="90"/>
      <c r="I34" s="90"/>
      <c r="J34" s="90"/>
      <c r="K34" s="90"/>
      <c r="L34" s="148"/>
      <c r="M34" s="148"/>
      <c r="N34" s="149">
        <f t="shared" si="0"/>
      </c>
      <c r="O34" s="147">
        <f t="shared" si="1"/>
      </c>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45"/>
    </row>
    <row r="35" spans="2:53" s="44" customFormat="1" ht="30" customHeight="1" thickBot="1">
      <c r="B35" s="92">
        <v>29</v>
      </c>
      <c r="C35" s="90"/>
      <c r="D35" s="90"/>
      <c r="E35" s="90"/>
      <c r="F35" s="90"/>
      <c r="G35" s="90"/>
      <c r="H35" s="90"/>
      <c r="I35" s="90"/>
      <c r="J35" s="90"/>
      <c r="K35" s="90"/>
      <c r="L35" s="148"/>
      <c r="M35" s="148"/>
      <c r="N35" s="149">
        <f t="shared" si="0"/>
      </c>
      <c r="O35" s="147">
        <f t="shared" si="1"/>
      </c>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45"/>
    </row>
    <row r="36" spans="2:53" s="44" customFormat="1" ht="30" customHeight="1" thickBot="1">
      <c r="B36" s="92">
        <v>30</v>
      </c>
      <c r="C36" s="90"/>
      <c r="D36" s="90"/>
      <c r="E36" s="90"/>
      <c r="F36" s="90"/>
      <c r="G36" s="90"/>
      <c r="H36" s="90"/>
      <c r="I36" s="90"/>
      <c r="J36" s="90"/>
      <c r="K36" s="90"/>
      <c r="L36" s="148"/>
      <c r="M36" s="148"/>
      <c r="N36" s="149">
        <f t="shared" si="0"/>
      </c>
      <c r="O36" s="147">
        <f t="shared" si="1"/>
      </c>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45"/>
    </row>
    <row r="37" spans="2:53" s="44" customFormat="1" ht="30" customHeight="1" thickBot="1">
      <c r="B37" s="93">
        <v>31</v>
      </c>
      <c r="C37" s="90"/>
      <c r="D37" s="90"/>
      <c r="E37" s="90"/>
      <c r="F37" s="90"/>
      <c r="G37" s="90"/>
      <c r="H37" s="90"/>
      <c r="I37" s="90"/>
      <c r="J37" s="90"/>
      <c r="K37" s="90"/>
      <c r="L37" s="148"/>
      <c r="M37" s="148"/>
      <c r="N37" s="149">
        <f t="shared" si="0"/>
      </c>
      <c r="O37" s="147">
        <f t="shared" si="1"/>
      </c>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45"/>
    </row>
    <row r="38" spans="2:53" s="44" customFormat="1" ht="30" customHeight="1" thickBot="1">
      <c r="B38" s="92">
        <v>32</v>
      </c>
      <c r="C38" s="90"/>
      <c r="D38" s="90"/>
      <c r="E38" s="90"/>
      <c r="F38" s="90"/>
      <c r="G38" s="90"/>
      <c r="H38" s="90"/>
      <c r="I38" s="90"/>
      <c r="J38" s="90"/>
      <c r="K38" s="90"/>
      <c r="L38" s="148"/>
      <c r="M38" s="148"/>
      <c r="N38" s="149">
        <f t="shared" si="0"/>
      </c>
      <c r="O38" s="147">
        <f t="shared" si="1"/>
      </c>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45"/>
    </row>
    <row r="39" spans="2:53" s="44" customFormat="1" ht="30" customHeight="1" thickBot="1">
      <c r="B39" s="92">
        <v>33</v>
      </c>
      <c r="C39" s="90"/>
      <c r="D39" s="90"/>
      <c r="E39" s="90"/>
      <c r="F39" s="90"/>
      <c r="G39" s="90"/>
      <c r="H39" s="90"/>
      <c r="I39" s="90"/>
      <c r="J39" s="90"/>
      <c r="K39" s="90"/>
      <c r="L39" s="148"/>
      <c r="M39" s="148"/>
      <c r="N39" s="149">
        <f t="shared" si="0"/>
      </c>
      <c r="O39" s="147">
        <f t="shared" si="1"/>
      </c>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45"/>
    </row>
    <row r="40" spans="2:53" s="44" customFormat="1" ht="30" customHeight="1" thickBot="1">
      <c r="B40" s="92">
        <v>34</v>
      </c>
      <c r="C40" s="90"/>
      <c r="D40" s="90"/>
      <c r="E40" s="90"/>
      <c r="F40" s="90"/>
      <c r="G40" s="90"/>
      <c r="H40" s="90"/>
      <c r="I40" s="90"/>
      <c r="J40" s="90"/>
      <c r="K40" s="90"/>
      <c r="L40" s="148"/>
      <c r="M40" s="148"/>
      <c r="N40" s="149">
        <f t="shared" si="0"/>
      </c>
      <c r="O40" s="147">
        <f t="shared" si="1"/>
      </c>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45"/>
    </row>
    <row r="41" spans="2:53" s="44" customFormat="1" ht="30" customHeight="1" thickBot="1">
      <c r="B41" s="92">
        <v>35</v>
      </c>
      <c r="C41" s="90"/>
      <c r="D41" s="90"/>
      <c r="E41" s="90"/>
      <c r="F41" s="90"/>
      <c r="G41" s="90"/>
      <c r="H41" s="90"/>
      <c r="I41" s="90"/>
      <c r="J41" s="90"/>
      <c r="K41" s="90"/>
      <c r="L41" s="148"/>
      <c r="M41" s="148"/>
      <c r="N41" s="149">
        <f t="shared" si="0"/>
      </c>
      <c r="O41" s="147">
        <f t="shared" si="1"/>
      </c>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45"/>
    </row>
    <row r="42" spans="2:53" s="44" customFormat="1" ht="30" customHeight="1" thickBot="1">
      <c r="B42" s="92">
        <v>36</v>
      </c>
      <c r="C42" s="90"/>
      <c r="D42" s="90"/>
      <c r="E42" s="90"/>
      <c r="F42" s="90"/>
      <c r="G42" s="90"/>
      <c r="H42" s="90"/>
      <c r="I42" s="90"/>
      <c r="J42" s="90"/>
      <c r="K42" s="90"/>
      <c r="L42" s="148"/>
      <c r="M42" s="148"/>
      <c r="N42" s="149">
        <f t="shared" si="0"/>
      </c>
      <c r="O42" s="147">
        <f t="shared" si="1"/>
      </c>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45"/>
    </row>
    <row r="43" spans="2:53" s="44" customFormat="1" ht="30" customHeight="1" thickBot="1">
      <c r="B43" s="92">
        <v>37</v>
      </c>
      <c r="C43" s="90"/>
      <c r="D43" s="90"/>
      <c r="E43" s="90"/>
      <c r="F43" s="90"/>
      <c r="G43" s="90"/>
      <c r="H43" s="90"/>
      <c r="I43" s="90"/>
      <c r="J43" s="90"/>
      <c r="K43" s="90"/>
      <c r="L43" s="148"/>
      <c r="M43" s="148"/>
      <c r="N43" s="149">
        <f t="shared" si="0"/>
      </c>
      <c r="O43" s="147">
        <f t="shared" si="1"/>
      </c>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45"/>
    </row>
    <row r="44" spans="2:53" s="44" customFormat="1" ht="30" customHeight="1" thickBot="1">
      <c r="B44" s="92">
        <v>38</v>
      </c>
      <c r="C44" s="90"/>
      <c r="D44" s="90"/>
      <c r="E44" s="90"/>
      <c r="F44" s="90"/>
      <c r="G44" s="90"/>
      <c r="H44" s="90"/>
      <c r="I44" s="90"/>
      <c r="J44" s="90"/>
      <c r="K44" s="90"/>
      <c r="L44" s="148"/>
      <c r="M44" s="148"/>
      <c r="N44" s="149">
        <f t="shared" si="0"/>
      </c>
      <c r="O44" s="147">
        <f t="shared" si="1"/>
      </c>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45"/>
    </row>
    <row r="45" spans="2:53" s="44" customFormat="1" ht="30" customHeight="1" thickBot="1">
      <c r="B45" s="92">
        <v>39</v>
      </c>
      <c r="C45" s="90"/>
      <c r="D45" s="90"/>
      <c r="E45" s="90"/>
      <c r="F45" s="90"/>
      <c r="G45" s="90"/>
      <c r="H45" s="90"/>
      <c r="I45" s="90"/>
      <c r="J45" s="90"/>
      <c r="K45" s="90"/>
      <c r="L45" s="148"/>
      <c r="M45" s="148"/>
      <c r="N45" s="149">
        <f t="shared" si="0"/>
      </c>
      <c r="O45" s="147">
        <f t="shared" si="1"/>
      </c>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45"/>
    </row>
    <row r="46" spans="2:53" s="44" customFormat="1" ht="30" customHeight="1" thickBot="1">
      <c r="B46" s="92">
        <v>40</v>
      </c>
      <c r="C46" s="90"/>
      <c r="D46" s="90"/>
      <c r="E46" s="90"/>
      <c r="F46" s="90"/>
      <c r="G46" s="90"/>
      <c r="H46" s="90"/>
      <c r="I46" s="90"/>
      <c r="J46" s="90"/>
      <c r="K46" s="90"/>
      <c r="L46" s="148"/>
      <c r="M46" s="148"/>
      <c r="N46" s="149">
        <f t="shared" si="0"/>
      </c>
      <c r="O46" s="147">
        <f t="shared" si="1"/>
      </c>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45"/>
    </row>
    <row r="47" spans="2:53" s="44" customFormat="1" ht="30" customHeight="1" thickBot="1">
      <c r="B47" s="92" t="s">
        <v>118</v>
      </c>
      <c r="C47" s="90"/>
      <c r="D47" s="90"/>
      <c r="E47" s="90"/>
      <c r="F47" s="90"/>
      <c r="G47" s="90"/>
      <c r="H47" s="90"/>
      <c r="I47" s="90"/>
      <c r="J47" s="90"/>
      <c r="K47" s="90"/>
      <c r="L47" s="148"/>
      <c r="M47" s="148"/>
      <c r="N47" s="149">
        <f t="shared" si="0"/>
      </c>
      <c r="O47" s="147">
        <f t="shared" si="1"/>
      </c>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45"/>
    </row>
    <row r="48" spans="2:53" s="44" customFormat="1" ht="13.5" thickBot="1">
      <c r="B48" s="3" t="s">
        <v>5</v>
      </c>
      <c r="C48" s="49"/>
      <c r="D48" s="50"/>
      <c r="E48" s="51"/>
      <c r="F48" s="94">
        <f>COUNTIF(F7:F47,"Yes")</f>
        <v>0</v>
      </c>
      <c r="G48" s="94">
        <f aca="true" t="shared" si="2" ref="G48:BA48">COUNTIF(G7:G47,"Yes")</f>
        <v>0</v>
      </c>
      <c r="H48" s="94">
        <f t="shared" si="2"/>
        <v>0</v>
      </c>
      <c r="I48" s="94">
        <f t="shared" si="2"/>
        <v>0</v>
      </c>
      <c r="J48" s="94">
        <f t="shared" si="2"/>
        <v>0</v>
      </c>
      <c r="K48" s="94">
        <f t="shared" si="2"/>
        <v>0</v>
      </c>
      <c r="L48" s="94"/>
      <c r="M48" s="94"/>
      <c r="N48" s="94"/>
      <c r="O48" s="94">
        <f t="shared" si="2"/>
        <v>0</v>
      </c>
      <c r="P48" s="94">
        <f t="shared" si="2"/>
        <v>0</v>
      </c>
      <c r="Q48" s="94">
        <f t="shared" si="2"/>
        <v>0</v>
      </c>
      <c r="R48" s="94">
        <f t="shared" si="2"/>
        <v>0</v>
      </c>
      <c r="S48" s="94">
        <f t="shared" si="2"/>
        <v>0</v>
      </c>
      <c r="T48" s="94">
        <f t="shared" si="2"/>
        <v>0</v>
      </c>
      <c r="U48" s="94">
        <f t="shared" si="2"/>
        <v>0</v>
      </c>
      <c r="V48" s="94">
        <f t="shared" si="2"/>
        <v>0</v>
      </c>
      <c r="W48" s="94">
        <f t="shared" si="2"/>
        <v>0</v>
      </c>
      <c r="X48" s="94">
        <f t="shared" si="2"/>
        <v>0</v>
      </c>
      <c r="Y48" s="94">
        <f t="shared" si="2"/>
        <v>0</v>
      </c>
      <c r="Z48" s="94">
        <f t="shared" si="2"/>
        <v>0</v>
      </c>
      <c r="AA48" s="94">
        <f t="shared" si="2"/>
        <v>0</v>
      </c>
      <c r="AB48" s="94">
        <f t="shared" si="2"/>
        <v>0</v>
      </c>
      <c r="AC48" s="94">
        <f t="shared" si="2"/>
        <v>0</v>
      </c>
      <c r="AD48" s="94">
        <f t="shared" si="2"/>
        <v>0</v>
      </c>
      <c r="AE48" s="94">
        <f t="shared" si="2"/>
        <v>0</v>
      </c>
      <c r="AF48" s="94">
        <f t="shared" si="2"/>
        <v>0</v>
      </c>
      <c r="AG48" s="94">
        <f t="shared" si="2"/>
        <v>0</v>
      </c>
      <c r="AH48" s="94">
        <f t="shared" si="2"/>
        <v>0</v>
      </c>
      <c r="AI48" s="94">
        <f t="shared" si="2"/>
        <v>0</v>
      </c>
      <c r="AJ48" s="94">
        <f t="shared" si="2"/>
        <v>0</v>
      </c>
      <c r="AK48" s="94">
        <f t="shared" si="2"/>
        <v>0</v>
      </c>
      <c r="AL48" s="94">
        <f t="shared" si="2"/>
        <v>0</v>
      </c>
      <c r="AM48" s="94">
        <f t="shared" si="2"/>
        <v>0</v>
      </c>
      <c r="AN48" s="94">
        <f t="shared" si="2"/>
        <v>0</v>
      </c>
      <c r="AO48" s="94">
        <f t="shared" si="2"/>
        <v>0</v>
      </c>
      <c r="AP48" s="94">
        <f t="shared" si="2"/>
        <v>0</v>
      </c>
      <c r="AQ48" s="94">
        <f t="shared" si="2"/>
        <v>0</v>
      </c>
      <c r="AR48" s="94">
        <f t="shared" si="2"/>
        <v>0</v>
      </c>
      <c r="AS48" s="94">
        <f t="shared" si="2"/>
        <v>0</v>
      </c>
      <c r="AT48" s="94">
        <f t="shared" si="2"/>
        <v>0</v>
      </c>
      <c r="AU48" s="94">
        <f t="shared" si="2"/>
        <v>0</v>
      </c>
      <c r="AV48" s="94">
        <f t="shared" si="2"/>
        <v>0</v>
      </c>
      <c r="AW48" s="94">
        <f t="shared" si="2"/>
        <v>0</v>
      </c>
      <c r="AX48" s="94">
        <f t="shared" si="2"/>
        <v>0</v>
      </c>
      <c r="AY48" s="94">
        <f t="shared" si="2"/>
        <v>0</v>
      </c>
      <c r="AZ48" s="94">
        <f t="shared" si="2"/>
        <v>0</v>
      </c>
      <c r="BA48" s="94">
        <f t="shared" si="2"/>
        <v>0</v>
      </c>
    </row>
    <row r="49" spans="2:53" s="44" customFormat="1" ht="13.5" thickBot="1">
      <c r="B49" s="3" t="s">
        <v>6</v>
      </c>
      <c r="C49" s="52"/>
      <c r="D49" s="41"/>
      <c r="E49" s="53"/>
      <c r="F49" s="94">
        <f>COUNTIF(F7:F47,"No")</f>
        <v>0</v>
      </c>
      <c r="G49" s="94">
        <f aca="true" t="shared" si="3" ref="G49:BA49">COUNTIF(G7:G47,"No")</f>
        <v>0</v>
      </c>
      <c r="H49" s="94">
        <f t="shared" si="3"/>
        <v>0</v>
      </c>
      <c r="I49" s="94">
        <f t="shared" si="3"/>
        <v>0</v>
      </c>
      <c r="J49" s="94">
        <f t="shared" si="3"/>
        <v>0</v>
      </c>
      <c r="K49" s="94">
        <f t="shared" si="3"/>
        <v>0</v>
      </c>
      <c r="L49" s="94"/>
      <c r="M49" s="94"/>
      <c r="N49" s="94"/>
      <c r="O49" s="94">
        <f t="shared" si="3"/>
        <v>0</v>
      </c>
      <c r="P49" s="94">
        <f t="shared" si="3"/>
        <v>0</v>
      </c>
      <c r="Q49" s="94">
        <f t="shared" si="3"/>
        <v>0</v>
      </c>
      <c r="R49" s="94">
        <f t="shared" si="3"/>
        <v>0</v>
      </c>
      <c r="S49" s="94">
        <f t="shared" si="3"/>
        <v>0</v>
      </c>
      <c r="T49" s="94">
        <f t="shared" si="3"/>
        <v>0</v>
      </c>
      <c r="U49" s="94">
        <f t="shared" si="3"/>
        <v>0</v>
      </c>
      <c r="V49" s="94">
        <f t="shared" si="3"/>
        <v>0</v>
      </c>
      <c r="W49" s="94">
        <f t="shared" si="3"/>
        <v>0</v>
      </c>
      <c r="X49" s="94">
        <f t="shared" si="3"/>
        <v>0</v>
      </c>
      <c r="Y49" s="94">
        <f t="shared" si="3"/>
        <v>0</v>
      </c>
      <c r="Z49" s="94">
        <f t="shared" si="3"/>
        <v>0</v>
      </c>
      <c r="AA49" s="94">
        <f t="shared" si="3"/>
        <v>0</v>
      </c>
      <c r="AB49" s="94">
        <f t="shared" si="3"/>
        <v>0</v>
      </c>
      <c r="AC49" s="94">
        <f t="shared" si="3"/>
        <v>0</v>
      </c>
      <c r="AD49" s="94">
        <f t="shared" si="3"/>
        <v>0</v>
      </c>
      <c r="AE49" s="94">
        <f t="shared" si="3"/>
        <v>0</v>
      </c>
      <c r="AF49" s="94">
        <f t="shared" si="3"/>
        <v>0</v>
      </c>
      <c r="AG49" s="94">
        <f t="shared" si="3"/>
        <v>0</v>
      </c>
      <c r="AH49" s="94">
        <f t="shared" si="3"/>
        <v>0</v>
      </c>
      <c r="AI49" s="94">
        <f t="shared" si="3"/>
        <v>0</v>
      </c>
      <c r="AJ49" s="94">
        <f t="shared" si="3"/>
        <v>0</v>
      </c>
      <c r="AK49" s="94">
        <f t="shared" si="3"/>
        <v>0</v>
      </c>
      <c r="AL49" s="94">
        <f t="shared" si="3"/>
        <v>0</v>
      </c>
      <c r="AM49" s="94">
        <f t="shared" si="3"/>
        <v>0</v>
      </c>
      <c r="AN49" s="94">
        <f t="shared" si="3"/>
        <v>0</v>
      </c>
      <c r="AO49" s="94">
        <f t="shared" si="3"/>
        <v>0</v>
      </c>
      <c r="AP49" s="94">
        <f t="shared" si="3"/>
        <v>0</v>
      </c>
      <c r="AQ49" s="94">
        <f t="shared" si="3"/>
        <v>0</v>
      </c>
      <c r="AR49" s="94">
        <f t="shared" si="3"/>
        <v>0</v>
      </c>
      <c r="AS49" s="94">
        <f t="shared" si="3"/>
        <v>0</v>
      </c>
      <c r="AT49" s="94">
        <f t="shared" si="3"/>
        <v>0</v>
      </c>
      <c r="AU49" s="94">
        <f t="shared" si="3"/>
        <v>0</v>
      </c>
      <c r="AV49" s="94">
        <f t="shared" si="3"/>
        <v>0</v>
      </c>
      <c r="AW49" s="94">
        <f t="shared" si="3"/>
        <v>0</v>
      </c>
      <c r="AX49" s="94">
        <f t="shared" si="3"/>
        <v>0</v>
      </c>
      <c r="AY49" s="94">
        <f t="shared" si="3"/>
        <v>0</v>
      </c>
      <c r="AZ49" s="94">
        <f t="shared" si="3"/>
        <v>0</v>
      </c>
      <c r="BA49" s="94">
        <f t="shared" si="3"/>
        <v>0</v>
      </c>
    </row>
    <row r="50" spans="2:53" s="44" customFormat="1" ht="13.5" thickBot="1">
      <c r="B50" s="3" t="s">
        <v>7</v>
      </c>
      <c r="C50" s="52"/>
      <c r="D50" s="41"/>
      <c r="E50" s="53"/>
      <c r="F50" s="94">
        <f>SUM(F48:F49)</f>
        <v>0</v>
      </c>
      <c r="G50" s="94">
        <f aca="true" t="shared" si="4" ref="G50:BA50">SUM(G48:G49)</f>
        <v>0</v>
      </c>
      <c r="H50" s="94">
        <f t="shared" si="4"/>
        <v>0</v>
      </c>
      <c r="I50" s="94">
        <f t="shared" si="4"/>
        <v>0</v>
      </c>
      <c r="J50" s="94">
        <f t="shared" si="4"/>
        <v>0</v>
      </c>
      <c r="K50" s="94">
        <f t="shared" si="4"/>
        <v>0</v>
      </c>
      <c r="L50" s="94"/>
      <c r="M50" s="94"/>
      <c r="N50" s="94"/>
      <c r="O50" s="94">
        <f t="shared" si="4"/>
        <v>0</v>
      </c>
      <c r="P50" s="94">
        <f t="shared" si="4"/>
        <v>0</v>
      </c>
      <c r="Q50" s="94">
        <f t="shared" si="4"/>
        <v>0</v>
      </c>
      <c r="R50" s="94">
        <f t="shared" si="4"/>
        <v>0</v>
      </c>
      <c r="S50" s="94">
        <f t="shared" si="4"/>
        <v>0</v>
      </c>
      <c r="T50" s="94">
        <f t="shared" si="4"/>
        <v>0</v>
      </c>
      <c r="U50" s="94">
        <f t="shared" si="4"/>
        <v>0</v>
      </c>
      <c r="V50" s="94">
        <f t="shared" si="4"/>
        <v>0</v>
      </c>
      <c r="W50" s="94">
        <f t="shared" si="4"/>
        <v>0</v>
      </c>
      <c r="X50" s="94">
        <f t="shared" si="4"/>
        <v>0</v>
      </c>
      <c r="Y50" s="94">
        <f t="shared" si="4"/>
        <v>0</v>
      </c>
      <c r="Z50" s="94">
        <f t="shared" si="4"/>
        <v>0</v>
      </c>
      <c r="AA50" s="94">
        <f t="shared" si="4"/>
        <v>0</v>
      </c>
      <c r="AB50" s="94">
        <f t="shared" si="4"/>
        <v>0</v>
      </c>
      <c r="AC50" s="94">
        <f t="shared" si="4"/>
        <v>0</v>
      </c>
      <c r="AD50" s="94">
        <f t="shared" si="4"/>
        <v>0</v>
      </c>
      <c r="AE50" s="94">
        <f t="shared" si="4"/>
        <v>0</v>
      </c>
      <c r="AF50" s="94">
        <f t="shared" si="4"/>
        <v>0</v>
      </c>
      <c r="AG50" s="94">
        <f t="shared" si="4"/>
        <v>0</v>
      </c>
      <c r="AH50" s="94">
        <f t="shared" si="4"/>
        <v>0</v>
      </c>
      <c r="AI50" s="94">
        <f t="shared" si="4"/>
        <v>0</v>
      </c>
      <c r="AJ50" s="94">
        <f t="shared" si="4"/>
        <v>0</v>
      </c>
      <c r="AK50" s="94">
        <f t="shared" si="4"/>
        <v>0</v>
      </c>
      <c r="AL50" s="94">
        <f t="shared" si="4"/>
        <v>0</v>
      </c>
      <c r="AM50" s="94">
        <f t="shared" si="4"/>
        <v>0</v>
      </c>
      <c r="AN50" s="94">
        <f t="shared" si="4"/>
        <v>0</v>
      </c>
      <c r="AO50" s="94">
        <f t="shared" si="4"/>
        <v>0</v>
      </c>
      <c r="AP50" s="94">
        <f t="shared" si="4"/>
        <v>0</v>
      </c>
      <c r="AQ50" s="94">
        <f t="shared" si="4"/>
        <v>0</v>
      </c>
      <c r="AR50" s="94">
        <f t="shared" si="4"/>
        <v>0</v>
      </c>
      <c r="AS50" s="94">
        <f t="shared" si="4"/>
        <v>0</v>
      </c>
      <c r="AT50" s="94">
        <f t="shared" si="4"/>
        <v>0</v>
      </c>
      <c r="AU50" s="94">
        <f t="shared" si="4"/>
        <v>0</v>
      </c>
      <c r="AV50" s="94">
        <f t="shared" si="4"/>
        <v>0</v>
      </c>
      <c r="AW50" s="94">
        <f t="shared" si="4"/>
        <v>0</v>
      </c>
      <c r="AX50" s="94">
        <f t="shared" si="4"/>
        <v>0</v>
      </c>
      <c r="AY50" s="94">
        <f t="shared" si="4"/>
        <v>0</v>
      </c>
      <c r="AZ50" s="94">
        <f t="shared" si="4"/>
        <v>0</v>
      </c>
      <c r="BA50" s="94">
        <f t="shared" si="4"/>
        <v>0</v>
      </c>
    </row>
    <row r="51" spans="2:53" s="57" customFormat="1" ht="13.5" thickBot="1">
      <c r="B51" s="5" t="s">
        <v>8</v>
      </c>
      <c r="C51" s="54"/>
      <c r="D51" s="55"/>
      <c r="E51" s="56"/>
      <c r="F51" s="95" t="str">
        <f>IF(ISERROR(F48/F50),"%",F48/F50)</f>
        <v>%</v>
      </c>
      <c r="G51" s="95" t="str">
        <f aca="true" t="shared" si="5" ref="G51:BA51">IF(ISERROR(G48/G50),"%",G48/G50)</f>
        <v>%</v>
      </c>
      <c r="H51" s="95" t="str">
        <f t="shared" si="5"/>
        <v>%</v>
      </c>
      <c r="I51" s="95" t="str">
        <f t="shared" si="5"/>
        <v>%</v>
      </c>
      <c r="J51" s="95" t="str">
        <f t="shared" si="5"/>
        <v>%</v>
      </c>
      <c r="K51" s="95" t="str">
        <f t="shared" si="5"/>
        <v>%</v>
      </c>
      <c r="L51" s="95"/>
      <c r="M51" s="95"/>
      <c r="N51" s="95"/>
      <c r="O51" s="95" t="str">
        <f t="shared" si="5"/>
        <v>%</v>
      </c>
      <c r="P51" s="95" t="str">
        <f t="shared" si="5"/>
        <v>%</v>
      </c>
      <c r="Q51" s="95" t="str">
        <f t="shared" si="5"/>
        <v>%</v>
      </c>
      <c r="R51" s="95" t="str">
        <f t="shared" si="5"/>
        <v>%</v>
      </c>
      <c r="S51" s="95" t="str">
        <f t="shared" si="5"/>
        <v>%</v>
      </c>
      <c r="T51" s="95" t="str">
        <f t="shared" si="5"/>
        <v>%</v>
      </c>
      <c r="U51" s="95" t="str">
        <f t="shared" si="5"/>
        <v>%</v>
      </c>
      <c r="V51" s="95" t="str">
        <f t="shared" si="5"/>
        <v>%</v>
      </c>
      <c r="W51" s="95" t="str">
        <f t="shared" si="5"/>
        <v>%</v>
      </c>
      <c r="X51" s="95" t="str">
        <f t="shared" si="5"/>
        <v>%</v>
      </c>
      <c r="Y51" s="95" t="str">
        <f t="shared" si="5"/>
        <v>%</v>
      </c>
      <c r="Z51" s="95" t="str">
        <f t="shared" si="5"/>
        <v>%</v>
      </c>
      <c r="AA51" s="95" t="str">
        <f t="shared" si="5"/>
        <v>%</v>
      </c>
      <c r="AB51" s="95" t="str">
        <f t="shared" si="5"/>
        <v>%</v>
      </c>
      <c r="AC51" s="95" t="str">
        <f t="shared" si="5"/>
        <v>%</v>
      </c>
      <c r="AD51" s="95" t="str">
        <f t="shared" si="5"/>
        <v>%</v>
      </c>
      <c r="AE51" s="95" t="str">
        <f t="shared" si="5"/>
        <v>%</v>
      </c>
      <c r="AF51" s="95" t="str">
        <f t="shared" si="5"/>
        <v>%</v>
      </c>
      <c r="AG51" s="95" t="str">
        <f t="shared" si="5"/>
        <v>%</v>
      </c>
      <c r="AH51" s="95" t="str">
        <f t="shared" si="5"/>
        <v>%</v>
      </c>
      <c r="AI51" s="95" t="str">
        <f t="shared" si="5"/>
        <v>%</v>
      </c>
      <c r="AJ51" s="95" t="str">
        <f t="shared" si="5"/>
        <v>%</v>
      </c>
      <c r="AK51" s="95" t="str">
        <f t="shared" si="5"/>
        <v>%</v>
      </c>
      <c r="AL51" s="95" t="str">
        <f t="shared" si="5"/>
        <v>%</v>
      </c>
      <c r="AM51" s="95" t="str">
        <f t="shared" si="5"/>
        <v>%</v>
      </c>
      <c r="AN51" s="95" t="str">
        <f t="shared" si="5"/>
        <v>%</v>
      </c>
      <c r="AO51" s="95" t="str">
        <f t="shared" si="5"/>
        <v>%</v>
      </c>
      <c r="AP51" s="95" t="str">
        <f t="shared" si="5"/>
        <v>%</v>
      </c>
      <c r="AQ51" s="95" t="str">
        <f t="shared" si="5"/>
        <v>%</v>
      </c>
      <c r="AR51" s="95" t="str">
        <f t="shared" si="5"/>
        <v>%</v>
      </c>
      <c r="AS51" s="95" t="str">
        <f t="shared" si="5"/>
        <v>%</v>
      </c>
      <c r="AT51" s="95" t="str">
        <f t="shared" si="5"/>
        <v>%</v>
      </c>
      <c r="AU51" s="95" t="str">
        <f t="shared" si="5"/>
        <v>%</v>
      </c>
      <c r="AV51" s="95" t="str">
        <f t="shared" si="5"/>
        <v>%</v>
      </c>
      <c r="AW51" s="95" t="str">
        <f t="shared" si="5"/>
        <v>%</v>
      </c>
      <c r="AX51" s="95" t="str">
        <f t="shared" si="5"/>
        <v>%</v>
      </c>
      <c r="AY51" s="95" t="str">
        <f t="shared" si="5"/>
        <v>%</v>
      </c>
      <c r="AZ51" s="95" t="str">
        <f t="shared" si="5"/>
        <v>%</v>
      </c>
      <c r="BA51" s="95" t="str">
        <f t="shared" si="5"/>
        <v>%</v>
      </c>
    </row>
    <row r="52" spans="3:53" s="44" customFormat="1" ht="12.75">
      <c r="C52" s="58"/>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row>
    <row r="53" spans="3:53" s="44" customFormat="1" ht="13.5" thickBot="1">
      <c r="C53" s="58"/>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row>
    <row r="54" spans="2:53" s="44" customFormat="1" ht="13.5" thickBot="1">
      <c r="B54" s="3" t="s">
        <v>18</v>
      </c>
      <c r="C54" s="58"/>
      <c r="F54" s="94">
        <f>COUNTIF(F7:F47,"NA")</f>
        <v>0</v>
      </c>
      <c r="G54" s="94">
        <f aca="true" t="shared" si="6" ref="G54:BA54">COUNTIF(G7:G47,"NA")</f>
        <v>0</v>
      </c>
      <c r="H54" s="94">
        <f t="shared" si="6"/>
        <v>0</v>
      </c>
      <c r="I54" s="94">
        <f t="shared" si="6"/>
        <v>0</v>
      </c>
      <c r="J54" s="94">
        <f t="shared" si="6"/>
        <v>0</v>
      </c>
      <c r="K54" s="94">
        <f t="shared" si="6"/>
        <v>0</v>
      </c>
      <c r="L54" s="94"/>
      <c r="M54" s="94"/>
      <c r="N54" s="94"/>
      <c r="O54" s="94">
        <f t="shared" si="6"/>
        <v>0</v>
      </c>
      <c r="P54" s="94">
        <f t="shared" si="6"/>
        <v>0</v>
      </c>
      <c r="Q54" s="94">
        <f t="shared" si="6"/>
        <v>0</v>
      </c>
      <c r="R54" s="94">
        <f t="shared" si="6"/>
        <v>0</v>
      </c>
      <c r="S54" s="94">
        <f t="shared" si="6"/>
        <v>0</v>
      </c>
      <c r="T54" s="94">
        <f t="shared" si="6"/>
        <v>0</v>
      </c>
      <c r="U54" s="94">
        <f t="shared" si="6"/>
        <v>0</v>
      </c>
      <c r="V54" s="94">
        <f t="shared" si="6"/>
        <v>0</v>
      </c>
      <c r="W54" s="94">
        <f t="shared" si="6"/>
        <v>0</v>
      </c>
      <c r="X54" s="94">
        <f t="shared" si="6"/>
        <v>0</v>
      </c>
      <c r="Y54" s="94">
        <f t="shared" si="6"/>
        <v>0</v>
      </c>
      <c r="Z54" s="94">
        <f t="shared" si="6"/>
        <v>0</v>
      </c>
      <c r="AA54" s="94">
        <f t="shared" si="6"/>
        <v>0</v>
      </c>
      <c r="AB54" s="94">
        <f t="shared" si="6"/>
        <v>0</v>
      </c>
      <c r="AC54" s="94">
        <f t="shared" si="6"/>
        <v>0</v>
      </c>
      <c r="AD54" s="94">
        <f t="shared" si="6"/>
        <v>0</v>
      </c>
      <c r="AE54" s="94">
        <f t="shared" si="6"/>
        <v>0</v>
      </c>
      <c r="AF54" s="94">
        <f t="shared" si="6"/>
        <v>0</v>
      </c>
      <c r="AG54" s="94">
        <f t="shared" si="6"/>
        <v>0</v>
      </c>
      <c r="AH54" s="94">
        <f t="shared" si="6"/>
        <v>0</v>
      </c>
      <c r="AI54" s="94">
        <f t="shared" si="6"/>
        <v>0</v>
      </c>
      <c r="AJ54" s="94">
        <f t="shared" si="6"/>
        <v>0</v>
      </c>
      <c r="AK54" s="94">
        <f t="shared" si="6"/>
        <v>0</v>
      </c>
      <c r="AL54" s="94">
        <f t="shared" si="6"/>
        <v>0</v>
      </c>
      <c r="AM54" s="94">
        <f t="shared" si="6"/>
        <v>0</v>
      </c>
      <c r="AN54" s="94">
        <f t="shared" si="6"/>
        <v>0</v>
      </c>
      <c r="AO54" s="94">
        <f t="shared" si="6"/>
        <v>0</v>
      </c>
      <c r="AP54" s="94">
        <f t="shared" si="6"/>
        <v>0</v>
      </c>
      <c r="AQ54" s="94">
        <f t="shared" si="6"/>
        <v>0</v>
      </c>
      <c r="AR54" s="94">
        <f t="shared" si="6"/>
        <v>0</v>
      </c>
      <c r="AS54" s="94">
        <f t="shared" si="6"/>
        <v>0</v>
      </c>
      <c r="AT54" s="94">
        <f t="shared" si="6"/>
        <v>0</v>
      </c>
      <c r="AU54" s="94">
        <f t="shared" si="6"/>
        <v>0</v>
      </c>
      <c r="AV54" s="94">
        <f t="shared" si="6"/>
        <v>0</v>
      </c>
      <c r="AW54" s="94">
        <f t="shared" si="6"/>
        <v>0</v>
      </c>
      <c r="AX54" s="94">
        <f t="shared" si="6"/>
        <v>0</v>
      </c>
      <c r="AY54" s="94">
        <f t="shared" si="6"/>
        <v>0</v>
      </c>
      <c r="AZ54" s="94">
        <f t="shared" si="6"/>
        <v>0</v>
      </c>
      <c r="BA54" s="94">
        <f t="shared" si="6"/>
        <v>0</v>
      </c>
    </row>
    <row r="55" spans="2:53" s="44" customFormat="1" ht="13.5" thickBot="1">
      <c r="B55" s="3" t="s">
        <v>21</v>
      </c>
      <c r="C55" s="58"/>
      <c r="F55" s="94">
        <f>COUNTIF(F7:F47,"*Exception*")</f>
        <v>0</v>
      </c>
      <c r="G55" s="94">
        <f aca="true" t="shared" si="7" ref="G55:BA55">COUNTIF(G7:G47,"*Exception*")</f>
        <v>0</v>
      </c>
      <c r="H55" s="94">
        <f t="shared" si="7"/>
        <v>0</v>
      </c>
      <c r="I55" s="94">
        <f t="shared" si="7"/>
        <v>0</v>
      </c>
      <c r="J55" s="94">
        <f t="shared" si="7"/>
        <v>0</v>
      </c>
      <c r="K55" s="94">
        <f t="shared" si="7"/>
        <v>0</v>
      </c>
      <c r="L55" s="94"/>
      <c r="M55" s="94"/>
      <c r="N55" s="94"/>
      <c r="O55" s="94">
        <f t="shared" si="7"/>
        <v>0</v>
      </c>
      <c r="P55" s="94">
        <f t="shared" si="7"/>
        <v>0</v>
      </c>
      <c r="Q55" s="94">
        <f t="shared" si="7"/>
        <v>0</v>
      </c>
      <c r="R55" s="94">
        <f t="shared" si="7"/>
        <v>0</v>
      </c>
      <c r="S55" s="94">
        <f t="shared" si="7"/>
        <v>0</v>
      </c>
      <c r="T55" s="94">
        <f t="shared" si="7"/>
        <v>0</v>
      </c>
      <c r="U55" s="94">
        <f t="shared" si="7"/>
        <v>0</v>
      </c>
      <c r="V55" s="94">
        <f t="shared" si="7"/>
        <v>0</v>
      </c>
      <c r="W55" s="94">
        <f t="shared" si="7"/>
        <v>0</v>
      </c>
      <c r="X55" s="94">
        <f t="shared" si="7"/>
        <v>0</v>
      </c>
      <c r="Y55" s="94">
        <f t="shared" si="7"/>
        <v>0</v>
      </c>
      <c r="Z55" s="94">
        <f t="shared" si="7"/>
        <v>0</v>
      </c>
      <c r="AA55" s="94">
        <f t="shared" si="7"/>
        <v>0</v>
      </c>
      <c r="AB55" s="94">
        <f t="shared" si="7"/>
        <v>0</v>
      </c>
      <c r="AC55" s="94">
        <f t="shared" si="7"/>
        <v>0</v>
      </c>
      <c r="AD55" s="94">
        <f t="shared" si="7"/>
        <v>0</v>
      </c>
      <c r="AE55" s="94">
        <f t="shared" si="7"/>
        <v>0</v>
      </c>
      <c r="AF55" s="94">
        <f t="shared" si="7"/>
        <v>0</v>
      </c>
      <c r="AG55" s="94">
        <f t="shared" si="7"/>
        <v>0</v>
      </c>
      <c r="AH55" s="94">
        <f t="shared" si="7"/>
        <v>0</v>
      </c>
      <c r="AI55" s="94">
        <f t="shared" si="7"/>
        <v>0</v>
      </c>
      <c r="AJ55" s="94">
        <f t="shared" si="7"/>
        <v>0</v>
      </c>
      <c r="AK55" s="94">
        <f t="shared" si="7"/>
        <v>0</v>
      </c>
      <c r="AL55" s="94">
        <f t="shared" si="7"/>
        <v>0</v>
      </c>
      <c r="AM55" s="94">
        <f t="shared" si="7"/>
        <v>0</v>
      </c>
      <c r="AN55" s="94">
        <f t="shared" si="7"/>
        <v>0</v>
      </c>
      <c r="AO55" s="94">
        <f t="shared" si="7"/>
        <v>0</v>
      </c>
      <c r="AP55" s="94">
        <f t="shared" si="7"/>
        <v>0</v>
      </c>
      <c r="AQ55" s="94">
        <f t="shared" si="7"/>
        <v>0</v>
      </c>
      <c r="AR55" s="94">
        <f t="shared" si="7"/>
        <v>0</v>
      </c>
      <c r="AS55" s="94">
        <f t="shared" si="7"/>
        <v>0</v>
      </c>
      <c r="AT55" s="94">
        <f t="shared" si="7"/>
        <v>0</v>
      </c>
      <c r="AU55" s="94">
        <f t="shared" si="7"/>
        <v>0</v>
      </c>
      <c r="AV55" s="94">
        <f t="shared" si="7"/>
        <v>0</v>
      </c>
      <c r="AW55" s="94">
        <f t="shared" si="7"/>
        <v>0</v>
      </c>
      <c r="AX55" s="94">
        <f t="shared" si="7"/>
        <v>0</v>
      </c>
      <c r="AY55" s="94">
        <f t="shared" si="7"/>
        <v>0</v>
      </c>
      <c r="AZ55" s="94">
        <f t="shared" si="7"/>
        <v>0</v>
      </c>
      <c r="BA55" s="94">
        <f t="shared" si="7"/>
        <v>0</v>
      </c>
    </row>
    <row r="58" spans="2:5" ht="15">
      <c r="B58" s="190" t="s">
        <v>85</v>
      </c>
      <c r="C58" s="171"/>
      <c r="D58" s="171"/>
      <c r="E58" s="171"/>
    </row>
    <row r="59" spans="2:5" ht="45" customHeight="1">
      <c r="B59" s="187" t="s">
        <v>176</v>
      </c>
      <c r="C59" s="186"/>
      <c r="D59" s="186"/>
      <c r="E59" s="186"/>
    </row>
    <row r="60" spans="2:5" ht="60" customHeight="1">
      <c r="B60" s="187" t="s">
        <v>175</v>
      </c>
      <c r="C60" s="186"/>
      <c r="D60" s="186"/>
      <c r="E60" s="186"/>
    </row>
    <row r="61" spans="2:5" ht="15">
      <c r="B61" s="185" t="s">
        <v>174</v>
      </c>
      <c r="C61" s="186"/>
      <c r="D61" s="186"/>
      <c r="E61" s="186"/>
    </row>
    <row r="62" spans="2:5" ht="15">
      <c r="B62" s="188" t="s">
        <v>138</v>
      </c>
      <c r="C62" s="186"/>
      <c r="D62" s="186"/>
      <c r="E62" s="186"/>
    </row>
    <row r="63" spans="2:5" ht="15">
      <c r="B63" s="185" t="s">
        <v>139</v>
      </c>
      <c r="C63" s="186"/>
      <c r="D63" s="186"/>
      <c r="E63" s="186"/>
    </row>
    <row r="64" spans="2:5" ht="15">
      <c r="B64" s="185" t="s">
        <v>140</v>
      </c>
      <c r="C64" s="186"/>
      <c r="D64" s="186"/>
      <c r="E64" s="186"/>
    </row>
    <row r="65" spans="2:5" ht="15">
      <c r="B65" s="185" t="s">
        <v>141</v>
      </c>
      <c r="C65" s="186"/>
      <c r="D65" s="186"/>
      <c r="E65" s="186"/>
    </row>
    <row r="66" spans="2:5" ht="15">
      <c r="B66" s="185" t="s">
        <v>142</v>
      </c>
      <c r="C66" s="186"/>
      <c r="D66" s="186"/>
      <c r="E66" s="186"/>
    </row>
    <row r="80" ht="14.25" hidden="1">
      <c r="B80" s="44" t="s">
        <v>25</v>
      </c>
    </row>
    <row r="81" ht="14.25" hidden="1">
      <c r="B81" s="44" t="s">
        <v>26</v>
      </c>
    </row>
    <row r="82" ht="14.25" hidden="1">
      <c r="B82" s="44" t="s">
        <v>37</v>
      </c>
    </row>
    <row r="83" ht="14.25" hidden="1">
      <c r="B83" s="44" t="s">
        <v>33</v>
      </c>
    </row>
    <row r="84" ht="14.25" hidden="1">
      <c r="B84" s="44" t="s">
        <v>34</v>
      </c>
    </row>
    <row r="85" ht="14.25" hidden="1">
      <c r="B85" s="44" t="s">
        <v>27</v>
      </c>
    </row>
    <row r="86" ht="14.25" hidden="1">
      <c r="B86" s="44" t="s">
        <v>38</v>
      </c>
    </row>
    <row r="87" ht="14.25" hidden="1">
      <c r="B87" s="44" t="s">
        <v>28</v>
      </c>
    </row>
    <row r="88" ht="14.25" hidden="1">
      <c r="B88" s="44" t="s">
        <v>29</v>
      </c>
    </row>
    <row r="89" ht="14.25" hidden="1">
      <c r="B89" s="44" t="s">
        <v>30</v>
      </c>
    </row>
    <row r="90" ht="14.25" hidden="1">
      <c r="B90" s="44" t="s">
        <v>39</v>
      </c>
    </row>
    <row r="91" ht="14.25" hidden="1">
      <c r="B91" s="44" t="s">
        <v>35</v>
      </c>
    </row>
    <row r="92" ht="14.25" hidden="1">
      <c r="B92" s="44" t="s">
        <v>36</v>
      </c>
    </row>
    <row r="93" ht="14.25" hidden="1">
      <c r="B93" s="44" t="s">
        <v>40</v>
      </c>
    </row>
    <row r="94" ht="14.25" hidden="1">
      <c r="B94" s="44" t="s">
        <v>31</v>
      </c>
    </row>
    <row r="95" ht="14.25" hidden="1">
      <c r="B95" s="44" t="s">
        <v>41</v>
      </c>
    </row>
    <row r="96" ht="14.25" hidden="1">
      <c r="B96" s="44" t="s">
        <v>32</v>
      </c>
    </row>
  </sheetData>
  <sheetProtection formatCells="0" formatColumns="0" formatRows="0" insertColumns="0" insertRows="0" insertHyperlinks="0" deleteColumns="0" deleteRows="0" sort="0" autoFilter="0" pivotTables="0"/>
  <mergeCells count="32">
    <mergeCell ref="B2:F2"/>
    <mergeCell ref="F4:F5"/>
    <mergeCell ref="G4:G5"/>
    <mergeCell ref="H4:H5"/>
    <mergeCell ref="I4:I5"/>
    <mergeCell ref="J4:J5"/>
    <mergeCell ref="V4:V5"/>
    <mergeCell ref="W4:W5"/>
    <mergeCell ref="K4:K5"/>
    <mergeCell ref="L4:L5"/>
    <mergeCell ref="M4:M5"/>
    <mergeCell ref="N4:N5"/>
    <mergeCell ref="O4:O5"/>
    <mergeCell ref="P4:P5"/>
    <mergeCell ref="AY4:AY5"/>
    <mergeCell ref="AZ4:AZ5"/>
    <mergeCell ref="BA4:BA5"/>
    <mergeCell ref="AW4:AW5"/>
    <mergeCell ref="AX4:AX5"/>
    <mergeCell ref="B63:E63"/>
    <mergeCell ref="Q4:Q5"/>
    <mergeCell ref="R4:R5"/>
    <mergeCell ref="S4:S5"/>
    <mergeCell ref="T4:U4"/>
    <mergeCell ref="B64:E64"/>
    <mergeCell ref="B65:E65"/>
    <mergeCell ref="B66:E66"/>
    <mergeCell ref="B58:E58"/>
    <mergeCell ref="B59:E59"/>
    <mergeCell ref="B60:E60"/>
    <mergeCell ref="B61:E61"/>
    <mergeCell ref="B62:E62"/>
  </mergeCells>
  <dataValidations count="3">
    <dataValidation type="list" allowBlank="1" showInputMessage="1" showErrorMessage="1" sqref="F7:K47 P7:BA47">
      <formula1>"Yes, No, NA, Exception"</formula1>
    </dataValidation>
    <dataValidation type="list" allowBlank="1" showInputMessage="1" showErrorMessage="1" sqref="E7:E47">
      <formula1>$B$80:$B$96</formula1>
    </dataValidation>
    <dataValidation type="list" allowBlank="1" showInputMessage="1" showErrorMessage="1" sqref="D7:D47">
      <formula1>"Male,Female"</formula1>
    </dataValidation>
  </dataValidations>
  <printOptions/>
  <pageMargins left="0.7086614173228347" right="0.7086614173228347" top="0.7480314960629921" bottom="0.7480314960629921" header="0.31496062992125984" footer="0.31496062992125984"/>
  <pageSetup fitToHeight="2" fitToWidth="6" horizontalDpi="300" verticalDpi="3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B1:O74"/>
  <sheetViews>
    <sheetView showGridLines="0" zoomScale="90" zoomScaleNormal="90" zoomScalePageLayoutView="0" workbookViewId="0" topLeftCell="A1">
      <selection activeCell="R33" sqref="R33"/>
    </sheetView>
  </sheetViews>
  <sheetFormatPr defaultColWidth="9.140625" defaultRowHeight="15"/>
  <cols>
    <col min="2" max="2" width="4.7109375" style="0" customWidth="1"/>
    <col min="3" max="3" width="13.57421875" style="0" customWidth="1"/>
    <col min="4" max="4" width="4.7109375" style="0" customWidth="1"/>
    <col min="5" max="5" width="17.00390625" style="0" customWidth="1"/>
    <col min="6" max="6" width="4.7109375" style="0" customWidth="1"/>
    <col min="7" max="7" width="17.57421875" style="0" customWidth="1"/>
    <col min="8" max="8" width="4.7109375" style="0" customWidth="1"/>
    <col min="9" max="9" width="7.57421875" style="80" customWidth="1"/>
    <col min="10" max="10" width="7.7109375" style="80" customWidth="1"/>
    <col min="11" max="11" width="3.7109375" style="0" customWidth="1"/>
    <col min="12" max="12" width="4.7109375" style="0" customWidth="1"/>
    <col min="13" max="13" width="16.8515625" style="0" customWidth="1"/>
    <col min="14" max="14" width="4.7109375" style="0" customWidth="1"/>
  </cols>
  <sheetData>
    <row r="1" spans="2:15" ht="30" customHeight="1">
      <c r="B1" s="172" t="str">
        <f>"Printable data collection form for "&amp;'Hidden sheet'!B3&amp;":"&amp;'Hidden sheet'!B4&amp;" clinical audit"</f>
        <v>Printable data collection form for Gallstone disease: clinical audit</v>
      </c>
      <c r="C1" s="173"/>
      <c r="D1" s="173"/>
      <c r="E1" s="173"/>
      <c r="F1" s="173"/>
      <c r="G1" s="173"/>
      <c r="H1" s="173"/>
      <c r="I1" s="173"/>
      <c r="J1" s="173"/>
      <c r="K1" s="173"/>
      <c r="L1" s="173"/>
      <c r="M1" s="173"/>
      <c r="N1" s="173"/>
      <c r="O1" s="71"/>
    </row>
    <row r="2" s="72" customFormat="1" ht="14.25"/>
    <row r="3" spans="2:14" s="87" customFormat="1" ht="15" customHeight="1">
      <c r="B3" s="251" t="s">
        <v>130</v>
      </c>
      <c r="C3" s="251"/>
      <c r="D3" s="251"/>
      <c r="E3" s="251"/>
      <c r="F3" s="251"/>
      <c r="G3" s="251"/>
      <c r="H3" s="251"/>
      <c r="I3" s="251"/>
      <c r="J3" s="251"/>
      <c r="K3" s="251"/>
      <c r="L3" s="251"/>
      <c r="M3" s="251"/>
      <c r="N3" s="251"/>
    </row>
    <row r="4" s="87" customFormat="1" ht="15" thickBot="1"/>
    <row r="5" spans="2:14" s="72" customFormat="1" ht="30" customHeight="1" thickBot="1">
      <c r="B5" s="252" t="s">
        <v>103</v>
      </c>
      <c r="C5" s="253"/>
      <c r="D5" s="254"/>
      <c r="E5" s="252" t="s">
        <v>87</v>
      </c>
      <c r="F5" s="254"/>
      <c r="G5" s="252" t="s">
        <v>86</v>
      </c>
      <c r="H5" s="254"/>
      <c r="I5" s="87"/>
      <c r="J5" s="87"/>
      <c r="K5" s="87"/>
      <c r="L5" s="87"/>
      <c r="M5" s="87"/>
      <c r="N5" s="87"/>
    </row>
    <row r="6" spans="2:14" s="72" customFormat="1" ht="14.25">
      <c r="B6" s="248" t="s">
        <v>122</v>
      </c>
      <c r="C6" s="215"/>
      <c r="D6" s="215"/>
      <c r="E6" s="215"/>
      <c r="F6" s="215"/>
      <c r="G6" s="215"/>
      <c r="H6" s="215"/>
      <c r="I6" s="215"/>
      <c r="J6" s="215"/>
      <c r="K6" s="215"/>
      <c r="L6" s="215"/>
      <c r="M6" s="215"/>
      <c r="N6" s="215"/>
    </row>
    <row r="7" spans="2:14" s="72" customFormat="1" ht="15" thickBot="1">
      <c r="B7" s="87"/>
      <c r="C7" s="87"/>
      <c r="D7" s="87"/>
      <c r="E7" s="87"/>
      <c r="F7" s="87"/>
      <c r="G7" s="87"/>
      <c r="H7" s="87"/>
      <c r="I7" s="87"/>
      <c r="J7" s="87"/>
      <c r="K7" s="87"/>
      <c r="L7" s="87"/>
      <c r="M7" s="87"/>
      <c r="N7" s="87"/>
    </row>
    <row r="8" spans="2:14" s="72" customFormat="1" ht="15.75" thickBot="1">
      <c r="B8" s="245" t="s">
        <v>88</v>
      </c>
      <c r="C8" s="246"/>
      <c r="D8" s="247"/>
      <c r="E8" s="245" t="s">
        <v>89</v>
      </c>
      <c r="F8" s="247"/>
      <c r="G8" s="245" t="s">
        <v>90</v>
      </c>
      <c r="H8" s="247"/>
      <c r="I8" s="245" t="s">
        <v>91</v>
      </c>
      <c r="J8" s="246"/>
      <c r="K8" s="249"/>
      <c r="L8" s="250"/>
      <c r="M8" s="256" t="s">
        <v>92</v>
      </c>
      <c r="N8" s="257"/>
    </row>
    <row r="9" spans="2:14" s="72" customFormat="1" ht="29.25" thickBot="1">
      <c r="B9" s="258" t="s">
        <v>93</v>
      </c>
      <c r="C9" s="258"/>
      <c r="D9" s="89"/>
      <c r="E9" s="89" t="s">
        <v>95</v>
      </c>
      <c r="F9" s="89"/>
      <c r="G9" s="89" t="s">
        <v>98</v>
      </c>
      <c r="H9" s="89"/>
      <c r="I9" s="228" t="s">
        <v>123</v>
      </c>
      <c r="J9" s="229"/>
      <c r="K9" s="255"/>
      <c r="L9" s="89"/>
      <c r="M9" s="89" t="s">
        <v>31</v>
      </c>
      <c r="N9" s="82"/>
    </row>
    <row r="10" spans="2:14" s="72" customFormat="1" ht="29.25" thickBot="1">
      <c r="B10" s="258" t="s">
        <v>94</v>
      </c>
      <c r="C10" s="258"/>
      <c r="D10" s="89"/>
      <c r="E10" s="89" t="s">
        <v>96</v>
      </c>
      <c r="F10" s="89"/>
      <c r="G10" s="89" t="s">
        <v>99</v>
      </c>
      <c r="H10" s="89"/>
      <c r="I10" s="228" t="s">
        <v>101</v>
      </c>
      <c r="J10" s="229"/>
      <c r="K10" s="255"/>
      <c r="L10" s="89"/>
      <c r="M10" s="89" t="s">
        <v>41</v>
      </c>
      <c r="N10" s="82"/>
    </row>
    <row r="11" spans="2:14" s="72" customFormat="1" ht="30" customHeight="1" thickBot="1">
      <c r="B11" s="228" t="s">
        <v>37</v>
      </c>
      <c r="C11" s="255"/>
      <c r="D11" s="89"/>
      <c r="E11" s="89" t="s">
        <v>97</v>
      </c>
      <c r="F11" s="89"/>
      <c r="G11" s="89" t="s">
        <v>100</v>
      </c>
      <c r="H11" s="89"/>
      <c r="I11" s="228" t="s">
        <v>40</v>
      </c>
      <c r="J11" s="229"/>
      <c r="K11" s="255"/>
      <c r="L11" s="89"/>
      <c r="M11" s="89" t="s">
        <v>32</v>
      </c>
      <c r="N11" s="82"/>
    </row>
    <row r="12" spans="2:14" s="72" customFormat="1" ht="29.25" thickBot="1">
      <c r="B12" s="228"/>
      <c r="C12" s="255"/>
      <c r="D12" s="89"/>
      <c r="E12" s="89" t="s">
        <v>38</v>
      </c>
      <c r="F12" s="89"/>
      <c r="G12" s="89" t="s">
        <v>39</v>
      </c>
      <c r="H12" s="89"/>
      <c r="I12" s="228"/>
      <c r="J12" s="229"/>
      <c r="K12" s="255"/>
      <c r="L12" s="89"/>
      <c r="M12" s="89"/>
      <c r="N12" s="82"/>
    </row>
    <row r="13" spans="2:14" s="72" customFormat="1" ht="14.25">
      <c r="B13" s="83"/>
      <c r="C13" s="83"/>
      <c r="D13" s="83"/>
      <c r="E13" s="83"/>
      <c r="F13" s="83"/>
      <c r="G13" s="83"/>
      <c r="H13" s="83"/>
      <c r="I13" s="83"/>
      <c r="J13" s="83"/>
      <c r="K13" s="83"/>
      <c r="L13" s="83"/>
      <c r="M13" s="83"/>
      <c r="N13" s="83"/>
    </row>
    <row r="14" spans="2:14" s="72" customFormat="1" ht="15" thickBot="1">
      <c r="B14" s="87"/>
      <c r="C14" s="87"/>
      <c r="D14" s="87"/>
      <c r="E14" s="87"/>
      <c r="F14" s="87"/>
      <c r="G14" s="87"/>
      <c r="H14" s="87"/>
      <c r="I14" s="87"/>
      <c r="J14" s="87"/>
      <c r="K14" s="87"/>
      <c r="L14" s="87"/>
      <c r="M14" s="87"/>
      <c r="N14" s="87"/>
    </row>
    <row r="15" spans="2:14" ht="30" customHeight="1" thickBot="1">
      <c r="B15" s="104" t="s">
        <v>148</v>
      </c>
      <c r="C15" s="231" t="s">
        <v>102</v>
      </c>
      <c r="D15" s="233"/>
      <c r="E15" s="233"/>
      <c r="F15" s="233"/>
      <c r="G15" s="233"/>
      <c r="H15" s="244"/>
      <c r="I15" s="232"/>
      <c r="J15" s="104" t="s">
        <v>5</v>
      </c>
      <c r="K15" s="231" t="s">
        <v>6</v>
      </c>
      <c r="L15" s="232"/>
      <c r="M15" s="242" t="s">
        <v>137</v>
      </c>
      <c r="N15" s="243"/>
    </row>
    <row r="16" spans="2:14" s="80" customFormat="1" ht="31.5" customHeight="1" thickBot="1">
      <c r="B16" s="105">
        <f>'Data collection'!F3</f>
        <v>1</v>
      </c>
      <c r="C16" s="228" t="str">
        <f>'Data collection'!F4</f>
        <v>Did the person have gallbladder stones?
If no, go to question 13</v>
      </c>
      <c r="D16" s="229"/>
      <c r="E16" s="229"/>
      <c r="F16" s="229"/>
      <c r="G16" s="229"/>
      <c r="H16" s="229"/>
      <c r="I16" s="230"/>
      <c r="J16" s="106"/>
      <c r="K16" s="231"/>
      <c r="L16" s="232"/>
      <c r="M16" s="233"/>
      <c r="N16" s="234"/>
    </row>
    <row r="17" spans="2:14" s="80" customFormat="1" ht="31.5" customHeight="1" thickBot="1">
      <c r="B17" s="105">
        <f>'Data collection'!G3</f>
        <v>2</v>
      </c>
      <c r="C17" s="228" t="str">
        <f>'Data collection'!G4</f>
        <v>Did the person have symptomatic gallbladder stones?
If no, end audit here.</v>
      </c>
      <c r="D17" s="229"/>
      <c r="E17" s="229"/>
      <c r="F17" s="229"/>
      <c r="G17" s="229"/>
      <c r="H17" s="229"/>
      <c r="I17" s="230"/>
      <c r="J17" s="104"/>
      <c r="K17" s="231"/>
      <c r="L17" s="232"/>
      <c r="M17" s="233"/>
      <c r="N17" s="234"/>
    </row>
    <row r="18" spans="2:14" s="80" customFormat="1" ht="31.5" customHeight="1" thickBot="1">
      <c r="B18" s="105">
        <f>'Data collection'!H3</f>
        <v>3</v>
      </c>
      <c r="C18" s="228" t="str">
        <f>'Data collection'!H4</f>
        <v>Was the person offered laparoscopic cholecystectomy?</v>
      </c>
      <c r="D18" s="229"/>
      <c r="E18" s="229"/>
      <c r="F18" s="229"/>
      <c r="G18" s="229"/>
      <c r="H18" s="229"/>
      <c r="I18" s="230"/>
      <c r="J18" s="104"/>
      <c r="K18" s="231"/>
      <c r="L18" s="232"/>
      <c r="M18" s="233"/>
      <c r="N18" s="234"/>
    </row>
    <row r="19" spans="2:14" s="80" customFormat="1" ht="31.5" customHeight="1" thickBot="1">
      <c r="B19" s="105">
        <f>'Data collection'!I3</f>
        <v>4</v>
      </c>
      <c r="C19" s="228" t="str">
        <f>'Data collection'!I4</f>
        <v>Did the person have laparoscopic cholecystectomy?
If no, go to question 11</v>
      </c>
      <c r="D19" s="229"/>
      <c r="E19" s="229"/>
      <c r="F19" s="229"/>
      <c r="G19" s="229"/>
      <c r="H19" s="229"/>
      <c r="I19" s="230"/>
      <c r="J19" s="104"/>
      <c r="K19" s="231"/>
      <c r="L19" s="232"/>
      <c r="M19" s="233"/>
      <c r="N19" s="234"/>
    </row>
    <row r="20" spans="2:14" s="80" customFormat="1" ht="30.75" customHeight="1" thickBot="1">
      <c r="B20" s="105">
        <f>'Data collection'!J3</f>
        <v>5</v>
      </c>
      <c r="C20" s="228" t="str">
        <f>'Data collection'!J4</f>
        <v>If laparoscopic cholecystectomy was performed as an elective procedure, was this offered as a day-case?</v>
      </c>
      <c r="D20" s="229"/>
      <c r="E20" s="229"/>
      <c r="F20" s="229"/>
      <c r="G20" s="229"/>
      <c r="H20" s="229"/>
      <c r="I20" s="230"/>
      <c r="J20" s="104"/>
      <c r="K20" s="231"/>
      <c r="L20" s="232"/>
      <c r="M20" s="233" t="s">
        <v>168</v>
      </c>
      <c r="N20" s="234"/>
    </row>
    <row r="21" spans="2:14" s="80" customFormat="1" ht="31.5" customHeight="1" thickBot="1">
      <c r="B21" s="105">
        <f>'Data collection'!K3</f>
        <v>6</v>
      </c>
      <c r="C21" s="228" t="str">
        <f>'Data collection'!K4</f>
        <v>Did the person have acute cholecystitis?
If no, go to question 11</v>
      </c>
      <c r="D21" s="229"/>
      <c r="E21" s="229"/>
      <c r="F21" s="229"/>
      <c r="G21" s="229"/>
      <c r="H21" s="229"/>
      <c r="I21" s="230"/>
      <c r="J21" s="104"/>
      <c r="K21" s="231"/>
      <c r="L21" s="232"/>
      <c r="M21" s="233"/>
      <c r="N21" s="234"/>
    </row>
    <row r="22" spans="2:14" s="109" customFormat="1" ht="31.5" customHeight="1" thickBot="1">
      <c r="B22" s="105">
        <f>'Data collection'!L3</f>
        <v>7</v>
      </c>
      <c r="C22" s="228" t="str">
        <f>'Data collection'!L4</f>
        <v>Date of diagnosis of acute cholecystitis</v>
      </c>
      <c r="D22" s="229"/>
      <c r="E22" s="229"/>
      <c r="F22" s="229"/>
      <c r="G22" s="229"/>
      <c r="H22" s="229"/>
      <c r="I22" s="230"/>
      <c r="J22" s="104"/>
      <c r="K22" s="143"/>
      <c r="L22" s="144"/>
      <c r="M22" s="145"/>
      <c r="N22" s="146"/>
    </row>
    <row r="23" spans="2:14" s="109" customFormat="1" ht="31.5" customHeight="1" thickBot="1">
      <c r="B23" s="105">
        <f>'Data collection'!M3</f>
        <v>8</v>
      </c>
      <c r="C23" s="228" t="str">
        <f>'Data collection'!M4</f>
        <v>Date laparoscopic cholecystectomy was performed</v>
      </c>
      <c r="D23" s="229"/>
      <c r="E23" s="229"/>
      <c r="F23" s="229"/>
      <c r="G23" s="229"/>
      <c r="H23" s="229"/>
      <c r="I23" s="230"/>
      <c r="J23" s="104"/>
      <c r="K23" s="143"/>
      <c r="L23" s="144"/>
      <c r="M23" s="145"/>
      <c r="N23" s="146"/>
    </row>
    <row r="24" spans="2:14" s="109" customFormat="1" ht="31.5" customHeight="1" thickBot="1">
      <c r="B24" s="105">
        <v>9</v>
      </c>
      <c r="C24" s="228" t="str">
        <f>'Data collection'!N4</f>
        <v>Number of days between date of diagnosis of acute cholecystitis and date laparoscopic cholecystectomy was performed</v>
      </c>
      <c r="D24" s="229"/>
      <c r="E24" s="229"/>
      <c r="F24" s="229"/>
      <c r="G24" s="229"/>
      <c r="H24" s="229"/>
      <c r="I24" s="230"/>
      <c r="J24" s="104"/>
      <c r="K24" s="143"/>
      <c r="L24" s="144"/>
      <c r="M24" s="145"/>
      <c r="N24" s="146"/>
    </row>
    <row r="25" spans="2:14" s="80" customFormat="1" ht="31.5" customHeight="1" thickBot="1">
      <c r="B25" s="105">
        <f>'Data collection'!O3</f>
        <v>10</v>
      </c>
      <c r="C25" s="228" t="str">
        <f>'Data collection'!O4</f>
        <v>Was laparoscopic cholecystectomy performed within 1 week of diagnosis?</v>
      </c>
      <c r="D25" s="229"/>
      <c r="E25" s="229"/>
      <c r="F25" s="229"/>
      <c r="G25" s="229"/>
      <c r="H25" s="229"/>
      <c r="I25" s="230"/>
      <c r="J25" s="104"/>
      <c r="K25" s="231"/>
      <c r="L25" s="232"/>
      <c r="M25" s="233"/>
      <c r="N25" s="234"/>
    </row>
    <row r="26" spans="2:14" s="80" customFormat="1" ht="45" customHeight="1" thickBot="1">
      <c r="B26" s="105">
        <f>'Data collection'!P3</f>
        <v>11</v>
      </c>
      <c r="C26" s="228" t="str">
        <f>'Data collection'!P4</f>
        <v>Did the person have percutaneous cholecystostomy to manage gallbladder empyema?
If no, go to question 13.</v>
      </c>
      <c r="D26" s="229"/>
      <c r="E26" s="229"/>
      <c r="F26" s="229"/>
      <c r="G26" s="229"/>
      <c r="H26" s="229"/>
      <c r="I26" s="230"/>
      <c r="J26" s="104"/>
      <c r="K26" s="231"/>
      <c r="L26" s="232"/>
      <c r="M26" s="233"/>
      <c r="N26" s="234"/>
    </row>
    <row r="27" spans="2:14" s="80" customFormat="1" ht="45" customHeight="1" thickBot="1">
      <c r="B27" s="105">
        <f>'Data collection'!Q3</f>
        <v>12</v>
      </c>
      <c r="C27" s="228" t="str">
        <f>'Data collection'!Q4</f>
        <v>Was the person reassessed for laparoscopic cholecystectomy once they were well enough for surgery?</v>
      </c>
      <c r="D27" s="229"/>
      <c r="E27" s="229"/>
      <c r="F27" s="229"/>
      <c r="G27" s="229"/>
      <c r="H27" s="229"/>
      <c r="I27" s="230"/>
      <c r="J27" s="104"/>
      <c r="K27" s="231"/>
      <c r="L27" s="232"/>
      <c r="M27" s="233"/>
      <c r="N27" s="234"/>
    </row>
    <row r="28" spans="2:14" s="80" customFormat="1" ht="31.5" customHeight="1" thickBot="1">
      <c r="B28" s="105">
        <f>'Data collection'!R3</f>
        <v>13</v>
      </c>
      <c r="C28" s="228" t="str">
        <f>'Data collection'!R4</f>
        <v>Did the person have symptomatic or asymptomatic common bile duct stones?
If no, end audit here.</v>
      </c>
      <c r="D28" s="229"/>
      <c r="E28" s="229"/>
      <c r="F28" s="229"/>
      <c r="G28" s="229"/>
      <c r="H28" s="229"/>
      <c r="I28" s="230"/>
      <c r="J28" s="104"/>
      <c r="K28" s="231"/>
      <c r="L28" s="232"/>
      <c r="M28" s="233"/>
      <c r="N28" s="234"/>
    </row>
    <row r="29" spans="2:14" s="80" customFormat="1" ht="44.25" customHeight="1" thickBot="1">
      <c r="B29" s="105">
        <f>'Data collection'!S3</f>
        <v>14</v>
      </c>
      <c r="C29" s="228" t="str">
        <f>'Data collection'!S4</f>
        <v>Was the person offered bile duct clearance and laparoscopic cholecystectomy?  
If no, go to question 17.</v>
      </c>
      <c r="D29" s="229"/>
      <c r="E29" s="229"/>
      <c r="F29" s="229"/>
      <c r="G29" s="229"/>
      <c r="H29" s="229"/>
      <c r="I29" s="230"/>
      <c r="J29" s="104"/>
      <c r="K29" s="231"/>
      <c r="L29" s="232"/>
      <c r="M29" s="233"/>
      <c r="N29" s="234"/>
    </row>
    <row r="30" spans="2:14" s="109" customFormat="1" ht="15" customHeight="1">
      <c r="B30" s="133">
        <v>15</v>
      </c>
      <c r="C30" s="224" t="str">
        <f>'Data collection'!T4</f>
        <v>Was the person offered bile duct clearance:</v>
      </c>
      <c r="D30" s="225"/>
      <c r="E30" s="225"/>
      <c r="F30" s="225"/>
      <c r="G30" s="225"/>
      <c r="H30" s="225"/>
      <c r="I30" s="226"/>
      <c r="J30" s="134"/>
      <c r="K30" s="135"/>
      <c r="L30" s="136"/>
      <c r="M30" s="137"/>
      <c r="N30" s="138"/>
    </row>
    <row r="31" spans="2:14" s="80" customFormat="1" ht="15" customHeight="1" thickBot="1">
      <c r="B31" s="131"/>
      <c r="C31" s="235" t="str">
        <f>'Data collection'!T5</f>
        <v>• surgically at the time of laparoscopic cholecystectomy?</v>
      </c>
      <c r="D31" s="236"/>
      <c r="E31" s="236"/>
      <c r="F31" s="236"/>
      <c r="G31" s="236"/>
      <c r="H31" s="236"/>
      <c r="I31" s="237"/>
      <c r="J31" s="132"/>
      <c r="K31" s="238"/>
      <c r="L31" s="239"/>
      <c r="M31" s="240"/>
      <c r="N31" s="241"/>
    </row>
    <row r="32" spans="2:14" s="80" customFormat="1" ht="18" customHeight="1" thickBot="1">
      <c r="B32" s="105">
        <f>'Data collection'!U3</f>
        <v>16</v>
      </c>
      <c r="C32" s="228" t="str">
        <f>'Data collection'!U5</f>
        <v>• with ERCP before or at the time of laparoscopic cholecystectomy?</v>
      </c>
      <c r="D32" s="229"/>
      <c r="E32" s="229"/>
      <c r="F32" s="229"/>
      <c r="G32" s="229"/>
      <c r="H32" s="229"/>
      <c r="I32" s="230"/>
      <c r="J32" s="104"/>
      <c r="K32" s="231"/>
      <c r="L32" s="232"/>
      <c r="M32" s="233"/>
      <c r="N32" s="234"/>
    </row>
    <row r="33" spans="2:14" s="80" customFormat="1" ht="31.5" customHeight="1" thickBot="1">
      <c r="B33" s="105">
        <f>'Data collection'!V3</f>
        <v>17</v>
      </c>
      <c r="C33" s="228" t="str">
        <f>'Data collection'!V4</f>
        <v>Did the person have biliary stenting?
If no, end audit here.</v>
      </c>
      <c r="D33" s="229"/>
      <c r="E33" s="229"/>
      <c r="F33" s="229"/>
      <c r="G33" s="229"/>
      <c r="H33" s="229"/>
      <c r="I33" s="230"/>
      <c r="J33" s="104"/>
      <c r="K33" s="231"/>
      <c r="L33" s="232"/>
      <c r="M33" s="233"/>
      <c r="N33" s="234"/>
    </row>
    <row r="34" spans="2:14" s="80" customFormat="1" ht="31.5" customHeight="1" thickBot="1">
      <c r="B34" s="105">
        <f>'Data collection'!W3</f>
        <v>18</v>
      </c>
      <c r="C34" s="228" t="str">
        <f>'Data collection'!W4</f>
        <v>Was the person reassessed for endoscopic or surgical clearance once their clinical condition had improved?</v>
      </c>
      <c r="D34" s="229"/>
      <c r="E34" s="229"/>
      <c r="F34" s="229"/>
      <c r="G34" s="229"/>
      <c r="H34" s="229"/>
      <c r="I34" s="230"/>
      <c r="J34" s="104"/>
      <c r="K34" s="231"/>
      <c r="L34" s="232"/>
      <c r="M34" s="233"/>
      <c r="N34" s="234"/>
    </row>
    <row r="35" spans="2:14" s="80" customFormat="1" ht="31.5" customHeight="1" hidden="1" thickBot="1">
      <c r="B35" s="105">
        <f>'Data collection'!X3</f>
        <v>21</v>
      </c>
      <c r="C35" s="228">
        <f>'Data collection'!X5</f>
        <v>0</v>
      </c>
      <c r="D35" s="229"/>
      <c r="E35" s="229"/>
      <c r="F35" s="229"/>
      <c r="G35" s="229"/>
      <c r="H35" s="229"/>
      <c r="I35" s="230"/>
      <c r="J35" s="104"/>
      <c r="K35" s="231"/>
      <c r="L35" s="232"/>
      <c r="M35" s="233"/>
      <c r="N35" s="234"/>
    </row>
    <row r="36" spans="2:14" s="80" customFormat="1" ht="31.5" customHeight="1" hidden="1" thickBot="1">
      <c r="B36" s="105">
        <f>'Data collection'!Y3</f>
        <v>22</v>
      </c>
      <c r="C36" s="228">
        <f>'Data collection'!Y5</f>
        <v>0</v>
      </c>
      <c r="D36" s="229"/>
      <c r="E36" s="229"/>
      <c r="F36" s="229"/>
      <c r="G36" s="229"/>
      <c r="H36" s="229"/>
      <c r="I36" s="230"/>
      <c r="J36" s="104"/>
      <c r="K36" s="231"/>
      <c r="L36" s="232"/>
      <c r="M36" s="233"/>
      <c r="N36" s="234"/>
    </row>
    <row r="37" spans="2:14" s="80" customFormat="1" ht="31.5" customHeight="1" hidden="1" thickBot="1">
      <c r="B37" s="105">
        <f>'Data collection'!Z3</f>
        <v>23</v>
      </c>
      <c r="C37" s="228">
        <f>'Data collection'!Z5</f>
        <v>0</v>
      </c>
      <c r="D37" s="229"/>
      <c r="E37" s="229"/>
      <c r="F37" s="229"/>
      <c r="G37" s="229"/>
      <c r="H37" s="229"/>
      <c r="I37" s="230"/>
      <c r="J37" s="104"/>
      <c r="K37" s="231"/>
      <c r="L37" s="232"/>
      <c r="M37" s="233"/>
      <c r="N37" s="234"/>
    </row>
    <row r="38" spans="2:14" s="80" customFormat="1" ht="31.5" customHeight="1" hidden="1" thickBot="1">
      <c r="B38" s="105">
        <f>'Data collection'!AA3</f>
        <v>24</v>
      </c>
      <c r="C38" s="228">
        <f>'Data collection'!AA5</f>
        <v>0</v>
      </c>
      <c r="D38" s="229"/>
      <c r="E38" s="229"/>
      <c r="F38" s="229"/>
      <c r="G38" s="229"/>
      <c r="H38" s="229"/>
      <c r="I38" s="230"/>
      <c r="J38" s="104"/>
      <c r="K38" s="231"/>
      <c r="L38" s="232"/>
      <c r="M38" s="233"/>
      <c r="N38" s="234"/>
    </row>
    <row r="39" spans="2:14" s="80" customFormat="1" ht="31.5" customHeight="1" hidden="1" thickBot="1">
      <c r="B39" s="105">
        <f>'Data collection'!AB3</f>
        <v>25</v>
      </c>
      <c r="C39" s="228">
        <f>'Data collection'!AB5</f>
        <v>0</v>
      </c>
      <c r="D39" s="229"/>
      <c r="E39" s="229"/>
      <c r="F39" s="229"/>
      <c r="G39" s="229"/>
      <c r="H39" s="229"/>
      <c r="I39" s="230"/>
      <c r="J39" s="104"/>
      <c r="K39" s="231"/>
      <c r="L39" s="232"/>
      <c r="M39" s="233"/>
      <c r="N39" s="234"/>
    </row>
    <row r="40" spans="2:14" s="80" customFormat="1" ht="31.5" customHeight="1" hidden="1" thickBot="1">
      <c r="B40" s="105">
        <f>'Data collection'!AC3</f>
        <v>26</v>
      </c>
      <c r="C40" s="228">
        <f>'Data collection'!AC5</f>
        <v>0</v>
      </c>
      <c r="D40" s="229"/>
      <c r="E40" s="229"/>
      <c r="F40" s="229"/>
      <c r="G40" s="229"/>
      <c r="H40" s="229"/>
      <c r="I40" s="230"/>
      <c r="J40" s="104"/>
      <c r="K40" s="231"/>
      <c r="L40" s="232"/>
      <c r="M40" s="233"/>
      <c r="N40" s="234"/>
    </row>
    <row r="41" spans="2:14" s="80" customFormat="1" ht="31.5" customHeight="1" hidden="1" thickBot="1">
      <c r="B41" s="105">
        <f>'Data collection'!AD3</f>
        <v>27</v>
      </c>
      <c r="C41" s="228">
        <f>'Data collection'!AD5</f>
        <v>0</v>
      </c>
      <c r="D41" s="229"/>
      <c r="E41" s="229"/>
      <c r="F41" s="229"/>
      <c r="G41" s="229"/>
      <c r="H41" s="229"/>
      <c r="I41" s="230"/>
      <c r="J41" s="104"/>
      <c r="K41" s="231"/>
      <c r="L41" s="232"/>
      <c r="M41" s="233"/>
      <c r="N41" s="234"/>
    </row>
    <row r="42" spans="2:14" s="80" customFormat="1" ht="31.5" customHeight="1" hidden="1" thickBot="1">
      <c r="B42" s="105">
        <f>'Data collection'!AE3</f>
        <v>28</v>
      </c>
      <c r="C42" s="228">
        <f>'Data collection'!AE5</f>
        <v>0</v>
      </c>
      <c r="D42" s="229"/>
      <c r="E42" s="229"/>
      <c r="F42" s="229"/>
      <c r="G42" s="229"/>
      <c r="H42" s="229"/>
      <c r="I42" s="230"/>
      <c r="J42" s="104"/>
      <c r="K42" s="231"/>
      <c r="L42" s="232"/>
      <c r="M42" s="233"/>
      <c r="N42" s="234"/>
    </row>
    <row r="43" spans="2:14" s="80" customFormat="1" ht="31.5" customHeight="1" hidden="1" thickBot="1">
      <c r="B43" s="105">
        <f>'Data collection'!AF3</f>
        <v>29</v>
      </c>
      <c r="C43" s="228">
        <f>'Data collection'!AF5</f>
        <v>0</v>
      </c>
      <c r="D43" s="229"/>
      <c r="E43" s="229"/>
      <c r="F43" s="229"/>
      <c r="G43" s="229"/>
      <c r="H43" s="229"/>
      <c r="I43" s="230"/>
      <c r="J43" s="104"/>
      <c r="K43" s="231"/>
      <c r="L43" s="232"/>
      <c r="M43" s="233"/>
      <c r="N43" s="234"/>
    </row>
    <row r="44" spans="2:14" s="80" customFormat="1" ht="31.5" customHeight="1" hidden="1" thickBot="1">
      <c r="B44" s="105">
        <f>'Data collection'!AG3</f>
        <v>30</v>
      </c>
      <c r="C44" s="228">
        <f>'Data collection'!AG5</f>
        <v>0</v>
      </c>
      <c r="D44" s="229"/>
      <c r="E44" s="229"/>
      <c r="F44" s="229"/>
      <c r="G44" s="229"/>
      <c r="H44" s="229"/>
      <c r="I44" s="230"/>
      <c r="J44" s="104"/>
      <c r="K44" s="231"/>
      <c r="L44" s="232"/>
      <c r="M44" s="233"/>
      <c r="N44" s="234"/>
    </row>
    <row r="45" spans="2:14" s="80" customFormat="1" ht="31.5" customHeight="1" hidden="1" thickBot="1">
      <c r="B45" s="105">
        <f>'Data collection'!AH3</f>
        <v>31</v>
      </c>
      <c r="C45" s="228">
        <f>'Data collection'!AH5</f>
        <v>0</v>
      </c>
      <c r="D45" s="229"/>
      <c r="E45" s="229"/>
      <c r="F45" s="229"/>
      <c r="G45" s="229"/>
      <c r="H45" s="229"/>
      <c r="I45" s="230"/>
      <c r="J45" s="104"/>
      <c r="K45" s="231"/>
      <c r="L45" s="232"/>
      <c r="M45" s="233"/>
      <c r="N45" s="234"/>
    </row>
    <row r="46" spans="2:14" s="80" customFormat="1" ht="31.5" customHeight="1" hidden="1" thickBot="1">
      <c r="B46" s="105">
        <f>'Data collection'!AI3</f>
        <v>32</v>
      </c>
      <c r="C46" s="228">
        <f>'Data collection'!AI5</f>
        <v>0</v>
      </c>
      <c r="D46" s="229"/>
      <c r="E46" s="229"/>
      <c r="F46" s="229"/>
      <c r="G46" s="229"/>
      <c r="H46" s="229"/>
      <c r="I46" s="230"/>
      <c r="J46" s="104"/>
      <c r="K46" s="231"/>
      <c r="L46" s="232"/>
      <c r="M46" s="233"/>
      <c r="N46" s="234"/>
    </row>
    <row r="47" spans="2:14" s="80" customFormat="1" ht="31.5" customHeight="1" hidden="1" thickBot="1">
      <c r="B47" s="105">
        <f>'Data collection'!AJ3</f>
        <v>33</v>
      </c>
      <c r="C47" s="228">
        <f>'Data collection'!AJ5</f>
        <v>0</v>
      </c>
      <c r="D47" s="229"/>
      <c r="E47" s="229"/>
      <c r="F47" s="229"/>
      <c r="G47" s="229"/>
      <c r="H47" s="229"/>
      <c r="I47" s="230"/>
      <c r="J47" s="104"/>
      <c r="K47" s="231"/>
      <c r="L47" s="232"/>
      <c r="M47" s="233"/>
      <c r="N47" s="234"/>
    </row>
    <row r="48" spans="2:14" s="80" customFormat="1" ht="31.5" customHeight="1" hidden="1" thickBot="1">
      <c r="B48" s="105">
        <f>'Data collection'!AK3</f>
        <v>34</v>
      </c>
      <c r="C48" s="228">
        <f>'Data collection'!AK5</f>
        <v>0</v>
      </c>
      <c r="D48" s="229"/>
      <c r="E48" s="229"/>
      <c r="F48" s="229"/>
      <c r="G48" s="229"/>
      <c r="H48" s="229"/>
      <c r="I48" s="230"/>
      <c r="J48" s="104"/>
      <c r="K48" s="231"/>
      <c r="L48" s="232"/>
      <c r="M48" s="233"/>
      <c r="N48" s="234"/>
    </row>
    <row r="49" spans="2:14" s="80" customFormat="1" ht="31.5" customHeight="1" hidden="1" thickBot="1">
      <c r="B49" s="105">
        <f>'Data collection'!AL3</f>
        <v>35</v>
      </c>
      <c r="C49" s="228">
        <f>'Data collection'!AL5</f>
        <v>0</v>
      </c>
      <c r="D49" s="229"/>
      <c r="E49" s="229"/>
      <c r="F49" s="229"/>
      <c r="G49" s="229"/>
      <c r="H49" s="229"/>
      <c r="I49" s="230"/>
      <c r="J49" s="104"/>
      <c r="K49" s="231"/>
      <c r="L49" s="232"/>
      <c r="M49" s="233"/>
      <c r="N49" s="234"/>
    </row>
    <row r="50" spans="2:14" s="80" customFormat="1" ht="31.5" customHeight="1" hidden="1" thickBot="1">
      <c r="B50" s="105">
        <f>'Data collection'!AM3</f>
        <v>36</v>
      </c>
      <c r="C50" s="228">
        <f>'Data collection'!AM5</f>
        <v>0</v>
      </c>
      <c r="D50" s="229"/>
      <c r="E50" s="229"/>
      <c r="F50" s="229"/>
      <c r="G50" s="229"/>
      <c r="H50" s="229"/>
      <c r="I50" s="230"/>
      <c r="J50" s="104"/>
      <c r="K50" s="231"/>
      <c r="L50" s="232"/>
      <c r="M50" s="233"/>
      <c r="N50" s="234"/>
    </row>
    <row r="51" spans="2:14" s="80" customFormat="1" ht="31.5" customHeight="1" hidden="1" thickBot="1">
      <c r="B51" s="105">
        <f>'Data collection'!AN3</f>
        <v>37</v>
      </c>
      <c r="C51" s="228">
        <f>'Data collection'!AN5</f>
        <v>0</v>
      </c>
      <c r="D51" s="229"/>
      <c r="E51" s="229"/>
      <c r="F51" s="229"/>
      <c r="G51" s="229"/>
      <c r="H51" s="229"/>
      <c r="I51" s="230"/>
      <c r="J51" s="104"/>
      <c r="K51" s="231"/>
      <c r="L51" s="232"/>
      <c r="M51" s="233"/>
      <c r="N51" s="234"/>
    </row>
    <row r="52" spans="2:14" s="86" customFormat="1" ht="31.5" customHeight="1" hidden="1" thickBot="1">
      <c r="B52" s="105">
        <f>'Data collection'!AO3</f>
        <v>38</v>
      </c>
      <c r="C52" s="228">
        <f>'Data collection'!AO5</f>
        <v>0</v>
      </c>
      <c r="D52" s="229"/>
      <c r="E52" s="229"/>
      <c r="F52" s="229"/>
      <c r="G52" s="229"/>
      <c r="H52" s="229"/>
      <c r="I52" s="230"/>
      <c r="J52" s="104"/>
      <c r="K52" s="231"/>
      <c r="L52" s="232"/>
      <c r="M52" s="233"/>
      <c r="N52" s="234"/>
    </row>
    <row r="53" spans="2:14" s="86" customFormat="1" ht="31.5" customHeight="1" hidden="1" thickBot="1">
      <c r="B53" s="105">
        <f>'Data collection'!AP3</f>
        <v>39</v>
      </c>
      <c r="C53" s="228">
        <f>'Data collection'!AP5</f>
        <v>0</v>
      </c>
      <c r="D53" s="229"/>
      <c r="E53" s="229"/>
      <c r="F53" s="229"/>
      <c r="G53" s="229"/>
      <c r="H53" s="229"/>
      <c r="I53" s="230"/>
      <c r="J53" s="104"/>
      <c r="K53" s="231"/>
      <c r="L53" s="232"/>
      <c r="M53" s="233"/>
      <c r="N53" s="234"/>
    </row>
    <row r="54" spans="2:14" s="86" customFormat="1" ht="31.5" customHeight="1" hidden="1" thickBot="1">
      <c r="B54" s="105">
        <f>'Data collection'!AQ3</f>
        <v>40</v>
      </c>
      <c r="C54" s="228">
        <f>'Data collection'!AQ5</f>
        <v>0</v>
      </c>
      <c r="D54" s="229"/>
      <c r="E54" s="229"/>
      <c r="F54" s="229"/>
      <c r="G54" s="229"/>
      <c r="H54" s="229"/>
      <c r="I54" s="230"/>
      <c r="J54" s="104"/>
      <c r="K54" s="231"/>
      <c r="L54" s="232"/>
      <c r="M54" s="233"/>
      <c r="N54" s="234"/>
    </row>
    <row r="55" spans="2:14" s="86" customFormat="1" ht="31.5" customHeight="1" hidden="1" thickBot="1">
      <c r="B55" s="105">
        <f>'Data collection'!AR3</f>
        <v>41</v>
      </c>
      <c r="C55" s="228">
        <f>'Data collection'!AR5</f>
        <v>0</v>
      </c>
      <c r="D55" s="229"/>
      <c r="E55" s="229"/>
      <c r="F55" s="229"/>
      <c r="G55" s="229"/>
      <c r="H55" s="229"/>
      <c r="I55" s="230"/>
      <c r="J55" s="104"/>
      <c r="K55" s="231"/>
      <c r="L55" s="232"/>
      <c r="M55" s="233"/>
      <c r="N55" s="234"/>
    </row>
    <row r="56" spans="2:14" s="86" customFormat="1" ht="31.5" customHeight="1" hidden="1" thickBot="1">
      <c r="B56" s="105">
        <f>'Data collection'!AS3</f>
        <v>42</v>
      </c>
      <c r="C56" s="228">
        <f>'Data collection'!AS5</f>
        <v>0</v>
      </c>
      <c r="D56" s="229"/>
      <c r="E56" s="229"/>
      <c r="F56" s="229"/>
      <c r="G56" s="229"/>
      <c r="H56" s="229"/>
      <c r="I56" s="230"/>
      <c r="J56" s="104"/>
      <c r="K56" s="231"/>
      <c r="L56" s="232"/>
      <c r="M56" s="233"/>
      <c r="N56" s="234"/>
    </row>
    <row r="57" spans="2:14" s="86" customFormat="1" ht="31.5" customHeight="1" hidden="1" thickBot="1">
      <c r="B57" s="105">
        <f>'Data collection'!AT3</f>
        <v>43</v>
      </c>
      <c r="C57" s="228">
        <f>'Data collection'!AT5</f>
        <v>0</v>
      </c>
      <c r="D57" s="229"/>
      <c r="E57" s="229"/>
      <c r="F57" s="229"/>
      <c r="G57" s="229"/>
      <c r="H57" s="229"/>
      <c r="I57" s="230"/>
      <c r="J57" s="104"/>
      <c r="K57" s="231"/>
      <c r="L57" s="232"/>
      <c r="M57" s="233"/>
      <c r="N57" s="234"/>
    </row>
    <row r="58" spans="2:14" s="86" customFormat="1" ht="31.5" customHeight="1" hidden="1" thickBot="1">
      <c r="B58" s="105">
        <f>'Data collection'!AU3</f>
        <v>44</v>
      </c>
      <c r="C58" s="228">
        <f>'Data collection'!AU5</f>
        <v>0</v>
      </c>
      <c r="D58" s="229"/>
      <c r="E58" s="229"/>
      <c r="F58" s="229"/>
      <c r="G58" s="229"/>
      <c r="H58" s="229"/>
      <c r="I58" s="230"/>
      <c r="J58" s="104"/>
      <c r="K58" s="231"/>
      <c r="L58" s="232"/>
      <c r="M58" s="233"/>
      <c r="N58" s="234"/>
    </row>
    <row r="59" spans="2:14" s="86" customFormat="1" ht="31.5" customHeight="1" hidden="1" thickBot="1">
      <c r="B59" s="105">
        <f>'Data collection'!AV3</f>
        <v>45</v>
      </c>
      <c r="C59" s="228">
        <f>'Data collection'!AV5</f>
        <v>0</v>
      </c>
      <c r="D59" s="229"/>
      <c r="E59" s="229"/>
      <c r="F59" s="229"/>
      <c r="G59" s="229"/>
      <c r="H59" s="229"/>
      <c r="I59" s="230"/>
      <c r="J59" s="104"/>
      <c r="K59" s="231"/>
      <c r="L59" s="232"/>
      <c r="M59" s="233"/>
      <c r="N59" s="234"/>
    </row>
    <row r="60" spans="2:14" s="86" customFormat="1" ht="31.5" customHeight="1" thickBot="1">
      <c r="B60" s="105">
        <f>'Data collection'!AW3</f>
        <v>19</v>
      </c>
      <c r="C60" s="228" t="str">
        <f>'Data collection'!AW4</f>
        <v>Add additional question for local standard</v>
      </c>
      <c r="D60" s="229"/>
      <c r="E60" s="229"/>
      <c r="F60" s="229"/>
      <c r="G60" s="229"/>
      <c r="H60" s="229"/>
      <c r="I60" s="230"/>
      <c r="J60" s="104"/>
      <c r="K60" s="231"/>
      <c r="L60" s="232"/>
      <c r="M60" s="233"/>
      <c r="N60" s="234"/>
    </row>
    <row r="61" spans="2:14" s="86" customFormat="1" ht="31.5" customHeight="1" thickBot="1">
      <c r="B61" s="105">
        <f>'Data collection'!AX3</f>
        <v>20</v>
      </c>
      <c r="C61" s="228" t="str">
        <f>'Data collection'!AX4</f>
        <v>Add additional question for local standard</v>
      </c>
      <c r="D61" s="229"/>
      <c r="E61" s="229"/>
      <c r="F61" s="229"/>
      <c r="G61" s="229"/>
      <c r="H61" s="229"/>
      <c r="I61" s="230"/>
      <c r="J61" s="104"/>
      <c r="K61" s="231"/>
      <c r="L61" s="232"/>
      <c r="M61" s="233"/>
      <c r="N61" s="234"/>
    </row>
    <row r="62" spans="2:14" s="86" customFormat="1" ht="31.5" customHeight="1" thickBot="1">
      <c r="B62" s="105">
        <f>'Data collection'!AY3</f>
        <v>21</v>
      </c>
      <c r="C62" s="228" t="str">
        <f>'Data collection'!AY4</f>
        <v>Add additional question for local standard</v>
      </c>
      <c r="D62" s="229"/>
      <c r="E62" s="229"/>
      <c r="F62" s="229"/>
      <c r="G62" s="229"/>
      <c r="H62" s="229"/>
      <c r="I62" s="230"/>
      <c r="J62" s="104"/>
      <c r="K62" s="231"/>
      <c r="L62" s="232"/>
      <c r="M62" s="233"/>
      <c r="N62" s="234"/>
    </row>
    <row r="63" spans="2:14" s="86" customFormat="1" ht="31.5" customHeight="1" thickBot="1">
      <c r="B63" s="105">
        <f>'Data collection'!AZ3</f>
        <v>22</v>
      </c>
      <c r="C63" s="228" t="str">
        <f>'Data collection'!AZ4</f>
        <v>Add additional question for local standard</v>
      </c>
      <c r="D63" s="229"/>
      <c r="E63" s="229"/>
      <c r="F63" s="229"/>
      <c r="G63" s="229"/>
      <c r="H63" s="229"/>
      <c r="I63" s="230"/>
      <c r="J63" s="104"/>
      <c r="K63" s="231"/>
      <c r="L63" s="232"/>
      <c r="M63" s="233"/>
      <c r="N63" s="234"/>
    </row>
    <row r="64" spans="2:14" s="86" customFormat="1" ht="31.5" customHeight="1" thickBot="1">
      <c r="B64" s="105">
        <f>'Data collection'!BA3</f>
        <v>23</v>
      </c>
      <c r="C64" s="228" t="str">
        <f>'Data collection'!BA4</f>
        <v>Add additional question for local standard</v>
      </c>
      <c r="D64" s="229"/>
      <c r="E64" s="229"/>
      <c r="F64" s="229"/>
      <c r="G64" s="229"/>
      <c r="H64" s="229"/>
      <c r="I64" s="230"/>
      <c r="J64" s="104"/>
      <c r="K64" s="231"/>
      <c r="L64" s="232"/>
      <c r="M64" s="233"/>
      <c r="N64" s="234"/>
    </row>
    <row r="65" ht="15">
      <c r="B65" s="113"/>
    </row>
    <row r="66" spans="2:5" ht="15">
      <c r="B66" s="190" t="s">
        <v>85</v>
      </c>
      <c r="C66" s="171"/>
      <c r="D66" s="171"/>
      <c r="E66" s="171"/>
    </row>
    <row r="67" spans="2:14" ht="30" customHeight="1">
      <c r="B67" s="227" t="str">
        <f>'Data collection'!B59:E59</f>
        <v>A – When a person's circumstances make an inpatient stay more appropriate. For example, where people do not have someone at home to supervise them after sedation. </v>
      </c>
      <c r="C67" s="173"/>
      <c r="D67" s="173"/>
      <c r="E67" s="173"/>
      <c r="F67" s="173"/>
      <c r="G67" s="173"/>
      <c r="H67" s="173"/>
      <c r="I67" s="173"/>
      <c r="J67" s="173"/>
      <c r="K67" s="173"/>
      <c r="L67" s="173"/>
      <c r="M67" s="173"/>
      <c r="N67" s="173"/>
    </row>
    <row r="68" spans="2:14" ht="30" customHeight="1">
      <c r="B68" s="227" t="str">
        <f>'Data collection'!B60:E60</f>
        <v>B – When a person's clinical condition makes an inpatient stay more appropriate.  For example, some people with comorbidities may need admitting to hospital before or after the operation to manage their other conditions.</v>
      </c>
      <c r="C68" s="173"/>
      <c r="D68" s="173"/>
      <c r="E68" s="173"/>
      <c r="F68" s="173"/>
      <c r="G68" s="173"/>
      <c r="H68" s="173"/>
      <c r="I68" s="173"/>
      <c r="J68" s="173"/>
      <c r="K68" s="173"/>
      <c r="L68" s="173"/>
      <c r="M68" s="173"/>
      <c r="N68" s="173"/>
    </row>
    <row r="69" spans="2:14" ht="15" hidden="1">
      <c r="B69" s="188" t="str">
        <f>'Data collection'!B61:E61</f>
        <v>C – exception</v>
      </c>
      <c r="C69" s="171"/>
      <c r="D69" s="171"/>
      <c r="E69" s="171"/>
      <c r="F69" s="171"/>
      <c r="G69" s="171"/>
      <c r="H69" s="171"/>
      <c r="I69" s="171"/>
      <c r="J69" s="171"/>
      <c r="K69" s="171"/>
      <c r="L69" s="171"/>
      <c r="M69" s="171"/>
      <c r="N69" s="171"/>
    </row>
    <row r="70" spans="2:14" ht="15" hidden="1">
      <c r="B70" s="188" t="str">
        <f>'Data collection'!B62:E62</f>
        <v>D – exception</v>
      </c>
      <c r="C70" s="171"/>
      <c r="D70" s="171"/>
      <c r="E70" s="171"/>
      <c r="F70" s="171"/>
      <c r="G70" s="171"/>
      <c r="H70" s="171"/>
      <c r="I70" s="171"/>
      <c r="J70" s="171"/>
      <c r="K70" s="171"/>
      <c r="L70" s="171"/>
      <c r="M70" s="171"/>
      <c r="N70" s="171"/>
    </row>
    <row r="71" spans="2:14" ht="15" hidden="1">
      <c r="B71" s="188" t="str">
        <f>'Data collection'!B63:E63</f>
        <v>E – exception</v>
      </c>
      <c r="C71" s="171"/>
      <c r="D71" s="171"/>
      <c r="E71" s="171"/>
      <c r="F71" s="171"/>
      <c r="G71" s="171"/>
      <c r="H71" s="171"/>
      <c r="I71" s="171"/>
      <c r="J71" s="171"/>
      <c r="K71" s="171"/>
      <c r="L71" s="171"/>
      <c r="M71" s="171"/>
      <c r="N71" s="171"/>
    </row>
    <row r="72" spans="2:14" ht="15" hidden="1">
      <c r="B72" s="188" t="str">
        <f>'Data collection'!B64:E64</f>
        <v>F – exception</v>
      </c>
      <c r="C72" s="171"/>
      <c r="D72" s="171"/>
      <c r="E72" s="171"/>
      <c r="F72" s="171"/>
      <c r="G72" s="171"/>
      <c r="H72" s="171"/>
      <c r="I72" s="171"/>
      <c r="J72" s="171"/>
      <c r="K72" s="171"/>
      <c r="L72" s="171"/>
      <c r="M72" s="171"/>
      <c r="N72" s="171"/>
    </row>
    <row r="73" spans="2:14" ht="15" hidden="1">
      <c r="B73" s="188" t="str">
        <f>'Data collection'!B65:E65</f>
        <v>G – exception</v>
      </c>
      <c r="C73" s="171"/>
      <c r="D73" s="171"/>
      <c r="E73" s="171"/>
      <c r="F73" s="171"/>
      <c r="G73" s="171"/>
      <c r="H73" s="171"/>
      <c r="I73" s="171"/>
      <c r="J73" s="171"/>
      <c r="K73" s="171"/>
      <c r="L73" s="171"/>
      <c r="M73" s="171"/>
      <c r="N73" s="171"/>
    </row>
    <row r="74" spans="2:14" ht="15" hidden="1">
      <c r="B74" s="188" t="str">
        <f>'Data collection'!B66:E66</f>
        <v>H – exception</v>
      </c>
      <c r="C74" s="171"/>
      <c r="D74" s="171"/>
      <c r="E74" s="171"/>
      <c r="F74" s="171"/>
      <c r="G74" s="171"/>
      <c r="H74" s="171"/>
      <c r="I74" s="171"/>
      <c r="J74" s="171"/>
      <c r="K74" s="171"/>
      <c r="L74" s="171"/>
      <c r="M74" s="171"/>
      <c r="N74" s="171"/>
    </row>
  </sheetData>
  <sheetProtection/>
  <mergeCells count="170">
    <mergeCell ref="B12:C12"/>
    <mergeCell ref="C33:I33"/>
    <mergeCell ref="C48:I48"/>
    <mergeCell ref="C36:I36"/>
    <mergeCell ref="C37:I37"/>
    <mergeCell ref="I12:K12"/>
    <mergeCell ref="K26:L26"/>
    <mergeCell ref="C28:I28"/>
    <mergeCell ref="K28:L28"/>
    <mergeCell ref="K20:L20"/>
    <mergeCell ref="I9:K9"/>
    <mergeCell ref="I10:K10"/>
    <mergeCell ref="I11:K11"/>
    <mergeCell ref="M8:N8"/>
    <mergeCell ref="B9:C9"/>
    <mergeCell ref="B10:C10"/>
    <mergeCell ref="B11:C11"/>
    <mergeCell ref="B1:N1"/>
    <mergeCell ref="B8:D8"/>
    <mergeCell ref="E8:F8"/>
    <mergeCell ref="G8:H8"/>
    <mergeCell ref="B6:N6"/>
    <mergeCell ref="I8:L8"/>
    <mergeCell ref="B3:N3"/>
    <mergeCell ref="B5:D5"/>
    <mergeCell ref="E5:F5"/>
    <mergeCell ref="G5:H5"/>
    <mergeCell ref="M20:N20"/>
    <mergeCell ref="M21:N21"/>
    <mergeCell ref="C26:I26"/>
    <mergeCell ref="C27:I27"/>
    <mergeCell ref="K27:L27"/>
    <mergeCell ref="M27:N27"/>
    <mergeCell ref="C25:I25"/>
    <mergeCell ref="K21:L21"/>
    <mergeCell ref="C47:I47"/>
    <mergeCell ref="K47:L47"/>
    <mergeCell ref="M47:N47"/>
    <mergeCell ref="C43:I43"/>
    <mergeCell ref="K43:L43"/>
    <mergeCell ref="C44:I44"/>
    <mergeCell ref="C46:I46"/>
    <mergeCell ref="K45:L45"/>
    <mergeCell ref="M45:N45"/>
    <mergeCell ref="M43:N43"/>
    <mergeCell ref="C42:I42"/>
    <mergeCell ref="K42:L42"/>
    <mergeCell ref="M42:N42"/>
    <mergeCell ref="C38:I38"/>
    <mergeCell ref="K38:L38"/>
    <mergeCell ref="K33:L33"/>
    <mergeCell ref="C39:I39"/>
    <mergeCell ref="C41:I41"/>
    <mergeCell ref="M33:N33"/>
    <mergeCell ref="K35:L35"/>
    <mergeCell ref="M15:N15"/>
    <mergeCell ref="K15:L15"/>
    <mergeCell ref="C15:I15"/>
    <mergeCell ref="C16:I16"/>
    <mergeCell ref="K16:L16"/>
    <mergeCell ref="M16:N16"/>
    <mergeCell ref="M38:N38"/>
    <mergeCell ref="K25:L25"/>
    <mergeCell ref="M32:N32"/>
    <mergeCell ref="M26:N26"/>
    <mergeCell ref="M28:N28"/>
    <mergeCell ref="C29:I29"/>
    <mergeCell ref="K29:L29"/>
    <mergeCell ref="M29:N29"/>
    <mergeCell ref="K34:L34"/>
    <mergeCell ref="M34:N34"/>
    <mergeCell ref="K17:L17"/>
    <mergeCell ref="M17:N17"/>
    <mergeCell ref="C18:I18"/>
    <mergeCell ref="C17:I17"/>
    <mergeCell ref="C23:I23"/>
    <mergeCell ref="C24:I24"/>
    <mergeCell ref="K18:L18"/>
    <mergeCell ref="M18:N18"/>
    <mergeCell ref="C21:I21"/>
    <mergeCell ref="C20:I20"/>
    <mergeCell ref="C19:I19"/>
    <mergeCell ref="K19:L19"/>
    <mergeCell ref="M19:N19"/>
    <mergeCell ref="M25:N25"/>
    <mergeCell ref="C22:I22"/>
    <mergeCell ref="M35:N35"/>
    <mergeCell ref="K31:L31"/>
    <mergeCell ref="M31:N31"/>
    <mergeCell ref="C32:I32"/>
    <mergeCell ref="K32:L32"/>
    <mergeCell ref="K39:L39"/>
    <mergeCell ref="M39:N39"/>
    <mergeCell ref="K37:L37"/>
    <mergeCell ref="M37:N37"/>
    <mergeCell ref="C31:I31"/>
    <mergeCell ref="K41:L41"/>
    <mergeCell ref="M41:N41"/>
    <mergeCell ref="K36:L36"/>
    <mergeCell ref="M36:N36"/>
    <mergeCell ref="C34:I34"/>
    <mergeCell ref="C35:I35"/>
    <mergeCell ref="C40:I40"/>
    <mergeCell ref="K40:L40"/>
    <mergeCell ref="C51:I51"/>
    <mergeCell ref="K51:L51"/>
    <mergeCell ref="M51:N51"/>
    <mergeCell ref="K48:L48"/>
    <mergeCell ref="M48:N48"/>
    <mergeCell ref="C49:I49"/>
    <mergeCell ref="K49:L49"/>
    <mergeCell ref="M40:N40"/>
    <mergeCell ref="M49:N49"/>
    <mergeCell ref="C50:I50"/>
    <mergeCell ref="K50:L50"/>
    <mergeCell ref="M50:N50"/>
    <mergeCell ref="K44:L44"/>
    <mergeCell ref="M44:N44"/>
    <mergeCell ref="C45:I45"/>
    <mergeCell ref="K46:L46"/>
    <mergeCell ref="M46:N46"/>
    <mergeCell ref="M57:N57"/>
    <mergeCell ref="C54:I54"/>
    <mergeCell ref="K54:L54"/>
    <mergeCell ref="M54:N54"/>
    <mergeCell ref="C55:I55"/>
    <mergeCell ref="K55:L55"/>
    <mergeCell ref="M56:N56"/>
    <mergeCell ref="C57:I57"/>
    <mergeCell ref="K57:L57"/>
    <mergeCell ref="M55:N55"/>
    <mergeCell ref="C52:I52"/>
    <mergeCell ref="K52:L52"/>
    <mergeCell ref="M52:N52"/>
    <mergeCell ref="C53:I53"/>
    <mergeCell ref="K53:L53"/>
    <mergeCell ref="M53:N53"/>
    <mergeCell ref="C62:I62"/>
    <mergeCell ref="K62:L62"/>
    <mergeCell ref="M62:N62"/>
    <mergeCell ref="C63:I63"/>
    <mergeCell ref="K63:L63"/>
    <mergeCell ref="M63:N63"/>
    <mergeCell ref="M59:N59"/>
    <mergeCell ref="C60:I60"/>
    <mergeCell ref="K60:L60"/>
    <mergeCell ref="M60:N60"/>
    <mergeCell ref="C61:I61"/>
    <mergeCell ref="K61:L61"/>
    <mergeCell ref="M61:N61"/>
    <mergeCell ref="B73:N73"/>
    <mergeCell ref="C64:I64"/>
    <mergeCell ref="K64:L64"/>
    <mergeCell ref="M64:N64"/>
    <mergeCell ref="B66:E66"/>
    <mergeCell ref="C58:I58"/>
    <mergeCell ref="K58:L58"/>
    <mergeCell ref="M58:N58"/>
    <mergeCell ref="C59:I59"/>
    <mergeCell ref="K59:L59"/>
    <mergeCell ref="C30:I30"/>
    <mergeCell ref="B74:N74"/>
    <mergeCell ref="B67:N67"/>
    <mergeCell ref="B68:N68"/>
    <mergeCell ref="B69:N69"/>
    <mergeCell ref="B70:N70"/>
    <mergeCell ref="B71:N71"/>
    <mergeCell ref="B72:N72"/>
    <mergeCell ref="C56:I56"/>
    <mergeCell ref="K56:L56"/>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71" r:id="rId1"/>
  <ignoredErrors>
    <ignoredError sqref="B67 B68:N7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Kirsty Maclean Steel</dc:creator>
  <cp:keywords/>
  <dc:description/>
  <cp:lastModifiedBy>Sally Sutcliffe</cp:lastModifiedBy>
  <cp:lastPrinted>2014-10-23T08:02:46Z</cp:lastPrinted>
  <dcterms:created xsi:type="dcterms:W3CDTF">2010-11-03T13:43:45Z</dcterms:created>
  <dcterms:modified xsi:type="dcterms:W3CDTF">2014-10-27T11:38:44Z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