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9B805F34-9D2C-4415-9829-F70FC4F245C2}" xr6:coauthVersionLast="47" xr6:coauthVersionMax="47" xr10:uidLastSave="{00000000-0000-0000-0000-000000000000}"/>
  <bookViews>
    <workbookView xWindow="-110" yWindow="-110" windowWidth="19420" windowHeight="10560" tabRatio="921" xr2:uid="{00000000-000D-0000-FFFF-FFFF00000000}"/>
  </bookViews>
  <sheets>
    <sheet name="Cover page" sheetId="38" r:id="rId1"/>
    <sheet name="Guide" sheetId="39" r:id="rId2"/>
    <sheet name="Population selection" sheetId="32" state="hidden" r:id="rId3"/>
    <sheet name="Assumptions input" sheetId="40" r:id="rId4"/>
    <sheet name="Technology costs" sheetId="51" r:id="rId5"/>
    <sheet name="Sheet9" sheetId="50" state="hidden" r:id="rId6"/>
    <sheet name="List" sheetId="53" state="hidden" r:id="rId7"/>
    <sheet name=" Resource Impact template xx" sheetId="41" state="hidden" r:id="rId8"/>
    <sheet name="Resource Impact Template " sheetId="52" r:id="rId9"/>
    <sheet name="Payscales " sheetId="42"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4">'[1]Population selection'!$B$546:$B$556</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4">'[1]Population selection'!$L$12:$L$22</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7">' Resource Impact template xx'!$A$1:$J$48</definedName>
    <definedName name="_xlnm.Print_Area" localSheetId="3">'Assumptions input'!$A$1:$L$12</definedName>
    <definedName name="_xlnm.Print_Area" localSheetId="1">Guide!$A$1:$E$21</definedName>
    <definedName name="_xlnm.Print_Area" localSheetId="2">'Population selection'!$B$10:$J$23</definedName>
    <definedName name="_xlnm.Print_Area" localSheetId="4">'Technology costs'!$A$1:$M$42</definedName>
    <definedName name="_xlnm.Print_Titles" localSheetId="3">'Assumptions input'!$1:$1</definedName>
    <definedName name="Text72" localSheetId="1">Guide!$C$22</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11" i="52" l="1"/>
  <c r="U110" i="52"/>
  <c r="R111" i="52"/>
  <c r="R110" i="52"/>
  <c r="O111" i="52"/>
  <c r="O110" i="52"/>
  <c r="E96" i="52"/>
  <c r="C95" i="52"/>
  <c r="Y85" i="52"/>
  <c r="X85" i="52"/>
  <c r="D85" i="52"/>
  <c r="E85" i="52" s="1"/>
  <c r="Y84" i="52"/>
  <c r="X84" i="52"/>
  <c r="D84" i="52"/>
  <c r="E84" i="52" s="1"/>
  <c r="N84" i="52" s="1"/>
  <c r="Y83" i="52"/>
  <c r="X83" i="52"/>
  <c r="D83" i="52"/>
  <c r="E83" i="52" s="1"/>
  <c r="Y82" i="52"/>
  <c r="X82" i="52"/>
  <c r="D82" i="52"/>
  <c r="E82" i="52" s="1"/>
  <c r="Y81" i="52"/>
  <c r="X81" i="52"/>
  <c r="D81" i="52"/>
  <c r="E81" i="52" s="1"/>
  <c r="Q81" i="52" s="1"/>
  <c r="Y80" i="52"/>
  <c r="X80" i="52"/>
  <c r="D80" i="52"/>
  <c r="E80" i="52" s="1"/>
  <c r="Q80" i="52" s="1"/>
  <c r="E71" i="52"/>
  <c r="C70" i="52"/>
  <c r="H82" i="52" l="1"/>
  <c r="W82" i="52"/>
  <c r="T82" i="52"/>
  <c r="Q82" i="52"/>
  <c r="N82" i="52"/>
  <c r="K82" i="52"/>
  <c r="T85" i="52"/>
  <c r="W85" i="52"/>
  <c r="Q85" i="52"/>
  <c r="N85" i="52"/>
  <c r="K85" i="52"/>
  <c r="H85" i="52"/>
  <c r="W83" i="52"/>
  <c r="Q83" i="52"/>
  <c r="N83" i="52"/>
  <c r="T83" i="52"/>
  <c r="K83" i="52"/>
  <c r="H83" i="52"/>
  <c r="T81" i="52"/>
  <c r="Q84" i="52"/>
  <c r="W81" i="52"/>
  <c r="T84" i="52"/>
  <c r="K80" i="52"/>
  <c r="W84" i="52"/>
  <c r="T80" i="52"/>
  <c r="K81" i="52"/>
  <c r="H84" i="52"/>
  <c r="W80" i="52"/>
  <c r="N81" i="52"/>
  <c r="K84" i="52"/>
  <c r="N80" i="52"/>
  <c r="H81" i="52"/>
  <c r="Y35" i="52"/>
  <c r="Y60" i="52"/>
  <c r="X60" i="52"/>
  <c r="Y59" i="52"/>
  <c r="X59" i="52"/>
  <c r="Y58" i="52"/>
  <c r="X58" i="52"/>
  <c r="Y57" i="52"/>
  <c r="X57" i="52"/>
  <c r="Y56" i="52"/>
  <c r="X56" i="52"/>
  <c r="Y55" i="52"/>
  <c r="X55" i="52"/>
  <c r="R41" i="42"/>
  <c r="S41" i="42" s="1"/>
  <c r="R40" i="42"/>
  <c r="S40" i="42" s="1"/>
  <c r="R39" i="42"/>
  <c r="S39" i="42" s="1"/>
  <c r="S7" i="42"/>
  <c r="S8" i="42"/>
  <c r="S9" i="42"/>
  <c r="S10" i="42"/>
  <c r="S11" i="42"/>
  <c r="S12" i="42"/>
  <c r="S13" i="42"/>
  <c r="S14" i="42"/>
  <c r="S15" i="42"/>
  <c r="S16" i="42"/>
  <c r="S17" i="42"/>
  <c r="S18" i="42"/>
  <c r="S19" i="42"/>
  <c r="S20" i="42"/>
  <c r="S21" i="42"/>
  <c r="S22" i="42"/>
  <c r="S23" i="42"/>
  <c r="S24" i="42"/>
  <c r="S25" i="42"/>
  <c r="S26" i="42"/>
  <c r="S27" i="42"/>
  <c r="S28" i="42"/>
  <c r="S29" i="42"/>
  <c r="S30" i="42"/>
  <c r="S31" i="42"/>
  <c r="S32" i="42"/>
  <c r="S33" i="42"/>
  <c r="S34" i="42"/>
  <c r="S35" i="42"/>
  <c r="S36" i="42"/>
  <c r="S37" i="42"/>
  <c r="S38" i="42"/>
  <c r="S6" i="42"/>
  <c r="Y14" i="52"/>
  <c r="X14" i="52"/>
  <c r="Y13" i="52"/>
  <c r="X13" i="52"/>
  <c r="Y12" i="52"/>
  <c r="X12" i="52"/>
  <c r="Y11" i="52"/>
  <c r="X11" i="52"/>
  <c r="Y10" i="52"/>
  <c r="X10" i="52"/>
  <c r="Y9" i="52"/>
  <c r="X9" i="52"/>
  <c r="Y40" i="52"/>
  <c r="X40" i="52"/>
  <c r="X36" i="52"/>
  <c r="Y36" i="52"/>
  <c r="X37" i="52"/>
  <c r="Y37" i="52"/>
  <c r="X38" i="52"/>
  <c r="Y38" i="52"/>
  <c r="X39" i="52"/>
  <c r="Y39" i="52"/>
  <c r="X35" i="52"/>
  <c r="L86" i="52" l="1"/>
  <c r="O86" i="52"/>
  <c r="I86" i="52"/>
  <c r="U86" i="52"/>
  <c r="Z84" i="52"/>
  <c r="Z85" i="52"/>
  <c r="Z83" i="52"/>
  <c r="R86" i="52"/>
  <c r="Z81" i="52"/>
  <c r="Z82" i="52"/>
  <c r="AC54" i="52"/>
  <c r="C60" i="51"/>
  <c r="D60" i="52"/>
  <c r="E60" i="52" s="1"/>
  <c r="D59" i="52"/>
  <c r="E59" i="52" s="1"/>
  <c r="D58" i="52"/>
  <c r="E58" i="52" s="1"/>
  <c r="D57" i="52"/>
  <c r="E57" i="52" s="1"/>
  <c r="D56" i="52"/>
  <c r="E56" i="52" s="1"/>
  <c r="D55" i="52"/>
  <c r="E55" i="52" s="1"/>
  <c r="C36" i="51"/>
  <c r="D40" i="52"/>
  <c r="E40" i="52" s="1"/>
  <c r="D39" i="52"/>
  <c r="E39" i="52" s="1"/>
  <c r="D38" i="52"/>
  <c r="D37" i="52"/>
  <c r="D36" i="52"/>
  <c r="D35" i="52"/>
  <c r="AC34" i="52"/>
  <c r="AC8" i="52"/>
  <c r="F84" i="42"/>
  <c r="E84" i="42"/>
  <c r="D84" i="42"/>
  <c r="G84" i="42" s="1"/>
  <c r="Q39" i="42" s="1"/>
  <c r="D9" i="52"/>
  <c r="E9" i="52" s="1"/>
  <c r="D14" i="52"/>
  <c r="E14" i="52" s="1"/>
  <c r="D13" i="52"/>
  <c r="E13" i="52" s="1"/>
  <c r="D12" i="52"/>
  <c r="E12" i="52" s="1"/>
  <c r="D11" i="52"/>
  <c r="E11" i="52" s="1"/>
  <c r="D10" i="52"/>
  <c r="E10" i="52" s="1"/>
  <c r="E25" i="52"/>
  <c r="A1" i="52"/>
  <c r="U71" i="52" l="1"/>
  <c r="R71" i="52"/>
  <c r="O71" i="52"/>
  <c r="E36" i="52"/>
  <c r="H36" i="52" s="1"/>
  <c r="H57" i="52"/>
  <c r="W57" i="52"/>
  <c r="T57" i="52"/>
  <c r="Q57" i="52"/>
  <c r="N57" i="52"/>
  <c r="K57" i="52"/>
  <c r="E38" i="52"/>
  <c r="T38" i="52" s="1"/>
  <c r="H58" i="52"/>
  <c r="W58" i="52"/>
  <c r="T58" i="52"/>
  <c r="Q58" i="52"/>
  <c r="N58" i="52"/>
  <c r="K58" i="52"/>
  <c r="W55" i="52"/>
  <c r="T55" i="52"/>
  <c r="Q55" i="52"/>
  <c r="N55" i="52"/>
  <c r="K55" i="52"/>
  <c r="H60" i="52"/>
  <c r="W60" i="52"/>
  <c r="T60" i="52"/>
  <c r="Q60" i="52"/>
  <c r="N60" i="52"/>
  <c r="K60" i="52"/>
  <c r="E35" i="52"/>
  <c r="H56" i="52"/>
  <c r="F61" i="52" s="1"/>
  <c r="W56" i="52"/>
  <c r="N56" i="52"/>
  <c r="T56" i="52"/>
  <c r="Q56" i="52"/>
  <c r="K56" i="52"/>
  <c r="E37" i="52"/>
  <c r="T37" i="52" s="1"/>
  <c r="H59" i="52"/>
  <c r="W59" i="52"/>
  <c r="T59" i="52"/>
  <c r="Q59" i="52"/>
  <c r="N59" i="52"/>
  <c r="K59" i="52"/>
  <c r="T12" i="52"/>
  <c r="Q12" i="52"/>
  <c r="N12" i="52"/>
  <c r="K12" i="52"/>
  <c r="H12" i="52"/>
  <c r="W12" i="52"/>
  <c r="W39" i="52"/>
  <c r="T10" i="52"/>
  <c r="N10" i="52"/>
  <c r="Q10" i="52"/>
  <c r="K10" i="52"/>
  <c r="H10" i="52"/>
  <c r="W10" i="52"/>
  <c r="T40" i="52"/>
  <c r="T9" i="52"/>
  <c r="Q9" i="52"/>
  <c r="K9" i="52"/>
  <c r="W9" i="52"/>
  <c r="N9" i="52"/>
  <c r="W40" i="52"/>
  <c r="T39" i="52"/>
  <c r="Q39" i="52"/>
  <c r="Q40" i="52"/>
  <c r="N39" i="52"/>
  <c r="N40" i="52"/>
  <c r="H40" i="52"/>
  <c r="K39" i="52"/>
  <c r="H39" i="52"/>
  <c r="K40" i="52"/>
  <c r="W35" i="52" l="1"/>
  <c r="H80" i="52"/>
  <c r="Z56" i="52"/>
  <c r="Z60" i="52"/>
  <c r="Z58" i="52"/>
  <c r="Z57" i="52"/>
  <c r="Z59" i="52"/>
  <c r="Z40" i="52"/>
  <c r="Z39" i="52"/>
  <c r="W38" i="52"/>
  <c r="Z10" i="52"/>
  <c r="Z12" i="52"/>
  <c r="N38" i="52"/>
  <c r="Q38" i="52"/>
  <c r="H38" i="52"/>
  <c r="K38" i="52"/>
  <c r="K36" i="52"/>
  <c r="T36" i="52"/>
  <c r="Q36" i="52"/>
  <c r="W36" i="52"/>
  <c r="N36" i="52"/>
  <c r="Q35" i="52"/>
  <c r="T35" i="52"/>
  <c r="W37" i="52"/>
  <c r="H35" i="52"/>
  <c r="N35" i="52"/>
  <c r="K35" i="52"/>
  <c r="K37" i="52"/>
  <c r="H9" i="52"/>
  <c r="Z9" i="52" s="1"/>
  <c r="H55" i="52"/>
  <c r="Q37" i="52"/>
  <c r="H37" i="52"/>
  <c r="N37" i="52"/>
  <c r="T11" i="52"/>
  <c r="Q11" i="52"/>
  <c r="K11" i="52"/>
  <c r="H11" i="52"/>
  <c r="W11" i="52"/>
  <c r="N11" i="52"/>
  <c r="L61" i="52"/>
  <c r="F86" i="52" l="1"/>
  <c r="Z80" i="52"/>
  <c r="X86" i="52" s="1"/>
  <c r="Z55" i="52"/>
  <c r="X61" i="52" s="1"/>
  <c r="Z36" i="52"/>
  <c r="Z38" i="52"/>
  <c r="Z37" i="52"/>
  <c r="Z35" i="52"/>
  <c r="I41" i="52"/>
  <c r="Z11" i="52"/>
  <c r="R41" i="52"/>
  <c r="O41" i="52"/>
  <c r="F41" i="52"/>
  <c r="L41" i="52"/>
  <c r="U41" i="52"/>
  <c r="U61" i="52"/>
  <c r="O61" i="52"/>
  <c r="I61" i="52"/>
  <c r="R61" i="52"/>
  <c r="B24" i="41"/>
  <c r="F23" i="41"/>
  <c r="G23" i="41" s="1"/>
  <c r="D23" i="41"/>
  <c r="I23" i="41" s="1"/>
  <c r="F22" i="41"/>
  <c r="D22" i="41"/>
  <c r="F21" i="41"/>
  <c r="D21" i="41"/>
  <c r="F20" i="41"/>
  <c r="D20" i="41"/>
  <c r="F19" i="41"/>
  <c r="D19" i="41"/>
  <c r="F18" i="41"/>
  <c r="D18" i="41"/>
  <c r="C12" i="41"/>
  <c r="C11" i="41"/>
  <c r="C10" i="41"/>
  <c r="C9" i="41"/>
  <c r="C8" i="41"/>
  <c r="C7" i="41"/>
  <c r="X41" i="52" l="1"/>
  <c r="G18" i="41"/>
  <c r="J19" i="41"/>
  <c r="J22" i="41"/>
  <c r="G20" i="41"/>
  <c r="G21" i="41"/>
  <c r="J23" i="41"/>
  <c r="K23" i="41" s="1"/>
  <c r="J18" i="41"/>
  <c r="J20" i="41"/>
  <c r="G22" i="41"/>
  <c r="I19" i="41"/>
  <c r="G19" i="41"/>
  <c r="I22" i="41"/>
  <c r="J21" i="41"/>
  <c r="I21" i="41"/>
  <c r="K21" i="41" s="1"/>
  <c r="I20" i="41"/>
  <c r="I18" i="41"/>
  <c r="K19" i="41" l="1"/>
  <c r="J25" i="41"/>
  <c r="J24" i="41"/>
  <c r="K22" i="41"/>
  <c r="K20" i="41"/>
  <c r="I24" i="41"/>
  <c r="K18" i="41"/>
  <c r="K24" i="41" l="1"/>
  <c r="I25" i="41"/>
  <c r="K25" i="41"/>
  <c r="C14" i="51"/>
  <c r="E12" i="40"/>
  <c r="E14" i="40" s="1"/>
  <c r="G44" i="52" s="1"/>
  <c r="E19" i="40"/>
  <c r="E23" i="40" s="1"/>
  <c r="J89" i="52" s="1"/>
  <c r="E26" i="40"/>
  <c r="E30" i="40" s="1"/>
  <c r="M89" i="52" s="1"/>
  <c r="E33" i="40"/>
  <c r="E36" i="40" s="1"/>
  <c r="P65" i="52" s="1"/>
  <c r="E47" i="40"/>
  <c r="E51" i="40" s="1"/>
  <c r="V89" i="52" s="1"/>
  <c r="E40" i="40"/>
  <c r="E43" i="40" s="1"/>
  <c r="S65" i="52" s="1"/>
  <c r="C47" i="40"/>
  <c r="C51" i="40" s="1"/>
  <c r="U89" i="52" s="1"/>
  <c r="C40" i="40"/>
  <c r="C44" i="40" s="1"/>
  <c r="R89" i="52" s="1"/>
  <c r="C33" i="40"/>
  <c r="C37" i="40" s="1"/>
  <c r="O89" i="52" s="1"/>
  <c r="C26" i="40"/>
  <c r="C30" i="40" s="1"/>
  <c r="L89" i="52" s="1"/>
  <c r="C19" i="40"/>
  <c r="C20" i="40" s="1"/>
  <c r="I19" i="52" s="1"/>
  <c r="C12" i="40"/>
  <c r="C14" i="40" s="1"/>
  <c r="F44" i="52" s="1"/>
  <c r="N89" i="52" l="1"/>
  <c r="W89" i="52"/>
  <c r="C29" i="40"/>
  <c r="L65" i="52" s="1"/>
  <c r="D8" i="41"/>
  <c r="B13" i="41"/>
  <c r="C24" i="52"/>
  <c r="E27" i="40"/>
  <c r="M19" i="52" s="1"/>
  <c r="E28" i="40"/>
  <c r="M44" i="52" s="1"/>
  <c r="E37" i="40"/>
  <c r="P89" i="52" s="1"/>
  <c r="Q89" i="52" s="1"/>
  <c r="C34" i="40"/>
  <c r="O19" i="52" s="1"/>
  <c r="C35" i="40"/>
  <c r="O44" i="52" s="1"/>
  <c r="C36" i="40"/>
  <c r="O65" i="52" s="1"/>
  <c r="Q65" i="52" s="1"/>
  <c r="C42" i="40"/>
  <c r="R44" i="52" s="1"/>
  <c r="C43" i="40"/>
  <c r="R65" i="52" s="1"/>
  <c r="T65" i="52" s="1"/>
  <c r="C41" i="40"/>
  <c r="C48" i="40"/>
  <c r="C49" i="40"/>
  <c r="U44" i="52" s="1"/>
  <c r="E44" i="40"/>
  <c r="S89" i="52" s="1"/>
  <c r="T89" i="52" s="1"/>
  <c r="E29" i="40"/>
  <c r="M65" i="52" s="1"/>
  <c r="E34" i="40"/>
  <c r="P19" i="52" s="1"/>
  <c r="E41" i="40"/>
  <c r="C27" i="40"/>
  <c r="L19" i="52" s="1"/>
  <c r="E35" i="40"/>
  <c r="P44" i="52" s="1"/>
  <c r="E42" i="40"/>
  <c r="S44" i="52" s="1"/>
  <c r="C28" i="40"/>
  <c r="L44" i="52" s="1"/>
  <c r="C50" i="40"/>
  <c r="U65" i="52" s="1"/>
  <c r="E48" i="40"/>
  <c r="E49" i="40"/>
  <c r="V44" i="52" s="1"/>
  <c r="E50" i="40"/>
  <c r="V65" i="52" s="1"/>
  <c r="C21" i="40"/>
  <c r="I44" i="52" s="1"/>
  <c r="C22" i="40"/>
  <c r="I65" i="52" s="1"/>
  <c r="C23" i="40"/>
  <c r="I89" i="52" s="1"/>
  <c r="K89" i="52" s="1"/>
  <c r="E20" i="40"/>
  <c r="J19" i="52" s="1"/>
  <c r="K19" i="52" s="1"/>
  <c r="E21" i="40"/>
  <c r="J44" i="52" s="1"/>
  <c r="E22" i="40"/>
  <c r="J65" i="52" s="1"/>
  <c r="E13" i="40"/>
  <c r="G19" i="52" s="1"/>
  <c r="E16" i="40"/>
  <c r="G89" i="52" s="1"/>
  <c r="E15" i="40"/>
  <c r="G65" i="52" s="1"/>
  <c r="C13" i="40"/>
  <c r="F19" i="52" s="1"/>
  <c r="C15" i="40"/>
  <c r="F65" i="52" s="1"/>
  <c r="C16" i="40"/>
  <c r="F89" i="52" s="1"/>
  <c r="W65" i="52" l="1"/>
  <c r="W66" i="52" s="1"/>
  <c r="N65" i="52"/>
  <c r="L106" i="52" s="1"/>
  <c r="X89" i="52"/>
  <c r="K65" i="52"/>
  <c r="K66" i="52" s="1"/>
  <c r="O106" i="52"/>
  <c r="Q66" i="52"/>
  <c r="I96" i="52"/>
  <c r="I112" i="52" s="1"/>
  <c r="I107" i="52"/>
  <c r="K90" i="52"/>
  <c r="Y89" i="52"/>
  <c r="H89" i="52"/>
  <c r="R96" i="52"/>
  <c r="R112" i="52" s="1"/>
  <c r="T90" i="52"/>
  <c r="U96" i="52"/>
  <c r="U112" i="52" s="1"/>
  <c r="U107" i="52"/>
  <c r="W90" i="52"/>
  <c r="O107" i="52"/>
  <c r="O96" i="52"/>
  <c r="O112" i="52" s="1"/>
  <c r="Q90" i="52"/>
  <c r="R106" i="52"/>
  <c r="T66" i="52"/>
  <c r="I71" i="52"/>
  <c r="I111" i="52" s="1"/>
  <c r="I25" i="52"/>
  <c r="I110" i="52" s="1"/>
  <c r="I104" i="52"/>
  <c r="X65" i="52"/>
  <c r="Y65" i="52"/>
  <c r="H65" i="52"/>
  <c r="N90" i="52"/>
  <c r="L107" i="52"/>
  <c r="L96" i="52"/>
  <c r="L112" i="52" s="1"/>
  <c r="W44" i="52"/>
  <c r="X44" i="52"/>
  <c r="N19" i="52"/>
  <c r="K44" i="52"/>
  <c r="E11" i="41"/>
  <c r="I11" i="41" s="1"/>
  <c r="S19" i="52"/>
  <c r="T44" i="52"/>
  <c r="D12" i="41"/>
  <c r="U19" i="52"/>
  <c r="N44" i="52"/>
  <c r="E12" i="41"/>
  <c r="I12" i="41" s="1"/>
  <c r="V19" i="52"/>
  <c r="Q44" i="52"/>
  <c r="D11" i="41"/>
  <c r="H11" i="41" s="1"/>
  <c r="R19" i="52"/>
  <c r="Y44" i="52"/>
  <c r="H44" i="52"/>
  <c r="Q19" i="52"/>
  <c r="O104" i="52" s="1"/>
  <c r="H19" i="52"/>
  <c r="R53" i="52"/>
  <c r="O53" i="52"/>
  <c r="D9" i="41"/>
  <c r="H9" i="41" s="1"/>
  <c r="D7" i="41"/>
  <c r="E9" i="41"/>
  <c r="E10" i="41"/>
  <c r="D10" i="41"/>
  <c r="H10" i="41" s="1"/>
  <c r="E8" i="41"/>
  <c r="I8" i="41" s="1"/>
  <c r="E7" i="41"/>
  <c r="A1" i="51"/>
  <c r="U106" i="52" l="1"/>
  <c r="L71" i="52"/>
  <c r="L111" i="52" s="1"/>
  <c r="N66" i="52"/>
  <c r="I106" i="52"/>
  <c r="Z65" i="52"/>
  <c r="F96" i="52"/>
  <c r="F112" i="52" s="1"/>
  <c r="X112" i="52" s="1"/>
  <c r="F107" i="52"/>
  <c r="H90" i="52"/>
  <c r="Z90" i="52" s="1"/>
  <c r="T45" i="52"/>
  <c r="R105" i="52"/>
  <c r="R107" i="52"/>
  <c r="Z89" i="52"/>
  <c r="F25" i="52"/>
  <c r="F110" i="52" s="1"/>
  <c r="F104" i="52"/>
  <c r="L25" i="52"/>
  <c r="L110" i="52" s="1"/>
  <c r="L104" i="52"/>
  <c r="Q45" i="52"/>
  <c r="O105" i="52"/>
  <c r="N45" i="52"/>
  <c r="L105" i="52"/>
  <c r="H45" i="52"/>
  <c r="F105" i="52"/>
  <c r="W45" i="52"/>
  <c r="U105" i="52"/>
  <c r="F106" i="52"/>
  <c r="X106" i="52" s="1"/>
  <c r="F71" i="52"/>
  <c r="H66" i="52"/>
  <c r="K45" i="52"/>
  <c r="I105" i="52"/>
  <c r="F12" i="41"/>
  <c r="X19" i="52"/>
  <c r="W19" i="52"/>
  <c r="U104" i="52" s="1"/>
  <c r="H12" i="41"/>
  <c r="J12" i="41" s="1"/>
  <c r="F11" i="41"/>
  <c r="J11" i="41"/>
  <c r="Z44" i="52"/>
  <c r="Y19" i="52"/>
  <c r="T19" i="52"/>
  <c r="R104" i="52" s="1"/>
  <c r="F53" i="52"/>
  <c r="L53" i="52"/>
  <c r="I53" i="52"/>
  <c r="I9" i="41"/>
  <c r="J9" i="41" s="1"/>
  <c r="F9" i="41"/>
  <c r="I10" i="41"/>
  <c r="J10" i="41" s="1"/>
  <c r="F10" i="41"/>
  <c r="G21" i="50"/>
  <c r="H20" i="50"/>
  <c r="H19" i="50"/>
  <c r="H18" i="50"/>
  <c r="H17" i="50"/>
  <c r="H16" i="50"/>
  <c r="H15" i="50"/>
  <c r="F21" i="50" s="1"/>
  <c r="X110" i="52" l="1"/>
  <c r="Z45" i="52"/>
  <c r="F111" i="52"/>
  <c r="X111" i="52" s="1"/>
  <c r="X113" i="52" s="1"/>
  <c r="X71" i="52"/>
  <c r="X70" i="52" s="1"/>
  <c r="X72" i="52" s="1"/>
  <c r="X107" i="52"/>
  <c r="X105" i="52"/>
  <c r="X104" i="52"/>
  <c r="Z19" i="52"/>
  <c r="Z66" i="52"/>
  <c r="X96" i="52"/>
  <c r="O25" i="52"/>
  <c r="O113" i="52" s="1"/>
  <c r="L113" i="52"/>
  <c r="I113" i="52"/>
  <c r="U53" i="52"/>
  <c r="F103" i="42"/>
  <c r="E103" i="42"/>
  <c r="D103" i="42"/>
  <c r="F102" i="42"/>
  <c r="E102" i="42"/>
  <c r="D102" i="42"/>
  <c r="F101" i="42"/>
  <c r="E101" i="42"/>
  <c r="D101" i="42"/>
  <c r="F100" i="42"/>
  <c r="E100" i="42"/>
  <c r="D100" i="42"/>
  <c r="F99" i="42"/>
  <c r="E99" i="42"/>
  <c r="D99" i="42"/>
  <c r="F98" i="42"/>
  <c r="E98" i="42"/>
  <c r="D98" i="42"/>
  <c r="F97" i="42"/>
  <c r="E97" i="42"/>
  <c r="D97" i="42"/>
  <c r="F96" i="42"/>
  <c r="E96" i="42"/>
  <c r="D96" i="42"/>
  <c r="F95" i="42"/>
  <c r="E95" i="42"/>
  <c r="D95" i="42"/>
  <c r="F94" i="42"/>
  <c r="E94" i="42"/>
  <c r="D94" i="42"/>
  <c r="F93" i="42"/>
  <c r="E93" i="42"/>
  <c r="D93" i="42"/>
  <c r="F92" i="42"/>
  <c r="E92" i="42"/>
  <c r="D92" i="42"/>
  <c r="F91" i="42"/>
  <c r="E91" i="42"/>
  <c r="D91" i="42"/>
  <c r="F90" i="42"/>
  <c r="E90" i="42"/>
  <c r="D90" i="42"/>
  <c r="F89" i="42"/>
  <c r="E89" i="42"/>
  <c r="D89" i="42"/>
  <c r="F88" i="42"/>
  <c r="E88" i="42"/>
  <c r="D88" i="42"/>
  <c r="F87" i="42"/>
  <c r="E87" i="42"/>
  <c r="D87" i="42"/>
  <c r="F86" i="42"/>
  <c r="E86" i="42"/>
  <c r="D86" i="42"/>
  <c r="H85" i="42"/>
  <c r="F85" i="42"/>
  <c r="E85" i="42"/>
  <c r="D85" i="42"/>
  <c r="J82" i="42"/>
  <c r="K82" i="42" s="1"/>
  <c r="H82" i="42"/>
  <c r="F82" i="42"/>
  <c r="E82" i="42"/>
  <c r="D82" i="42"/>
  <c r="J81" i="42"/>
  <c r="M81" i="42" s="1"/>
  <c r="H81" i="42"/>
  <c r="F81" i="42"/>
  <c r="E81" i="42"/>
  <c r="D81" i="42"/>
  <c r="J80" i="42"/>
  <c r="H80" i="42"/>
  <c r="F80" i="42"/>
  <c r="E80" i="42"/>
  <c r="D80" i="42"/>
  <c r="J79" i="42"/>
  <c r="L79" i="42" s="1"/>
  <c r="H79" i="42"/>
  <c r="F79" i="42"/>
  <c r="E79" i="42"/>
  <c r="D79" i="42"/>
  <c r="J78" i="42"/>
  <c r="K78" i="42" s="1"/>
  <c r="H78" i="42"/>
  <c r="F78" i="42"/>
  <c r="E78" i="42"/>
  <c r="D78" i="42"/>
  <c r="J77" i="42"/>
  <c r="M77" i="42" s="1"/>
  <c r="H77" i="42"/>
  <c r="F77" i="42"/>
  <c r="E77" i="42"/>
  <c r="D77" i="42"/>
  <c r="J76" i="42"/>
  <c r="H76" i="42"/>
  <c r="F76" i="42"/>
  <c r="E76" i="42"/>
  <c r="D76" i="42"/>
  <c r="J75" i="42"/>
  <c r="M75" i="42" s="1"/>
  <c r="H75" i="42"/>
  <c r="F75" i="42"/>
  <c r="E75" i="42"/>
  <c r="D75" i="42"/>
  <c r="J74" i="42"/>
  <c r="K74" i="42" s="1"/>
  <c r="H74" i="42"/>
  <c r="F74" i="42"/>
  <c r="E74" i="42"/>
  <c r="D74" i="42"/>
  <c r="J73" i="42"/>
  <c r="M73" i="42" s="1"/>
  <c r="H73" i="42"/>
  <c r="F73" i="42"/>
  <c r="E73" i="42"/>
  <c r="D73" i="42"/>
  <c r="J72" i="42"/>
  <c r="M72" i="42" s="1"/>
  <c r="H72" i="42"/>
  <c r="F72" i="42"/>
  <c r="E72" i="42"/>
  <c r="D72" i="42"/>
  <c r="J71" i="42"/>
  <c r="M71" i="42" s="1"/>
  <c r="H71" i="42"/>
  <c r="F71" i="42"/>
  <c r="E71" i="42"/>
  <c r="D71" i="42"/>
  <c r="J70" i="42"/>
  <c r="K70" i="42" s="1"/>
  <c r="H70" i="42"/>
  <c r="F70" i="42"/>
  <c r="E70" i="42"/>
  <c r="D70" i="42"/>
  <c r="J69" i="42"/>
  <c r="M69" i="42" s="1"/>
  <c r="H69" i="42"/>
  <c r="F69" i="42"/>
  <c r="E69" i="42"/>
  <c r="D69" i="42"/>
  <c r="J68" i="42"/>
  <c r="M68" i="42" s="1"/>
  <c r="H68" i="42"/>
  <c r="F68" i="42"/>
  <c r="E68" i="42"/>
  <c r="D68" i="42"/>
  <c r="J67" i="42"/>
  <c r="M67" i="42" s="1"/>
  <c r="H67" i="42"/>
  <c r="F67" i="42"/>
  <c r="E67" i="42"/>
  <c r="D67" i="42"/>
  <c r="J66" i="42"/>
  <c r="K66" i="42" s="1"/>
  <c r="H66" i="42"/>
  <c r="F66" i="42"/>
  <c r="E66" i="42"/>
  <c r="D66" i="42"/>
  <c r="J65" i="42"/>
  <c r="M65" i="42" s="1"/>
  <c r="H65" i="42"/>
  <c r="F65" i="42"/>
  <c r="E65" i="42"/>
  <c r="D65" i="42"/>
  <c r="J64" i="42"/>
  <c r="M64" i="42" s="1"/>
  <c r="H64" i="42"/>
  <c r="F64" i="42"/>
  <c r="E64" i="42"/>
  <c r="D64" i="42"/>
  <c r="J63" i="42"/>
  <c r="M63" i="42" s="1"/>
  <c r="H63" i="42"/>
  <c r="F63" i="42"/>
  <c r="E63" i="42"/>
  <c r="D63" i="42"/>
  <c r="J62" i="42"/>
  <c r="K62" i="42" s="1"/>
  <c r="H62" i="42"/>
  <c r="F62" i="42"/>
  <c r="E62" i="42"/>
  <c r="D62" i="42"/>
  <c r="J61" i="42"/>
  <c r="M61" i="42" s="1"/>
  <c r="H61" i="42"/>
  <c r="F61" i="42"/>
  <c r="E61" i="42"/>
  <c r="D61" i="42"/>
  <c r="J60" i="42"/>
  <c r="M60" i="42" s="1"/>
  <c r="H60" i="42"/>
  <c r="F60" i="42"/>
  <c r="E60" i="42"/>
  <c r="D60" i="42"/>
  <c r="J59" i="42"/>
  <c r="M59" i="42" s="1"/>
  <c r="H59" i="42"/>
  <c r="F59" i="42"/>
  <c r="E59" i="42"/>
  <c r="D59" i="42"/>
  <c r="J58" i="42"/>
  <c r="K58" i="42" s="1"/>
  <c r="H58" i="42"/>
  <c r="F58" i="42"/>
  <c r="E58" i="42"/>
  <c r="D58" i="42"/>
  <c r="J57" i="42"/>
  <c r="M57" i="42" s="1"/>
  <c r="H57" i="42"/>
  <c r="F57" i="42"/>
  <c r="E57" i="42"/>
  <c r="D57" i="42"/>
  <c r="J56" i="42"/>
  <c r="M56" i="42" s="1"/>
  <c r="H56" i="42"/>
  <c r="F56" i="42"/>
  <c r="E56" i="42"/>
  <c r="D56" i="42"/>
  <c r="J55" i="42"/>
  <c r="M55" i="42" s="1"/>
  <c r="H55" i="42"/>
  <c r="F55" i="42"/>
  <c r="E55" i="42"/>
  <c r="D55" i="42"/>
  <c r="J54" i="42"/>
  <c r="K54" i="42" s="1"/>
  <c r="H54" i="42"/>
  <c r="F54" i="42"/>
  <c r="E54" i="42"/>
  <c r="D54" i="42"/>
  <c r="J53" i="42"/>
  <c r="M53" i="42" s="1"/>
  <c r="H53" i="42"/>
  <c r="F53" i="42"/>
  <c r="E53" i="42"/>
  <c r="D53" i="42"/>
  <c r="J52" i="42"/>
  <c r="H52" i="42"/>
  <c r="F52" i="42"/>
  <c r="E52" i="42"/>
  <c r="D52" i="42"/>
  <c r="J51" i="42"/>
  <c r="M51" i="42" s="1"/>
  <c r="H51" i="42"/>
  <c r="F51" i="42"/>
  <c r="E51" i="42"/>
  <c r="D51" i="42"/>
  <c r="J50" i="42"/>
  <c r="K50" i="42" s="1"/>
  <c r="H50" i="42"/>
  <c r="F50" i="42"/>
  <c r="E50" i="42"/>
  <c r="D50" i="42"/>
  <c r="J49" i="42"/>
  <c r="M49" i="42" s="1"/>
  <c r="H49" i="42"/>
  <c r="F49" i="42"/>
  <c r="E49" i="42"/>
  <c r="D49" i="42"/>
  <c r="J48" i="42"/>
  <c r="M48" i="42" s="1"/>
  <c r="H48" i="42"/>
  <c r="F48" i="42"/>
  <c r="E48" i="42"/>
  <c r="D48" i="42"/>
  <c r="J47" i="42"/>
  <c r="M47" i="42" s="1"/>
  <c r="H47" i="42"/>
  <c r="F47" i="42"/>
  <c r="E47" i="42"/>
  <c r="D47" i="42"/>
  <c r="J46" i="42"/>
  <c r="K46" i="42" s="1"/>
  <c r="H46" i="42"/>
  <c r="F46" i="42"/>
  <c r="E46" i="42"/>
  <c r="D46" i="42"/>
  <c r="J45" i="42"/>
  <c r="M45" i="42" s="1"/>
  <c r="H45" i="42"/>
  <c r="F45" i="42"/>
  <c r="E45" i="42"/>
  <c r="D45" i="42"/>
  <c r="J44" i="42"/>
  <c r="M44" i="42" s="1"/>
  <c r="H44" i="42"/>
  <c r="F44" i="42"/>
  <c r="E44" i="42"/>
  <c r="D44" i="42"/>
  <c r="J43" i="42"/>
  <c r="M43" i="42" s="1"/>
  <c r="H43" i="42"/>
  <c r="F43" i="42"/>
  <c r="E43" i="42"/>
  <c r="D43" i="42"/>
  <c r="J42" i="42"/>
  <c r="K42" i="42" s="1"/>
  <c r="H42" i="42"/>
  <c r="F42" i="42"/>
  <c r="E42" i="42"/>
  <c r="D42" i="42"/>
  <c r="J41" i="42"/>
  <c r="M41" i="42" s="1"/>
  <c r="H41" i="42"/>
  <c r="F41" i="42"/>
  <c r="E41" i="42"/>
  <c r="D41" i="42"/>
  <c r="J40" i="42"/>
  <c r="M40" i="42" s="1"/>
  <c r="H40" i="42"/>
  <c r="F40" i="42"/>
  <c r="E40" i="42"/>
  <c r="D40" i="42"/>
  <c r="J39" i="42"/>
  <c r="M39" i="42" s="1"/>
  <c r="H39" i="42"/>
  <c r="F39" i="42"/>
  <c r="E39" i="42"/>
  <c r="D39" i="42"/>
  <c r="J38" i="42"/>
  <c r="M38" i="42" s="1"/>
  <c r="H38" i="42"/>
  <c r="F38" i="42"/>
  <c r="E38" i="42"/>
  <c r="D38" i="42"/>
  <c r="J37" i="42"/>
  <c r="H37" i="42"/>
  <c r="F37" i="42"/>
  <c r="E37" i="42"/>
  <c r="D37" i="42"/>
  <c r="J36" i="42"/>
  <c r="M36" i="42" s="1"/>
  <c r="H36" i="42"/>
  <c r="F36" i="42"/>
  <c r="E36" i="42"/>
  <c r="D36" i="42"/>
  <c r="J35" i="42"/>
  <c r="L35" i="42" s="1"/>
  <c r="H35" i="42"/>
  <c r="F35" i="42"/>
  <c r="E35" i="42"/>
  <c r="D35" i="42"/>
  <c r="J34" i="42"/>
  <c r="M34" i="42" s="1"/>
  <c r="H34" i="42"/>
  <c r="F34" i="42"/>
  <c r="E34" i="42"/>
  <c r="D34" i="42"/>
  <c r="J33" i="42"/>
  <c r="M33" i="42" s="1"/>
  <c r="H33" i="42"/>
  <c r="F33" i="42"/>
  <c r="E33" i="42"/>
  <c r="D33" i="42"/>
  <c r="J32" i="42"/>
  <c r="M32" i="42" s="1"/>
  <c r="H32" i="42"/>
  <c r="F32" i="42"/>
  <c r="E32" i="42"/>
  <c r="D32" i="42"/>
  <c r="J31" i="42"/>
  <c r="L31" i="42" s="1"/>
  <c r="H31" i="42"/>
  <c r="F31" i="42"/>
  <c r="E31" i="42"/>
  <c r="D31" i="42"/>
  <c r="J30" i="42"/>
  <c r="L30" i="42" s="1"/>
  <c r="H30" i="42"/>
  <c r="F30" i="42"/>
  <c r="E30" i="42"/>
  <c r="D30" i="42"/>
  <c r="J29" i="42"/>
  <c r="H29" i="42"/>
  <c r="F29" i="42"/>
  <c r="E29" i="42"/>
  <c r="D29" i="42"/>
  <c r="J28" i="42"/>
  <c r="M28" i="42" s="1"/>
  <c r="H28" i="42"/>
  <c r="F28" i="42"/>
  <c r="E28" i="42"/>
  <c r="D28" i="42"/>
  <c r="J27" i="42"/>
  <c r="L27" i="42" s="1"/>
  <c r="H27" i="42"/>
  <c r="F27" i="42"/>
  <c r="E27" i="42"/>
  <c r="D27" i="42"/>
  <c r="J26" i="42"/>
  <c r="M26" i="42" s="1"/>
  <c r="H26" i="42"/>
  <c r="F26" i="42"/>
  <c r="E26" i="42"/>
  <c r="D26" i="42"/>
  <c r="J25" i="42"/>
  <c r="M25" i="42" s="1"/>
  <c r="H25" i="42"/>
  <c r="F25" i="42"/>
  <c r="E25" i="42"/>
  <c r="D25" i="42"/>
  <c r="J24" i="42"/>
  <c r="L24" i="42" s="1"/>
  <c r="H24" i="42"/>
  <c r="F24" i="42"/>
  <c r="E24" i="42"/>
  <c r="D24" i="42"/>
  <c r="J23" i="42"/>
  <c r="L23" i="42" s="1"/>
  <c r="H23" i="42"/>
  <c r="F23" i="42"/>
  <c r="E23" i="42"/>
  <c r="D23" i="42"/>
  <c r="J22" i="42"/>
  <c r="L22" i="42" s="1"/>
  <c r="H22" i="42"/>
  <c r="F22" i="42"/>
  <c r="E22" i="42"/>
  <c r="D22" i="42"/>
  <c r="J21" i="42"/>
  <c r="M21" i="42" s="1"/>
  <c r="H21" i="42"/>
  <c r="F21" i="42"/>
  <c r="E21" i="42"/>
  <c r="D21" i="42"/>
  <c r="J20" i="42"/>
  <c r="M20" i="42" s="1"/>
  <c r="H20" i="42"/>
  <c r="F20" i="42"/>
  <c r="E20" i="42"/>
  <c r="D20" i="42"/>
  <c r="J19" i="42"/>
  <c r="L19" i="42" s="1"/>
  <c r="H19" i="42"/>
  <c r="F19" i="42"/>
  <c r="E19" i="42"/>
  <c r="D19" i="42"/>
  <c r="J18" i="42"/>
  <c r="M18" i="42" s="1"/>
  <c r="H18" i="42"/>
  <c r="F18" i="42"/>
  <c r="E18" i="42"/>
  <c r="D18" i="42"/>
  <c r="J17" i="42"/>
  <c r="M17" i="42" s="1"/>
  <c r="H17" i="42"/>
  <c r="F17" i="42"/>
  <c r="E17" i="42"/>
  <c r="D17" i="42"/>
  <c r="J16" i="42"/>
  <c r="M16" i="42" s="1"/>
  <c r="H16" i="42"/>
  <c r="F16" i="42"/>
  <c r="E16" i="42"/>
  <c r="D16" i="42"/>
  <c r="J15" i="42"/>
  <c r="L15" i="42" s="1"/>
  <c r="H15" i="42"/>
  <c r="F15" i="42"/>
  <c r="E15" i="42"/>
  <c r="D15" i="42"/>
  <c r="J14" i="42"/>
  <c r="M14" i="42" s="1"/>
  <c r="H14" i="42"/>
  <c r="F14" i="42"/>
  <c r="E14" i="42"/>
  <c r="D14" i="42"/>
  <c r="J13" i="42"/>
  <c r="K13" i="42" s="1"/>
  <c r="H13" i="42"/>
  <c r="F13" i="42"/>
  <c r="E13" i="42"/>
  <c r="D13" i="42"/>
  <c r="J12" i="42"/>
  <c r="M12" i="42" s="1"/>
  <c r="H12" i="42"/>
  <c r="F12" i="42"/>
  <c r="E12" i="42"/>
  <c r="D12" i="42"/>
  <c r="J11" i="42"/>
  <c r="L11" i="42" s="1"/>
  <c r="H11" i="42"/>
  <c r="F11" i="42"/>
  <c r="E11" i="42"/>
  <c r="D11" i="42"/>
  <c r="J10" i="42"/>
  <c r="M10" i="42" s="1"/>
  <c r="H10" i="42"/>
  <c r="F10" i="42"/>
  <c r="E10" i="42"/>
  <c r="D10" i="42"/>
  <c r="J9" i="42"/>
  <c r="H9" i="42"/>
  <c r="F9" i="42"/>
  <c r="E9" i="42"/>
  <c r="D9" i="42"/>
  <c r="J8" i="42"/>
  <c r="K8" i="42" s="1"/>
  <c r="H8" i="42"/>
  <c r="F8" i="42"/>
  <c r="E8" i="42"/>
  <c r="D8" i="42"/>
  <c r="J7" i="42"/>
  <c r="M7" i="42" s="1"/>
  <c r="H7" i="42"/>
  <c r="F7" i="42"/>
  <c r="E7" i="42"/>
  <c r="D7" i="42"/>
  <c r="J6" i="42"/>
  <c r="L6" i="42" s="1"/>
  <c r="H6" i="42"/>
  <c r="F6" i="42"/>
  <c r="E6" i="42"/>
  <c r="D6" i="42"/>
  <c r="X95" i="52" l="1"/>
  <c r="X97" i="52" s="1"/>
  <c r="R25" i="52"/>
  <c r="R113" i="52" s="1"/>
  <c r="F113" i="52"/>
  <c r="G89" i="42"/>
  <c r="G97" i="42"/>
  <c r="G99" i="42"/>
  <c r="G35" i="42"/>
  <c r="G7" i="42"/>
  <c r="M22" i="42"/>
  <c r="G26" i="42"/>
  <c r="G45" i="42"/>
  <c r="G53" i="42"/>
  <c r="G61" i="42"/>
  <c r="G69" i="42"/>
  <c r="G12" i="42"/>
  <c r="Q8" i="42" s="1"/>
  <c r="G20" i="42"/>
  <c r="G82" i="42"/>
  <c r="G6" i="42"/>
  <c r="Q6" i="42" s="1"/>
  <c r="L32" i="42"/>
  <c r="G13" i="42"/>
  <c r="G21" i="42"/>
  <c r="G32" i="42"/>
  <c r="G38" i="42"/>
  <c r="G49" i="42"/>
  <c r="G57" i="42"/>
  <c r="G65" i="42"/>
  <c r="G73" i="42"/>
  <c r="G29" i="42"/>
  <c r="G59" i="42"/>
  <c r="G17" i="42"/>
  <c r="K41" i="42"/>
  <c r="G93" i="42"/>
  <c r="G101" i="42"/>
  <c r="G51" i="42"/>
  <c r="G14" i="42"/>
  <c r="K32" i="42"/>
  <c r="G88" i="42"/>
  <c r="G43" i="42"/>
  <c r="G30" i="42"/>
  <c r="G36" i="42"/>
  <c r="G8" i="42"/>
  <c r="G16" i="42"/>
  <c r="G19" i="42"/>
  <c r="G92" i="42"/>
  <c r="Q40" i="42" s="1"/>
  <c r="L7" i="42"/>
  <c r="K16" i="42"/>
  <c r="G39" i="42"/>
  <c r="G87" i="42"/>
  <c r="G95" i="42"/>
  <c r="G103" i="42"/>
  <c r="Q41" i="42" s="1"/>
  <c r="G100" i="42"/>
  <c r="L16" i="42"/>
  <c r="G18" i="42"/>
  <c r="G33" i="42"/>
  <c r="G67" i="42"/>
  <c r="G75" i="42"/>
  <c r="G90" i="42"/>
  <c r="G98" i="42"/>
  <c r="K40" i="42"/>
  <c r="G77" i="42"/>
  <c r="G81" i="42"/>
  <c r="L40" i="42"/>
  <c r="G96" i="42"/>
  <c r="G34" i="42"/>
  <c r="G10" i="42"/>
  <c r="G22" i="42"/>
  <c r="G23" i="42"/>
  <c r="G28" i="42"/>
  <c r="G41" i="42"/>
  <c r="G91" i="42"/>
  <c r="G102" i="42"/>
  <c r="G37" i="42"/>
  <c r="G40" i="42"/>
  <c r="G47" i="42"/>
  <c r="G55" i="42"/>
  <c r="G63" i="42"/>
  <c r="G71" i="42"/>
  <c r="G79" i="42"/>
  <c r="G86" i="42"/>
  <c r="G94" i="42"/>
  <c r="L10" i="42"/>
  <c r="K20" i="42"/>
  <c r="L26" i="42"/>
  <c r="K36" i="42"/>
  <c r="L45" i="42"/>
  <c r="L49" i="42"/>
  <c r="L53" i="42"/>
  <c r="L57" i="42"/>
  <c r="L61" i="42"/>
  <c r="L65" i="42"/>
  <c r="L69" i="42"/>
  <c r="L73" i="42"/>
  <c r="L77" i="42"/>
  <c r="L81" i="42"/>
  <c r="L36" i="42"/>
  <c r="L14" i="42"/>
  <c r="K24" i="42"/>
  <c r="G42" i="42"/>
  <c r="G46" i="42"/>
  <c r="G50" i="42"/>
  <c r="G54" i="42"/>
  <c r="G58" i="42"/>
  <c r="G62" i="42"/>
  <c r="G66" i="42"/>
  <c r="G70" i="42"/>
  <c r="G74" i="42"/>
  <c r="G78" i="42"/>
  <c r="L20" i="42"/>
  <c r="G11" i="42"/>
  <c r="K6" i="42"/>
  <c r="M8" i="42"/>
  <c r="K12" i="42"/>
  <c r="L18" i="42"/>
  <c r="M24" i="42"/>
  <c r="K28" i="42"/>
  <c r="L34" i="42"/>
  <c r="K39" i="42"/>
  <c r="L43" i="42"/>
  <c r="L47" i="42"/>
  <c r="L51" i="42"/>
  <c r="L55" i="42"/>
  <c r="L59" i="42"/>
  <c r="L63" i="42"/>
  <c r="L67" i="42"/>
  <c r="L71" i="42"/>
  <c r="L75" i="42"/>
  <c r="M30" i="42"/>
  <c r="G9" i="42"/>
  <c r="Q7" i="42" s="1"/>
  <c r="L12" i="42"/>
  <c r="G15" i="42"/>
  <c r="G24" i="42"/>
  <c r="G25" i="42"/>
  <c r="L28" i="42"/>
  <c r="G31" i="42"/>
  <c r="L39" i="42"/>
  <c r="G27" i="42"/>
  <c r="M6" i="42"/>
  <c r="G44" i="42"/>
  <c r="G48" i="42"/>
  <c r="G52" i="42"/>
  <c r="G56" i="42"/>
  <c r="G60" i="42"/>
  <c r="G64" i="42"/>
  <c r="G68" i="42"/>
  <c r="G72" i="42"/>
  <c r="G76" i="42"/>
  <c r="G80" i="42"/>
  <c r="G85" i="42"/>
  <c r="K15" i="42"/>
  <c r="K19" i="42"/>
  <c r="K23" i="42"/>
  <c r="K27" i="42"/>
  <c r="K31" i="42"/>
  <c r="L8" i="42"/>
  <c r="M11" i="42"/>
  <c r="M15" i="42"/>
  <c r="M19" i="42"/>
  <c r="M23" i="42"/>
  <c r="M27" i="42"/>
  <c r="M31" i="42"/>
  <c r="M35" i="42"/>
  <c r="L42" i="42"/>
  <c r="L46" i="42"/>
  <c r="L50" i="42"/>
  <c r="L54" i="42"/>
  <c r="L58" i="42"/>
  <c r="L62" i="42"/>
  <c r="L66" i="42"/>
  <c r="L70" i="42"/>
  <c r="L74" i="42"/>
  <c r="L78" i="42"/>
  <c r="L82" i="42"/>
  <c r="M42" i="42"/>
  <c r="K43" i="42"/>
  <c r="M46" i="42"/>
  <c r="K47" i="42"/>
  <c r="M50" i="42"/>
  <c r="K51" i="42"/>
  <c r="M54" i="42"/>
  <c r="K55" i="42"/>
  <c r="M58" i="42"/>
  <c r="K59" i="42"/>
  <c r="M62" i="42"/>
  <c r="K63" i="42"/>
  <c r="M66" i="42"/>
  <c r="K67" i="42"/>
  <c r="M70" i="42"/>
  <c r="K71" i="42"/>
  <c r="M74" i="42"/>
  <c r="K75" i="42"/>
  <c r="M78" i="42"/>
  <c r="K79" i="42"/>
  <c r="M82" i="42"/>
  <c r="L9" i="42"/>
  <c r="L13" i="42"/>
  <c r="L17" i="42"/>
  <c r="L21" i="42"/>
  <c r="L25" i="42"/>
  <c r="L33" i="42"/>
  <c r="L37" i="42"/>
  <c r="K44" i="42"/>
  <c r="K48" i="42"/>
  <c r="K52" i="42"/>
  <c r="K56" i="42"/>
  <c r="K60" i="42"/>
  <c r="K64" i="42"/>
  <c r="K68" i="42"/>
  <c r="K72" i="42"/>
  <c r="K76" i="42"/>
  <c r="M79" i="42"/>
  <c r="K80" i="42"/>
  <c r="K17" i="42"/>
  <c r="N17" i="42" s="1"/>
  <c r="K21" i="42"/>
  <c r="N21" i="42" s="1"/>
  <c r="K25" i="42"/>
  <c r="N25" i="42" s="1"/>
  <c r="K29" i="42"/>
  <c r="K33" i="42"/>
  <c r="K37" i="42"/>
  <c r="L29" i="42"/>
  <c r="K7" i="42"/>
  <c r="N7" i="42" s="1"/>
  <c r="M9" i="42"/>
  <c r="K10" i="42"/>
  <c r="M13" i="42"/>
  <c r="K14" i="42"/>
  <c r="N14" i="42" s="1"/>
  <c r="K18" i="42"/>
  <c r="K22" i="42"/>
  <c r="N22" i="42" s="1"/>
  <c r="K26" i="42"/>
  <c r="M29" i="42"/>
  <c r="K30" i="42"/>
  <c r="K34" i="42"/>
  <c r="M37" i="42"/>
  <c r="K38" i="42"/>
  <c r="L44" i="42"/>
  <c r="L48" i="42"/>
  <c r="L52" i="42"/>
  <c r="L56" i="42"/>
  <c r="L60" i="42"/>
  <c r="L64" i="42"/>
  <c r="L68" i="42"/>
  <c r="L72" i="42"/>
  <c r="L76" i="42"/>
  <c r="L80" i="42"/>
  <c r="L38" i="42"/>
  <c r="L41" i="42"/>
  <c r="K45" i="42"/>
  <c r="K49" i="42"/>
  <c r="M52" i="42"/>
  <c r="K53" i="42"/>
  <c r="K57" i="42"/>
  <c r="N57" i="42" s="1"/>
  <c r="K61" i="42"/>
  <c r="N61" i="42" s="1"/>
  <c r="K65" i="42"/>
  <c r="K69" i="42"/>
  <c r="K73" i="42"/>
  <c r="M76" i="42"/>
  <c r="K77" i="42"/>
  <c r="N77" i="42" s="1"/>
  <c r="M80" i="42"/>
  <c r="K81" i="42"/>
  <c r="K9" i="42"/>
  <c r="K11" i="42"/>
  <c r="K35" i="42"/>
  <c r="U25" i="52" l="1"/>
  <c r="N45" i="42"/>
  <c r="N71" i="42"/>
  <c r="N32" i="42"/>
  <c r="N33" i="42"/>
  <c r="N30" i="42"/>
  <c r="N10" i="42"/>
  <c r="N49" i="42"/>
  <c r="N16" i="42"/>
  <c r="N40" i="42"/>
  <c r="N41" i="42"/>
  <c r="N63" i="42"/>
  <c r="N81" i="42"/>
  <c r="N46" i="42"/>
  <c r="N12" i="42"/>
  <c r="N34" i="42"/>
  <c r="N73" i="42"/>
  <c r="N56" i="42"/>
  <c r="N55" i="42"/>
  <c r="N19" i="42"/>
  <c r="N36" i="42"/>
  <c r="N69" i="42"/>
  <c r="N26" i="42"/>
  <c r="N48" i="42"/>
  <c r="N67" i="42"/>
  <c r="N51" i="42"/>
  <c r="N28" i="42"/>
  <c r="N54" i="42"/>
  <c r="N15" i="42"/>
  <c r="N65" i="42"/>
  <c r="N58" i="42"/>
  <c r="N9" i="42"/>
  <c r="N76" i="42"/>
  <c r="N50" i="42"/>
  <c r="N74" i="42"/>
  <c r="N6" i="42"/>
  <c r="N18" i="42"/>
  <c r="N42" i="42"/>
  <c r="N20" i="42"/>
  <c r="N24" i="42"/>
  <c r="N64" i="42"/>
  <c r="N59" i="42"/>
  <c r="N27" i="42"/>
  <c r="N52" i="42"/>
  <c r="N23" i="42"/>
  <c r="N39" i="42"/>
  <c r="N82" i="42"/>
  <c r="N44" i="42"/>
  <c r="N72" i="42"/>
  <c r="N37" i="42"/>
  <c r="N79" i="42"/>
  <c r="N47" i="42"/>
  <c r="N80" i="42"/>
  <c r="N53" i="42"/>
  <c r="N38" i="42"/>
  <c r="N29" i="42"/>
  <c r="N68" i="42"/>
  <c r="N78" i="42"/>
  <c r="N70" i="42"/>
  <c r="N13" i="42"/>
  <c r="N75" i="42"/>
  <c r="N43" i="42"/>
  <c r="N66" i="42"/>
  <c r="N8" i="42"/>
  <c r="N60" i="42"/>
  <c r="N62" i="42"/>
  <c r="N31" i="42"/>
  <c r="N35" i="42"/>
  <c r="N11" i="42"/>
  <c r="T13" i="52" l="1"/>
  <c r="Q13" i="52"/>
  <c r="K13" i="52"/>
  <c r="H13" i="52"/>
  <c r="W13" i="52"/>
  <c r="N13" i="52"/>
  <c r="W14" i="52"/>
  <c r="T14" i="52"/>
  <c r="Q14" i="52"/>
  <c r="N14" i="52"/>
  <c r="K14" i="52"/>
  <c r="H14" i="52"/>
  <c r="U113" i="52"/>
  <c r="X25" i="52"/>
  <c r="C31" i="41"/>
  <c r="C41" i="41"/>
  <c r="C32" i="41"/>
  <c r="C42" i="41"/>
  <c r="C40" i="41"/>
  <c r="C30" i="41"/>
  <c r="Z13" i="52" l="1"/>
  <c r="Z14" i="52"/>
  <c r="H15" i="52"/>
  <c r="H20" i="52" s="1"/>
  <c r="F116" i="52" s="1"/>
  <c r="X24" i="52"/>
  <c r="X26" i="52" s="1"/>
  <c r="I15" i="52"/>
  <c r="K20" i="52" s="1"/>
  <c r="I116" i="52" s="1"/>
  <c r="L15" i="52"/>
  <c r="N20" i="52" s="1"/>
  <c r="L116" i="52" s="1"/>
  <c r="O15" i="52"/>
  <c r="Q20" i="52" s="1"/>
  <c r="O116" i="52" s="1"/>
  <c r="U15" i="52"/>
  <c r="W20" i="52" s="1"/>
  <c r="U116" i="52" s="1"/>
  <c r="R15" i="52"/>
  <c r="T20" i="52" s="1"/>
  <c r="R116" i="52" s="1"/>
  <c r="C36" i="41"/>
  <c r="C34" i="41"/>
  <c r="C44" i="41"/>
  <c r="C46" i="41"/>
  <c r="C35" i="41"/>
  <c r="C33" i="41"/>
  <c r="C43" i="41"/>
  <c r="C45" i="41"/>
  <c r="X116" i="52" l="1"/>
  <c r="X15" i="52"/>
  <c r="Z20" i="52"/>
  <c r="R121" i="52"/>
  <c r="O121" i="52"/>
  <c r="L121" i="52"/>
  <c r="F121" i="52"/>
  <c r="U121" i="52"/>
  <c r="I121" i="52"/>
  <c r="C209" i="32"/>
  <c r="X17" i="52" l="1"/>
  <c r="X121" i="52"/>
  <c r="C15" i="32"/>
  <c r="C14" i="32"/>
  <c r="D14" i="32" l="1"/>
  <c r="E14" i="32"/>
  <c r="G15" i="32"/>
  <c r="P21" i="32" l="1"/>
  <c r="O21" i="32"/>
  <c r="N21" i="32"/>
  <c r="P20" i="32"/>
  <c r="O20" i="32"/>
  <c r="N20" i="32"/>
  <c r="P19" i="32"/>
  <c r="O19" i="32"/>
  <c r="N19" i="32"/>
  <c r="P18" i="32"/>
  <c r="O18" i="32"/>
  <c r="N18" i="32"/>
  <c r="P17" i="32"/>
  <c r="O17" i="32"/>
  <c r="N17" i="32"/>
  <c r="L209" i="32" l="1"/>
  <c r="K209" i="32"/>
  <c r="J209" i="32"/>
  <c r="G209" i="32" s="1"/>
  <c r="I209" i="32"/>
  <c r="F209" i="32" s="1"/>
  <c r="E209" i="32"/>
  <c r="D209" i="32"/>
  <c r="H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D194" i="32"/>
  <c r="E194" i="32"/>
  <c r="I194" i="32"/>
  <c r="F194" i="32" s="1"/>
  <c r="J194" i="32"/>
  <c r="G194" i="32" s="1"/>
  <c r="K194" i="32"/>
  <c r="L194" i="32"/>
  <c r="H194" i="32" l="1"/>
  <c r="D171" i="32" l="1"/>
  <c r="E171" i="32"/>
  <c r="I171" i="32"/>
  <c r="F171" i="32" s="1"/>
  <c r="J171" i="32"/>
  <c r="G171" i="32" s="1"/>
  <c r="K171" i="32"/>
  <c r="L171" i="32"/>
  <c r="D172" i="32"/>
  <c r="E172" i="32"/>
  <c r="I172" i="32"/>
  <c r="F172" i="32" s="1"/>
  <c r="J172" i="32"/>
  <c r="G172" i="32" s="1"/>
  <c r="K172" i="32"/>
  <c r="L172" i="32"/>
  <c r="D173" i="32"/>
  <c r="E173" i="32"/>
  <c r="I173" i="32"/>
  <c r="F173" i="32" s="1"/>
  <c r="J173" i="32"/>
  <c r="G173" i="32" s="1"/>
  <c r="K173" i="32"/>
  <c r="L173" i="32"/>
  <c r="D174" i="32"/>
  <c r="E174" i="32"/>
  <c r="I174" i="32"/>
  <c r="F174" i="32" s="1"/>
  <c r="J174" i="32"/>
  <c r="G174" i="32" s="1"/>
  <c r="K174" i="32"/>
  <c r="L174" i="32"/>
  <c r="D175" i="32"/>
  <c r="E175" i="32"/>
  <c r="I175" i="32"/>
  <c r="F175" i="32" s="1"/>
  <c r="J175" i="32"/>
  <c r="G175" i="32" s="1"/>
  <c r="K175" i="32"/>
  <c r="L175" i="32"/>
  <c r="D176" i="32"/>
  <c r="E176" i="32"/>
  <c r="I176" i="32"/>
  <c r="F176" i="32" s="1"/>
  <c r="J176" i="32"/>
  <c r="G176" i="32" s="1"/>
  <c r="K176" i="32"/>
  <c r="L176" i="32"/>
  <c r="D177" i="32"/>
  <c r="E177" i="32"/>
  <c r="I177" i="32"/>
  <c r="F177" i="32" s="1"/>
  <c r="J177" i="32"/>
  <c r="G177" i="32" s="1"/>
  <c r="K177" i="32"/>
  <c r="L177" i="32"/>
  <c r="D178" i="32"/>
  <c r="E178" i="32"/>
  <c r="I178" i="32"/>
  <c r="F178" i="32" s="1"/>
  <c r="J178" i="32"/>
  <c r="G178" i="32" s="1"/>
  <c r="K178" i="32"/>
  <c r="L178" i="32"/>
  <c r="D179" i="32"/>
  <c r="E179" i="32"/>
  <c r="I179" i="32"/>
  <c r="F179" i="32" s="1"/>
  <c r="J179" i="32"/>
  <c r="G179" i="32" s="1"/>
  <c r="K179" i="32"/>
  <c r="L179" i="32"/>
  <c r="D180" i="32"/>
  <c r="E180" i="32"/>
  <c r="I180" i="32"/>
  <c r="F180" i="32" s="1"/>
  <c r="J180" i="32"/>
  <c r="G180" i="32" s="1"/>
  <c r="K180" i="32"/>
  <c r="L180" i="32"/>
  <c r="D181" i="32"/>
  <c r="E181" i="32"/>
  <c r="I181" i="32"/>
  <c r="F181" i="32" s="1"/>
  <c r="J181" i="32"/>
  <c r="G181" i="32" s="1"/>
  <c r="K181" i="32"/>
  <c r="L181" i="32"/>
  <c r="D182" i="32"/>
  <c r="E182" i="32"/>
  <c r="I182" i="32"/>
  <c r="F182" i="32" s="1"/>
  <c r="J182" i="32"/>
  <c r="G182" i="32" s="1"/>
  <c r="K182" i="32"/>
  <c r="L182" i="32"/>
  <c r="D183" i="32"/>
  <c r="E183" i="32"/>
  <c r="I183" i="32"/>
  <c r="F183" i="32" s="1"/>
  <c r="J183" i="32"/>
  <c r="G183" i="32" s="1"/>
  <c r="K183" i="32"/>
  <c r="L183" i="32"/>
  <c r="D184" i="32"/>
  <c r="E184" i="32"/>
  <c r="I184" i="32"/>
  <c r="F184" i="32" s="1"/>
  <c r="J184" i="32"/>
  <c r="G184" i="32" s="1"/>
  <c r="K184" i="32"/>
  <c r="L184" i="32"/>
  <c r="D185" i="32"/>
  <c r="E185" i="32"/>
  <c r="I185" i="32"/>
  <c r="F185" i="32" s="1"/>
  <c r="J185" i="32"/>
  <c r="G185" i="32" s="1"/>
  <c r="K185" i="32"/>
  <c r="L185" i="32"/>
  <c r="D186" i="32"/>
  <c r="E186" i="32"/>
  <c r="I186" i="32"/>
  <c r="F186" i="32" s="1"/>
  <c r="J186" i="32"/>
  <c r="G186" i="32" s="1"/>
  <c r="K186" i="32"/>
  <c r="L186" i="32"/>
  <c r="D187" i="32"/>
  <c r="E187" i="32"/>
  <c r="I187" i="32"/>
  <c r="F187" i="32" s="1"/>
  <c r="J187" i="32"/>
  <c r="G187" i="32" s="1"/>
  <c r="K187" i="32"/>
  <c r="L187" i="32"/>
  <c r="D188" i="32"/>
  <c r="E188" i="32"/>
  <c r="I188" i="32"/>
  <c r="F188" i="32" s="1"/>
  <c r="J188" i="32"/>
  <c r="G188" i="32" s="1"/>
  <c r="K188" i="32"/>
  <c r="L188" i="32"/>
  <c r="D189" i="32"/>
  <c r="E189" i="32"/>
  <c r="I189" i="32"/>
  <c r="F189" i="32" s="1"/>
  <c r="J189" i="32"/>
  <c r="G189" i="32" s="1"/>
  <c r="K189" i="32"/>
  <c r="L189" i="32"/>
  <c r="D190" i="32"/>
  <c r="E190" i="32"/>
  <c r="I190" i="32"/>
  <c r="F190" i="32" s="1"/>
  <c r="J190" i="32"/>
  <c r="G190" i="32" s="1"/>
  <c r="K190" i="32"/>
  <c r="L190" i="32"/>
  <c r="D191" i="32"/>
  <c r="E191" i="32"/>
  <c r="I191" i="32"/>
  <c r="F191" i="32" s="1"/>
  <c r="J191" i="32"/>
  <c r="G191" i="32" s="1"/>
  <c r="K191" i="32"/>
  <c r="L191" i="32"/>
  <c r="D192" i="32"/>
  <c r="E192" i="32"/>
  <c r="I192" i="32"/>
  <c r="F192" i="32" s="1"/>
  <c r="J192" i="32"/>
  <c r="G192" i="32" s="1"/>
  <c r="K192" i="32"/>
  <c r="L192" i="32"/>
  <c r="D193" i="32"/>
  <c r="E193" i="32"/>
  <c r="I193" i="32"/>
  <c r="F193" i="32" s="1"/>
  <c r="J193" i="32"/>
  <c r="G193" i="32" s="1"/>
  <c r="K193" i="32"/>
  <c r="L193" i="32"/>
  <c r="D195" i="32"/>
  <c r="E195" i="32"/>
  <c r="I195" i="32"/>
  <c r="F195" i="32" s="1"/>
  <c r="J195" i="32"/>
  <c r="G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H192" i="32" l="1"/>
  <c r="H176" i="32"/>
  <c r="H179" i="32"/>
  <c r="H175" i="32"/>
  <c r="H180" i="32"/>
  <c r="H190" i="32"/>
  <c r="H191" i="32"/>
  <c r="H185" i="32"/>
  <c r="H184" i="32"/>
  <c r="H186" i="32"/>
  <c r="H183" i="32"/>
  <c r="H182" i="32"/>
  <c r="H181" i="32"/>
  <c r="H171" i="32"/>
  <c r="H187" i="32"/>
  <c r="H177" i="32"/>
  <c r="H172" i="32"/>
  <c r="H178" i="32"/>
  <c r="H174" i="32"/>
  <c r="H173" i="32"/>
  <c r="H193" i="32"/>
  <c r="H189" i="32"/>
  <c r="H188" i="32"/>
  <c r="H195" i="32"/>
  <c r="D201" i="32"/>
  <c r="E201" i="32"/>
  <c r="I201" i="32"/>
  <c r="F201" i="32" s="1"/>
  <c r="J201" i="32"/>
  <c r="G201" i="32" s="1"/>
  <c r="K201" i="32"/>
  <c r="L201" i="32"/>
  <c r="D202" i="32"/>
  <c r="E202" i="32"/>
  <c r="I202" i="32"/>
  <c r="F202" i="32" s="1"/>
  <c r="J202" i="32"/>
  <c r="G202" i="32" s="1"/>
  <c r="K202" i="32"/>
  <c r="L202" i="32"/>
  <c r="D203" i="32"/>
  <c r="E203" i="32"/>
  <c r="I203" i="32"/>
  <c r="F203" i="32" s="1"/>
  <c r="J203" i="32"/>
  <c r="G203" i="32" s="1"/>
  <c r="K203" i="32"/>
  <c r="L203" i="32"/>
  <c r="D204" i="32"/>
  <c r="E204" i="32"/>
  <c r="I204" i="32"/>
  <c r="F204" i="32" s="1"/>
  <c r="J204" i="32"/>
  <c r="G204" i="32" s="1"/>
  <c r="K204" i="32"/>
  <c r="L204" i="32"/>
  <c r="D205" i="32"/>
  <c r="E205" i="32"/>
  <c r="I205" i="32"/>
  <c r="F205" i="32" s="1"/>
  <c r="J205" i="32"/>
  <c r="G205" i="32" s="1"/>
  <c r="K205" i="32"/>
  <c r="L205" i="32"/>
  <c r="D206" i="32"/>
  <c r="E206" i="32"/>
  <c r="I206" i="32"/>
  <c r="F206" i="32" s="1"/>
  <c r="J206" i="32"/>
  <c r="G206" i="32" s="1"/>
  <c r="K206" i="32"/>
  <c r="L206" i="32"/>
  <c r="C201" i="32"/>
  <c r="C202" i="32"/>
  <c r="C203" i="32"/>
  <c r="C204" i="32"/>
  <c r="H204" i="32" l="1"/>
  <c r="H203" i="32"/>
  <c r="H206" i="32"/>
  <c r="H202" i="32"/>
  <c r="H205" i="32"/>
  <c r="H201" i="32"/>
  <c r="O13" i="32"/>
  <c r="O14" i="32" l="1"/>
  <c r="O15" i="32"/>
  <c r="O16" i="32"/>
  <c r="N14" i="32"/>
  <c r="N15" i="32"/>
  <c r="N16" i="32"/>
  <c r="N13" i="32"/>
  <c r="B14" i="32" l="1"/>
  <c r="F14" i="32" s="1"/>
  <c r="G14" i="32" s="1"/>
  <c r="B13" i="32" l="1"/>
  <c r="F13" i="32" s="1"/>
  <c r="A1" i="41" l="1"/>
  <c r="L539" i="32" l="1"/>
  <c r="K539" i="32"/>
  <c r="J539" i="32"/>
  <c r="G539" i="32" s="1"/>
  <c r="I539" i="32"/>
  <c r="F539" i="32" s="1"/>
  <c r="E539" i="32"/>
  <c r="D539" i="32"/>
  <c r="C539" i="32"/>
  <c r="H539" i="32" l="1"/>
  <c r="K165" i="32"/>
  <c r="D166" i="32"/>
  <c r="E166" i="32"/>
  <c r="I166" i="32"/>
  <c r="F166" i="32" s="1"/>
  <c r="J166" i="32"/>
  <c r="G166" i="32" s="1"/>
  <c r="K166" i="32"/>
  <c r="L166" i="32"/>
  <c r="D167" i="32"/>
  <c r="E167" i="32"/>
  <c r="I167" i="32"/>
  <c r="F167" i="32" s="1"/>
  <c r="J167" i="32"/>
  <c r="G167" i="32" s="1"/>
  <c r="K167" i="32"/>
  <c r="L167" i="32"/>
  <c r="D168" i="32"/>
  <c r="E168" i="32"/>
  <c r="I168" i="32"/>
  <c r="F168" i="32" s="1"/>
  <c r="J168" i="32"/>
  <c r="G168" i="32" s="1"/>
  <c r="K168" i="32"/>
  <c r="L168" i="32"/>
  <c r="D169" i="32"/>
  <c r="E169" i="32"/>
  <c r="I169" i="32"/>
  <c r="F169" i="32" s="1"/>
  <c r="J169" i="32"/>
  <c r="G169" i="32" s="1"/>
  <c r="K169" i="32"/>
  <c r="L169" i="32"/>
  <c r="D170" i="32"/>
  <c r="E170" i="32"/>
  <c r="I170" i="32"/>
  <c r="F170" i="32" s="1"/>
  <c r="J170" i="32"/>
  <c r="G170" i="32" s="1"/>
  <c r="K170" i="32"/>
  <c r="L170" i="32"/>
  <c r="D196" i="32"/>
  <c r="E196" i="32"/>
  <c r="I196" i="32"/>
  <c r="F196" i="32" s="1"/>
  <c r="J196" i="32"/>
  <c r="G196" i="32" s="1"/>
  <c r="K196" i="32"/>
  <c r="L196" i="32"/>
  <c r="D197" i="32"/>
  <c r="E197" i="32"/>
  <c r="I197" i="32"/>
  <c r="F197" i="32" s="1"/>
  <c r="J197" i="32"/>
  <c r="G197" i="32" s="1"/>
  <c r="K197" i="32"/>
  <c r="L197" i="32"/>
  <c r="D198" i="32"/>
  <c r="E198" i="32"/>
  <c r="I198" i="32"/>
  <c r="F198" i="32" s="1"/>
  <c r="J198" i="32"/>
  <c r="G198" i="32" s="1"/>
  <c r="K198" i="32"/>
  <c r="L198" i="32"/>
  <c r="D199" i="32"/>
  <c r="E199" i="32"/>
  <c r="I199" i="32"/>
  <c r="F199" i="32" s="1"/>
  <c r="J199" i="32"/>
  <c r="G199" i="32" s="1"/>
  <c r="K199" i="32"/>
  <c r="L199" i="32"/>
  <c r="D200" i="32"/>
  <c r="E200" i="32"/>
  <c r="I200" i="32"/>
  <c r="F200" i="32" s="1"/>
  <c r="J200" i="32"/>
  <c r="G200" i="32" s="1"/>
  <c r="K200" i="32"/>
  <c r="L200" i="32"/>
  <c r="L165" i="32"/>
  <c r="J165" i="32"/>
  <c r="G165" i="32" s="1"/>
  <c r="I165" i="32"/>
  <c r="F165" i="32" s="1"/>
  <c r="E165" i="32"/>
  <c r="C166" i="32"/>
  <c r="C167" i="32"/>
  <c r="C168" i="32"/>
  <c r="C169" i="32"/>
  <c r="C170" i="32"/>
  <c r="C196" i="32"/>
  <c r="C197" i="32"/>
  <c r="C198" i="32"/>
  <c r="C199" i="32"/>
  <c r="C200" i="32"/>
  <c r="C205" i="32"/>
  <c r="C206" i="32"/>
  <c r="C165" i="32"/>
  <c r="G207" i="32" l="1"/>
  <c r="F207" i="32"/>
  <c r="E207" i="32"/>
  <c r="L207" i="32"/>
  <c r="J207" i="32"/>
  <c r="K207" i="32"/>
  <c r="I207" i="32"/>
  <c r="H197" i="32"/>
  <c r="H168" i="32"/>
  <c r="H199" i="32"/>
  <c r="H170" i="32"/>
  <c r="H166" i="32"/>
  <c r="H200" i="32"/>
  <c r="H198" i="32"/>
  <c r="H196" i="32"/>
  <c r="H169" i="32"/>
  <c r="H167" i="32"/>
  <c r="D165" i="32"/>
  <c r="D556" i="32"/>
  <c r="E556" i="32"/>
  <c r="I556" i="32"/>
  <c r="F556" i="32" s="1"/>
  <c r="J556" i="32"/>
  <c r="G556" i="32" s="1"/>
  <c r="K556" i="32"/>
  <c r="L556" i="32"/>
  <c r="D546" i="32"/>
  <c r="E546" i="32"/>
  <c r="I546" i="32"/>
  <c r="F546" i="32" s="1"/>
  <c r="J546" i="32"/>
  <c r="G546" i="32" s="1"/>
  <c r="K546" i="32"/>
  <c r="L546" i="32"/>
  <c r="D547" i="32"/>
  <c r="E547" i="32"/>
  <c r="I547" i="32"/>
  <c r="F547" i="32" s="1"/>
  <c r="J547" i="32"/>
  <c r="G547" i="32" s="1"/>
  <c r="K547" i="32"/>
  <c r="L547" i="32"/>
  <c r="D548" i="32"/>
  <c r="E548" i="32"/>
  <c r="I548" i="32"/>
  <c r="F548" i="32" s="1"/>
  <c r="J548" i="32"/>
  <c r="G548" i="32" s="1"/>
  <c r="K548" i="32"/>
  <c r="L548" i="32"/>
  <c r="D549" i="32"/>
  <c r="E549" i="32"/>
  <c r="I549" i="32"/>
  <c r="F549" i="32" s="1"/>
  <c r="J549" i="32"/>
  <c r="G549" i="32" s="1"/>
  <c r="K549" i="32"/>
  <c r="L549" i="32"/>
  <c r="D550" i="32"/>
  <c r="E550" i="32"/>
  <c r="I550" i="32"/>
  <c r="F550" i="32" s="1"/>
  <c r="J550" i="32"/>
  <c r="G550" i="32" s="1"/>
  <c r="K550" i="32"/>
  <c r="L550" i="32"/>
  <c r="D551" i="32"/>
  <c r="E551" i="32"/>
  <c r="I551" i="32"/>
  <c r="F551" i="32" s="1"/>
  <c r="J551" i="32"/>
  <c r="G551" i="32" s="1"/>
  <c r="K551" i="32"/>
  <c r="L551" i="32"/>
  <c r="D552" i="32"/>
  <c r="E552" i="32"/>
  <c r="I552" i="32"/>
  <c r="F552" i="32" s="1"/>
  <c r="J552" i="32"/>
  <c r="G552" i="32" s="1"/>
  <c r="K552" i="32"/>
  <c r="L552" i="32"/>
  <c r="D553" i="32"/>
  <c r="E553" i="32"/>
  <c r="I553" i="32"/>
  <c r="F553" i="32" s="1"/>
  <c r="J553" i="32"/>
  <c r="G553" i="32" s="1"/>
  <c r="K553" i="32"/>
  <c r="L553" i="32"/>
  <c r="D554" i="32"/>
  <c r="E554" i="32"/>
  <c r="I554" i="32"/>
  <c r="F554" i="32" s="1"/>
  <c r="J554" i="32"/>
  <c r="G554" i="32" s="1"/>
  <c r="K554" i="32"/>
  <c r="L554" i="32"/>
  <c r="D555" i="32"/>
  <c r="E555" i="32"/>
  <c r="I555" i="32"/>
  <c r="F555" i="32" s="1"/>
  <c r="J555" i="32"/>
  <c r="G555" i="32" s="1"/>
  <c r="K555" i="32"/>
  <c r="L555" i="32"/>
  <c r="C546" i="32"/>
  <c r="C547" i="32"/>
  <c r="C548" i="32"/>
  <c r="C549" i="32"/>
  <c r="C550" i="32"/>
  <c r="C551" i="32"/>
  <c r="C552" i="32"/>
  <c r="C553" i="32"/>
  <c r="C554" i="32"/>
  <c r="C555" i="32"/>
  <c r="C556" i="32"/>
  <c r="G557" i="32" l="1"/>
  <c r="F557" i="32"/>
  <c r="H165" i="32"/>
  <c r="H207" i="32" s="1"/>
  <c r="D207" i="32"/>
  <c r="E557" i="32"/>
  <c r="D557" i="32"/>
  <c r="H552" i="32"/>
  <c r="H550" i="32"/>
  <c r="H548" i="32"/>
  <c r="H546" i="32"/>
  <c r="H554" i="32"/>
  <c r="H555" i="32"/>
  <c r="H553" i="32"/>
  <c r="H551" i="32"/>
  <c r="H549" i="32"/>
  <c r="H547" i="32"/>
  <c r="H556" i="32"/>
  <c r="H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D527" i="32"/>
  <c r="E527" i="32"/>
  <c r="I527" i="32"/>
  <c r="F527" i="32" s="1"/>
  <c r="J527" i="32"/>
  <c r="G527" i="32" s="1"/>
  <c r="K527" i="32"/>
  <c r="L527" i="32"/>
  <c r="D528" i="32"/>
  <c r="E528" i="32"/>
  <c r="I528" i="32"/>
  <c r="F528" i="32" s="1"/>
  <c r="J528" i="32"/>
  <c r="G528" i="32" s="1"/>
  <c r="K528" i="32"/>
  <c r="L528" i="32"/>
  <c r="D529" i="32"/>
  <c r="E529" i="32"/>
  <c r="I529" i="32"/>
  <c r="F529" i="32" s="1"/>
  <c r="J529" i="32"/>
  <c r="G529" i="32" s="1"/>
  <c r="K529" i="32"/>
  <c r="L529" i="32"/>
  <c r="D530" i="32"/>
  <c r="E530" i="32"/>
  <c r="I530" i="32"/>
  <c r="F530" i="32" s="1"/>
  <c r="J530" i="32"/>
  <c r="G530" i="32" s="1"/>
  <c r="K530" i="32"/>
  <c r="L530" i="32"/>
  <c r="D531" i="32"/>
  <c r="E531" i="32"/>
  <c r="I531" i="32"/>
  <c r="F531" i="32" s="1"/>
  <c r="J531" i="32"/>
  <c r="G531" i="32" s="1"/>
  <c r="K531" i="32"/>
  <c r="L531" i="32"/>
  <c r="D532" i="32"/>
  <c r="E532" i="32"/>
  <c r="I532" i="32"/>
  <c r="F532" i="32" s="1"/>
  <c r="J532" i="32"/>
  <c r="G532" i="32" s="1"/>
  <c r="K532" i="32"/>
  <c r="L532" i="32"/>
  <c r="D533" i="32"/>
  <c r="E533" i="32"/>
  <c r="I533" i="32"/>
  <c r="F533" i="32" s="1"/>
  <c r="J533" i="32"/>
  <c r="G533" i="32" s="1"/>
  <c r="K533" i="32"/>
  <c r="L533" i="32"/>
  <c r="D534" i="32"/>
  <c r="E534" i="32"/>
  <c r="I534" i="32"/>
  <c r="F534" i="32" s="1"/>
  <c r="J534" i="32"/>
  <c r="G534" i="32" s="1"/>
  <c r="K534" i="32"/>
  <c r="L534" i="32"/>
  <c r="D535" i="32"/>
  <c r="E535" i="32"/>
  <c r="I535" i="32"/>
  <c r="F535" i="32" s="1"/>
  <c r="J535" i="32"/>
  <c r="G535" i="32" s="1"/>
  <c r="K535" i="32"/>
  <c r="L535" i="32"/>
  <c r="D536" i="32"/>
  <c r="E536" i="32"/>
  <c r="I536" i="32"/>
  <c r="F536" i="32" s="1"/>
  <c r="J536" i="32"/>
  <c r="G536" i="32" s="1"/>
  <c r="K536" i="32"/>
  <c r="L536" i="32"/>
  <c r="D537" i="32"/>
  <c r="E537" i="32"/>
  <c r="I537" i="32"/>
  <c r="F537" i="32" s="1"/>
  <c r="J537" i="32"/>
  <c r="G537" i="32" s="1"/>
  <c r="K537" i="32"/>
  <c r="L537" i="32"/>
  <c r="D538" i="32"/>
  <c r="E538" i="32"/>
  <c r="I538" i="32"/>
  <c r="F538" i="32" s="1"/>
  <c r="J538" i="32"/>
  <c r="G538" i="32" s="1"/>
  <c r="K538" i="32"/>
  <c r="L538" i="32"/>
  <c r="D540" i="32"/>
  <c r="E540" i="32"/>
  <c r="I540" i="32"/>
  <c r="F540" i="32" s="1"/>
  <c r="J540" i="32"/>
  <c r="G540" i="32" s="1"/>
  <c r="K540" i="32"/>
  <c r="L540" i="32"/>
  <c r="D541" i="32"/>
  <c r="E541" i="32"/>
  <c r="I541" i="32"/>
  <c r="F541" i="32" s="1"/>
  <c r="J541" i="32"/>
  <c r="G541" i="32" s="1"/>
  <c r="K541" i="32"/>
  <c r="L541" i="32"/>
  <c r="D542" i="32"/>
  <c r="E542" i="32"/>
  <c r="I542" i="32"/>
  <c r="F542" i="32" s="1"/>
  <c r="J542" i="32"/>
  <c r="G542" i="32" s="1"/>
  <c r="K542" i="32"/>
  <c r="L542" i="32"/>
  <c r="D543" i="32"/>
  <c r="E543" i="32"/>
  <c r="I543" i="32"/>
  <c r="F543" i="32" s="1"/>
  <c r="J543" i="32"/>
  <c r="G543" i="32" s="1"/>
  <c r="K543" i="32"/>
  <c r="L543" i="32"/>
  <c r="D544" i="32"/>
  <c r="E544" i="32"/>
  <c r="I544" i="32"/>
  <c r="F544" i="32" s="1"/>
  <c r="J544" i="32"/>
  <c r="G544" i="32" s="1"/>
  <c r="K544" i="32"/>
  <c r="L544" i="32"/>
  <c r="H538" i="32" l="1"/>
  <c r="H537" i="32"/>
  <c r="H530" i="32"/>
  <c r="H529" i="32"/>
  <c r="H543" i="32"/>
  <c r="H542" i="32"/>
  <c r="H534" i="32"/>
  <c r="H533" i="32"/>
  <c r="H544" i="32"/>
  <c r="H541" i="32"/>
  <c r="H540" i="32"/>
  <c r="H536" i="32"/>
  <c r="H535" i="32"/>
  <c r="H532" i="32"/>
  <c r="H531" i="32"/>
  <c r="H528" i="32"/>
  <c r="H527" i="32"/>
  <c r="I33" i="32" l="1"/>
  <c r="F33" i="32" s="1"/>
  <c r="L34" i="32"/>
  <c r="I34" i="32"/>
  <c r="F34" i="32" s="1"/>
  <c r="J33" i="32"/>
  <c r="G33" i="32" s="1"/>
  <c r="L33" i="32"/>
  <c r="E33" i="32"/>
  <c r="J34" i="32"/>
  <c r="G34" i="32" s="1"/>
  <c r="K34" i="32"/>
  <c r="K33" i="32"/>
  <c r="D34" i="32"/>
  <c r="D33" i="32"/>
  <c r="E34" i="32"/>
  <c r="H34" i="32" l="1"/>
  <c r="H33" i="32"/>
  <c r="L141" i="32"/>
  <c r="K141" i="32"/>
  <c r="J141" i="32"/>
  <c r="G141" i="32" s="1"/>
  <c r="I141" i="32"/>
  <c r="F141" i="32" s="1"/>
  <c r="E141" i="32"/>
  <c r="D141" i="32"/>
  <c r="C141" i="32"/>
  <c r="L140" i="32"/>
  <c r="K140" i="32"/>
  <c r="J140" i="32"/>
  <c r="G140" i="32" s="1"/>
  <c r="I140" i="32"/>
  <c r="F140" i="32" s="1"/>
  <c r="E140" i="32"/>
  <c r="D140" i="32"/>
  <c r="C140" i="32"/>
  <c r="L139" i="32"/>
  <c r="K139" i="32"/>
  <c r="J139" i="32"/>
  <c r="G139" i="32" s="1"/>
  <c r="I139" i="32"/>
  <c r="F139" i="32" s="1"/>
  <c r="E139" i="32"/>
  <c r="D139" i="32"/>
  <c r="C139" i="32"/>
  <c r="L138" i="32"/>
  <c r="K138" i="32"/>
  <c r="J138" i="32"/>
  <c r="G138" i="32" s="1"/>
  <c r="I138" i="32"/>
  <c r="F138" i="32" s="1"/>
  <c r="E138" i="32"/>
  <c r="D138" i="32"/>
  <c r="C138" i="32"/>
  <c r="L137" i="32"/>
  <c r="K137" i="32"/>
  <c r="J137" i="32"/>
  <c r="G137" i="32" s="1"/>
  <c r="I137" i="32"/>
  <c r="F137" i="32" s="1"/>
  <c r="E137" i="32"/>
  <c r="D137" i="32"/>
  <c r="C137" i="32"/>
  <c r="L136" i="32"/>
  <c r="K136" i="32"/>
  <c r="J136" i="32"/>
  <c r="G136" i="32" s="1"/>
  <c r="I136" i="32"/>
  <c r="F136" i="32" s="1"/>
  <c r="E136" i="32"/>
  <c r="D136" i="32"/>
  <c r="C136" i="32"/>
  <c r="L135" i="32"/>
  <c r="K135" i="32"/>
  <c r="J135" i="32"/>
  <c r="G135" i="32" s="1"/>
  <c r="I135" i="32"/>
  <c r="F135" i="32" s="1"/>
  <c r="E135" i="32"/>
  <c r="D135" i="32"/>
  <c r="C135" i="32"/>
  <c r="L134" i="32"/>
  <c r="K134" i="32"/>
  <c r="J134" i="32"/>
  <c r="G134" i="32" s="1"/>
  <c r="I134" i="32"/>
  <c r="F134" i="32" s="1"/>
  <c r="E134" i="32"/>
  <c r="D134" i="32"/>
  <c r="C134" i="32"/>
  <c r="L133" i="32"/>
  <c r="K133" i="32"/>
  <c r="J133" i="32"/>
  <c r="G133" i="32" s="1"/>
  <c r="I133" i="32"/>
  <c r="F133" i="32" s="1"/>
  <c r="E133" i="32"/>
  <c r="D133" i="32"/>
  <c r="C133" i="32"/>
  <c r="L132" i="32"/>
  <c r="K132" i="32"/>
  <c r="J132" i="32"/>
  <c r="G132" i="32" s="1"/>
  <c r="I132" i="32"/>
  <c r="F132" i="32" s="1"/>
  <c r="E132" i="32"/>
  <c r="D132" i="32"/>
  <c r="C132" i="32"/>
  <c r="L131" i="32"/>
  <c r="K131" i="32"/>
  <c r="J131" i="32"/>
  <c r="G131" i="32" s="1"/>
  <c r="I131" i="32"/>
  <c r="F131" i="32" s="1"/>
  <c r="E131" i="32"/>
  <c r="D131" i="32"/>
  <c r="C131" i="32"/>
  <c r="L130" i="32"/>
  <c r="K130" i="32"/>
  <c r="J130" i="32"/>
  <c r="G130" i="32" s="1"/>
  <c r="I130" i="32"/>
  <c r="F130" i="32" s="1"/>
  <c r="E130" i="32"/>
  <c r="D130" i="32"/>
  <c r="C130" i="32"/>
  <c r="L129" i="32"/>
  <c r="K129" i="32"/>
  <c r="J129" i="32"/>
  <c r="G129" i="32" s="1"/>
  <c r="I129" i="32"/>
  <c r="F129" i="32" s="1"/>
  <c r="E129" i="32"/>
  <c r="D129" i="32"/>
  <c r="C129" i="32"/>
  <c r="L128" i="32"/>
  <c r="K128" i="32"/>
  <c r="J128" i="32"/>
  <c r="G128" i="32" s="1"/>
  <c r="I128" i="32"/>
  <c r="F128" i="32" s="1"/>
  <c r="E128" i="32"/>
  <c r="D128" i="32"/>
  <c r="C128" i="32"/>
  <c r="L127" i="32"/>
  <c r="K127" i="32"/>
  <c r="J127" i="32"/>
  <c r="G127" i="32" s="1"/>
  <c r="I127" i="32"/>
  <c r="F127" i="32" s="1"/>
  <c r="E127" i="32"/>
  <c r="D127" i="32"/>
  <c r="C127" i="32"/>
  <c r="L126" i="32"/>
  <c r="K126" i="32"/>
  <c r="J126" i="32"/>
  <c r="G126" i="32" s="1"/>
  <c r="I126" i="32"/>
  <c r="F126" i="32" s="1"/>
  <c r="E126" i="32"/>
  <c r="D126" i="32"/>
  <c r="C126" i="32"/>
  <c r="L125" i="32"/>
  <c r="K125" i="32"/>
  <c r="J125" i="32"/>
  <c r="G125" i="32" s="1"/>
  <c r="I125" i="32"/>
  <c r="F125" i="32" s="1"/>
  <c r="E125" i="32"/>
  <c r="D125" i="32"/>
  <c r="C125" i="32"/>
  <c r="L124" i="32"/>
  <c r="K124" i="32"/>
  <c r="J124" i="32"/>
  <c r="G124" i="32" s="1"/>
  <c r="I124" i="32"/>
  <c r="F124" i="32" s="1"/>
  <c r="E124" i="32"/>
  <c r="D124" i="32"/>
  <c r="C124" i="32"/>
  <c r="L123" i="32"/>
  <c r="K123" i="32"/>
  <c r="J123" i="32"/>
  <c r="G123" i="32" s="1"/>
  <c r="I123" i="32"/>
  <c r="F123" i="32" s="1"/>
  <c r="E123" i="32"/>
  <c r="D123" i="32"/>
  <c r="C123" i="32"/>
  <c r="L122" i="32"/>
  <c r="K122" i="32"/>
  <c r="J122" i="32"/>
  <c r="G122" i="32" s="1"/>
  <c r="I122" i="32"/>
  <c r="F122" i="32" s="1"/>
  <c r="E122" i="32"/>
  <c r="D122" i="32"/>
  <c r="C122" i="32"/>
  <c r="L121" i="32"/>
  <c r="K121" i="32"/>
  <c r="J121" i="32"/>
  <c r="G121" i="32" s="1"/>
  <c r="I121" i="32"/>
  <c r="F121" i="32" s="1"/>
  <c r="E121" i="32"/>
  <c r="D121" i="32"/>
  <c r="C121" i="32"/>
  <c r="L120" i="32"/>
  <c r="K120" i="32"/>
  <c r="J120" i="32"/>
  <c r="G120" i="32" s="1"/>
  <c r="I120" i="32"/>
  <c r="F120" i="32" s="1"/>
  <c r="E120" i="32"/>
  <c r="D120" i="32"/>
  <c r="C120" i="32"/>
  <c r="L119" i="32"/>
  <c r="K119" i="32"/>
  <c r="J119" i="32"/>
  <c r="G119" i="32" s="1"/>
  <c r="I119" i="32"/>
  <c r="F119" i="32" s="1"/>
  <c r="E119" i="32"/>
  <c r="D119" i="32"/>
  <c r="C119" i="32"/>
  <c r="L118" i="32"/>
  <c r="K118" i="32"/>
  <c r="J118" i="32"/>
  <c r="G118" i="32" s="1"/>
  <c r="I118" i="32"/>
  <c r="F118" i="32" s="1"/>
  <c r="E118" i="32"/>
  <c r="D118" i="32"/>
  <c r="C118" i="32"/>
  <c r="L117" i="32"/>
  <c r="K117" i="32"/>
  <c r="J117" i="32"/>
  <c r="G117" i="32" s="1"/>
  <c r="I117" i="32"/>
  <c r="F117" i="32" s="1"/>
  <c r="E117" i="32"/>
  <c r="D117" i="32"/>
  <c r="C117" i="32"/>
  <c r="L116" i="32"/>
  <c r="K116" i="32"/>
  <c r="J116" i="32"/>
  <c r="G116" i="32" s="1"/>
  <c r="I116" i="32"/>
  <c r="F116" i="32" s="1"/>
  <c r="E116" i="32"/>
  <c r="D116" i="32"/>
  <c r="C116" i="32"/>
  <c r="L115" i="32"/>
  <c r="K115" i="32"/>
  <c r="J115" i="32"/>
  <c r="G115" i="32" s="1"/>
  <c r="I115" i="32"/>
  <c r="F115" i="32" s="1"/>
  <c r="E115" i="32"/>
  <c r="D115" i="32"/>
  <c r="C115" i="32"/>
  <c r="L114" i="32"/>
  <c r="K114" i="32"/>
  <c r="J114" i="32"/>
  <c r="G114" i="32" s="1"/>
  <c r="I114" i="32"/>
  <c r="F114" i="32" s="1"/>
  <c r="E114" i="32"/>
  <c r="D114" i="32"/>
  <c r="C114" i="32"/>
  <c r="L113" i="32"/>
  <c r="K113" i="32"/>
  <c r="J113" i="32"/>
  <c r="G113" i="32" s="1"/>
  <c r="I113" i="32"/>
  <c r="F113" i="32" s="1"/>
  <c r="E113" i="32"/>
  <c r="D113" i="32"/>
  <c r="C113" i="32"/>
  <c r="L112" i="32"/>
  <c r="K112" i="32"/>
  <c r="J112" i="32"/>
  <c r="G112" i="32" s="1"/>
  <c r="I112" i="32"/>
  <c r="F112" i="32" s="1"/>
  <c r="E112" i="32"/>
  <c r="D112" i="32"/>
  <c r="C112" i="32"/>
  <c r="L111" i="32"/>
  <c r="K111" i="32"/>
  <c r="J111" i="32"/>
  <c r="G111" i="32" s="1"/>
  <c r="I111" i="32"/>
  <c r="F111" i="32" s="1"/>
  <c r="E111" i="32"/>
  <c r="D111" i="32"/>
  <c r="C111" i="32"/>
  <c r="L110" i="32"/>
  <c r="K110" i="32"/>
  <c r="J110" i="32"/>
  <c r="G110" i="32" s="1"/>
  <c r="I110" i="32"/>
  <c r="F110" i="32" s="1"/>
  <c r="E110" i="32"/>
  <c r="D110" i="32"/>
  <c r="C110" i="32"/>
  <c r="L109" i="32"/>
  <c r="K109" i="32"/>
  <c r="J109" i="32"/>
  <c r="G109" i="32" s="1"/>
  <c r="I109" i="32"/>
  <c r="F109" i="32" s="1"/>
  <c r="E109" i="32"/>
  <c r="D109" i="32"/>
  <c r="C109" i="32"/>
  <c r="L108" i="32"/>
  <c r="K108" i="32"/>
  <c r="J108" i="32"/>
  <c r="G108" i="32" s="1"/>
  <c r="I108" i="32"/>
  <c r="F108" i="32" s="1"/>
  <c r="E108" i="32"/>
  <c r="D108" i="32"/>
  <c r="C108" i="32"/>
  <c r="L107" i="32"/>
  <c r="K107" i="32"/>
  <c r="J107" i="32"/>
  <c r="G107" i="32" s="1"/>
  <c r="I107" i="32"/>
  <c r="F107" i="32" s="1"/>
  <c r="E107" i="32"/>
  <c r="D107" i="32"/>
  <c r="C107" i="32"/>
  <c r="L106" i="32"/>
  <c r="K106" i="32"/>
  <c r="J106" i="32"/>
  <c r="G106" i="32" s="1"/>
  <c r="I106" i="32"/>
  <c r="F106" i="32" s="1"/>
  <c r="E106" i="32"/>
  <c r="D106" i="32"/>
  <c r="C106" i="32"/>
  <c r="L105" i="32"/>
  <c r="K105" i="32"/>
  <c r="J105" i="32"/>
  <c r="G105" i="32" s="1"/>
  <c r="I105" i="32"/>
  <c r="F105" i="32" s="1"/>
  <c r="E105" i="32"/>
  <c r="D105" i="32"/>
  <c r="C105" i="32"/>
  <c r="L104" i="32"/>
  <c r="K104" i="32"/>
  <c r="J104" i="32"/>
  <c r="G104" i="32" s="1"/>
  <c r="I104" i="32"/>
  <c r="F104" i="32" s="1"/>
  <c r="E104" i="32"/>
  <c r="D104" i="32"/>
  <c r="C104" i="32"/>
  <c r="L103" i="32"/>
  <c r="K103" i="32"/>
  <c r="J103" i="32"/>
  <c r="G103" i="32" s="1"/>
  <c r="I103" i="32"/>
  <c r="F103" i="32" s="1"/>
  <c r="E103" i="32"/>
  <c r="D103" i="32"/>
  <c r="C103" i="32"/>
  <c r="L102" i="32"/>
  <c r="K102" i="32"/>
  <c r="J102" i="32"/>
  <c r="G102" i="32" s="1"/>
  <c r="I102" i="32"/>
  <c r="F102" i="32" s="1"/>
  <c r="E102" i="32"/>
  <c r="D102" i="32"/>
  <c r="C102" i="32"/>
  <c r="L101" i="32"/>
  <c r="K101" i="32"/>
  <c r="J101" i="32"/>
  <c r="G101" i="32" s="1"/>
  <c r="I101" i="32"/>
  <c r="F101" i="32" s="1"/>
  <c r="E101" i="32"/>
  <c r="D101" i="32"/>
  <c r="C101" i="32"/>
  <c r="L100" i="32"/>
  <c r="K100" i="32"/>
  <c r="J100" i="32"/>
  <c r="G100" i="32" s="1"/>
  <c r="I100" i="32"/>
  <c r="F100" i="32" s="1"/>
  <c r="E100" i="32"/>
  <c r="D100" i="32"/>
  <c r="C100" i="32"/>
  <c r="L99" i="32"/>
  <c r="K99" i="32"/>
  <c r="J99" i="32"/>
  <c r="G99" i="32" s="1"/>
  <c r="I99" i="32"/>
  <c r="F99" i="32" s="1"/>
  <c r="E99" i="32"/>
  <c r="D99" i="32"/>
  <c r="C99" i="32"/>
  <c r="L98" i="32"/>
  <c r="K98" i="32"/>
  <c r="J98" i="32"/>
  <c r="G98" i="32" s="1"/>
  <c r="I98" i="32"/>
  <c r="F98" i="32" s="1"/>
  <c r="E98" i="32"/>
  <c r="D98" i="32"/>
  <c r="C98" i="32"/>
  <c r="L97" i="32"/>
  <c r="K97" i="32"/>
  <c r="J97" i="32"/>
  <c r="G97" i="32" s="1"/>
  <c r="I97" i="32"/>
  <c r="F97" i="32" s="1"/>
  <c r="E97" i="32"/>
  <c r="D97" i="32"/>
  <c r="C97" i="32"/>
  <c r="L96" i="32"/>
  <c r="K96" i="32"/>
  <c r="J96" i="32"/>
  <c r="G96" i="32" s="1"/>
  <c r="I96" i="32"/>
  <c r="F96" i="32" s="1"/>
  <c r="E96" i="32"/>
  <c r="D96" i="32"/>
  <c r="C96" i="32"/>
  <c r="L95" i="32"/>
  <c r="K95" i="32"/>
  <c r="J95" i="32"/>
  <c r="G95" i="32" s="1"/>
  <c r="I95" i="32"/>
  <c r="F95" i="32" s="1"/>
  <c r="E95" i="32"/>
  <c r="D95" i="32"/>
  <c r="C95" i="32"/>
  <c r="L94" i="32"/>
  <c r="K94" i="32"/>
  <c r="J94" i="32"/>
  <c r="G94" i="32" s="1"/>
  <c r="I94" i="32"/>
  <c r="F94" i="32" s="1"/>
  <c r="E94" i="32"/>
  <c r="D94" i="32"/>
  <c r="C94" i="32"/>
  <c r="L93" i="32"/>
  <c r="K93" i="32"/>
  <c r="J93" i="32"/>
  <c r="G93" i="32" s="1"/>
  <c r="I93" i="32"/>
  <c r="F93" i="32" s="1"/>
  <c r="E93" i="32"/>
  <c r="D93" i="32"/>
  <c r="C93" i="32"/>
  <c r="L92" i="32"/>
  <c r="K92" i="32"/>
  <c r="J92" i="32"/>
  <c r="G92" i="32" s="1"/>
  <c r="I92" i="32"/>
  <c r="F92" i="32" s="1"/>
  <c r="E92" i="32"/>
  <c r="D92" i="32"/>
  <c r="C92" i="32"/>
  <c r="L91" i="32"/>
  <c r="K91" i="32"/>
  <c r="J91" i="32"/>
  <c r="G91" i="32" s="1"/>
  <c r="I91" i="32"/>
  <c r="F91" i="32" s="1"/>
  <c r="E91" i="32"/>
  <c r="D91" i="32"/>
  <c r="C91" i="32"/>
  <c r="L90" i="32"/>
  <c r="K90" i="32"/>
  <c r="J90" i="32"/>
  <c r="G90" i="32" s="1"/>
  <c r="I90" i="32"/>
  <c r="F90" i="32" s="1"/>
  <c r="E90" i="32"/>
  <c r="D90" i="32"/>
  <c r="C90" i="32"/>
  <c r="L89" i="32"/>
  <c r="K89" i="32"/>
  <c r="J89" i="32"/>
  <c r="G89" i="32" s="1"/>
  <c r="I89" i="32"/>
  <c r="F89" i="32" s="1"/>
  <c r="E89" i="32"/>
  <c r="D89" i="32"/>
  <c r="C89" i="32"/>
  <c r="L88" i="32"/>
  <c r="K88" i="32"/>
  <c r="J88" i="32"/>
  <c r="G88" i="32" s="1"/>
  <c r="I88" i="32"/>
  <c r="F88" i="32" s="1"/>
  <c r="E88" i="32"/>
  <c r="D88" i="32"/>
  <c r="C88" i="32"/>
  <c r="L87" i="32"/>
  <c r="K87" i="32"/>
  <c r="J87" i="32"/>
  <c r="G87" i="32" s="1"/>
  <c r="I87" i="32"/>
  <c r="F87" i="32" s="1"/>
  <c r="E87" i="32"/>
  <c r="D87" i="32"/>
  <c r="C87" i="32"/>
  <c r="L86" i="32"/>
  <c r="K86" i="32"/>
  <c r="J86" i="32"/>
  <c r="G86" i="32" s="1"/>
  <c r="I86" i="32"/>
  <c r="F86" i="32" s="1"/>
  <c r="E86" i="32"/>
  <c r="D86" i="32"/>
  <c r="C86" i="32"/>
  <c r="L85" i="32"/>
  <c r="K85" i="32"/>
  <c r="J85" i="32"/>
  <c r="G85" i="32" s="1"/>
  <c r="I85" i="32"/>
  <c r="F85" i="32" s="1"/>
  <c r="E85" i="32"/>
  <c r="D85" i="32"/>
  <c r="C85" i="32"/>
  <c r="L84" i="32"/>
  <c r="K84" i="32"/>
  <c r="J84" i="32"/>
  <c r="G84" i="32" s="1"/>
  <c r="I84" i="32"/>
  <c r="F84" i="32" s="1"/>
  <c r="E84" i="32"/>
  <c r="D84" i="32"/>
  <c r="C84" i="32"/>
  <c r="L83" i="32"/>
  <c r="K83" i="32"/>
  <c r="J83" i="32"/>
  <c r="G83" i="32" s="1"/>
  <c r="I83" i="32"/>
  <c r="F83" i="32" s="1"/>
  <c r="E83" i="32"/>
  <c r="D83" i="32"/>
  <c r="C83" i="32"/>
  <c r="L82" i="32"/>
  <c r="K82" i="32"/>
  <c r="J82" i="32"/>
  <c r="G82" i="32" s="1"/>
  <c r="I82" i="32"/>
  <c r="F82" i="32" s="1"/>
  <c r="E82" i="32"/>
  <c r="D82" i="32"/>
  <c r="C82" i="32"/>
  <c r="L81" i="32"/>
  <c r="K81" i="32"/>
  <c r="J81" i="32"/>
  <c r="G81" i="32" s="1"/>
  <c r="I81" i="32"/>
  <c r="F81" i="32" s="1"/>
  <c r="E81" i="32"/>
  <c r="D81" i="32"/>
  <c r="C81" i="32"/>
  <c r="L80" i="32"/>
  <c r="K80" i="32"/>
  <c r="J80" i="32"/>
  <c r="G80" i="32" s="1"/>
  <c r="I80" i="32"/>
  <c r="F80" i="32" s="1"/>
  <c r="E80" i="32"/>
  <c r="D80" i="32"/>
  <c r="C80" i="32"/>
  <c r="L79" i="32"/>
  <c r="K79" i="32"/>
  <c r="J79" i="32"/>
  <c r="G79" i="32" s="1"/>
  <c r="I79" i="32"/>
  <c r="F79" i="32" s="1"/>
  <c r="E79" i="32"/>
  <c r="D79" i="32"/>
  <c r="C79" i="32"/>
  <c r="L78" i="32"/>
  <c r="K78" i="32"/>
  <c r="J78" i="32"/>
  <c r="G78" i="32" s="1"/>
  <c r="I78" i="32"/>
  <c r="F78" i="32" s="1"/>
  <c r="E78" i="32"/>
  <c r="D78" i="32"/>
  <c r="C78" i="32"/>
  <c r="L77" i="32"/>
  <c r="K77" i="32"/>
  <c r="J77" i="32"/>
  <c r="G77" i="32" s="1"/>
  <c r="I77" i="32"/>
  <c r="F77" i="32" s="1"/>
  <c r="E77" i="32"/>
  <c r="D77" i="32"/>
  <c r="C77" i="32"/>
  <c r="L76" i="32"/>
  <c r="K76" i="32"/>
  <c r="J76" i="32"/>
  <c r="G76" i="32" s="1"/>
  <c r="I76" i="32"/>
  <c r="F76" i="32" s="1"/>
  <c r="E76" i="32"/>
  <c r="D76" i="32"/>
  <c r="C76" i="32"/>
  <c r="L75" i="32"/>
  <c r="K75" i="32"/>
  <c r="J75" i="32"/>
  <c r="G75" i="32" s="1"/>
  <c r="I75" i="32"/>
  <c r="F75" i="32" s="1"/>
  <c r="E75" i="32"/>
  <c r="D75" i="32"/>
  <c r="C75" i="32"/>
  <c r="L74" i="32"/>
  <c r="K74" i="32"/>
  <c r="J74" i="32"/>
  <c r="G74" i="32" s="1"/>
  <c r="I74" i="32"/>
  <c r="F74" i="32" s="1"/>
  <c r="E74" i="32"/>
  <c r="D74" i="32"/>
  <c r="C74" i="32"/>
  <c r="L73" i="32"/>
  <c r="K73" i="32"/>
  <c r="J73" i="32"/>
  <c r="G73" i="32" s="1"/>
  <c r="I73" i="32"/>
  <c r="F73" i="32" s="1"/>
  <c r="E73" i="32"/>
  <c r="D73" i="32"/>
  <c r="C73" i="32"/>
  <c r="L72" i="32"/>
  <c r="K72" i="32"/>
  <c r="J72" i="32"/>
  <c r="G72" i="32" s="1"/>
  <c r="I72" i="32"/>
  <c r="F72" i="32" s="1"/>
  <c r="E72" i="32"/>
  <c r="D72" i="32"/>
  <c r="C72" i="32"/>
  <c r="L71" i="32"/>
  <c r="K71" i="32"/>
  <c r="J71" i="32"/>
  <c r="G71" i="32" s="1"/>
  <c r="I71" i="32"/>
  <c r="F71" i="32" s="1"/>
  <c r="E71" i="32"/>
  <c r="D71" i="32"/>
  <c r="C71" i="32"/>
  <c r="L70" i="32"/>
  <c r="K70" i="32"/>
  <c r="J70" i="32"/>
  <c r="G70" i="32" s="1"/>
  <c r="I70" i="32"/>
  <c r="F70" i="32" s="1"/>
  <c r="E70" i="32"/>
  <c r="D70" i="32"/>
  <c r="C70" i="32"/>
  <c r="L69" i="32"/>
  <c r="K69" i="32"/>
  <c r="J69" i="32"/>
  <c r="G69" i="32" s="1"/>
  <c r="I69" i="32"/>
  <c r="F69" i="32" s="1"/>
  <c r="E69" i="32"/>
  <c r="D69" i="32"/>
  <c r="C69" i="32"/>
  <c r="L68" i="32"/>
  <c r="K68" i="32"/>
  <c r="J68" i="32"/>
  <c r="G68" i="32" s="1"/>
  <c r="I68" i="32"/>
  <c r="F68" i="32" s="1"/>
  <c r="E68" i="32"/>
  <c r="D68" i="32"/>
  <c r="C68" i="32"/>
  <c r="L67" i="32"/>
  <c r="K67" i="32"/>
  <c r="J67" i="32"/>
  <c r="G67" i="32" s="1"/>
  <c r="I67" i="32"/>
  <c r="F67" i="32" s="1"/>
  <c r="E67" i="32"/>
  <c r="D67" i="32"/>
  <c r="C67" i="32"/>
  <c r="L66" i="32"/>
  <c r="K66" i="32"/>
  <c r="J66" i="32"/>
  <c r="G66" i="32" s="1"/>
  <c r="I66" i="32"/>
  <c r="F66" i="32" s="1"/>
  <c r="E66" i="32"/>
  <c r="D66" i="32"/>
  <c r="C66" i="32"/>
  <c r="L65" i="32"/>
  <c r="K65" i="32"/>
  <c r="J65" i="32"/>
  <c r="G65" i="32" s="1"/>
  <c r="I65" i="32"/>
  <c r="F65" i="32" s="1"/>
  <c r="E65" i="32"/>
  <c r="D65" i="32"/>
  <c r="C65" i="32"/>
  <c r="L64" i="32"/>
  <c r="K64" i="32"/>
  <c r="J64" i="32"/>
  <c r="G64" i="32" s="1"/>
  <c r="I64" i="32"/>
  <c r="F64" i="32" s="1"/>
  <c r="E64" i="32"/>
  <c r="D64" i="32"/>
  <c r="C64" i="32"/>
  <c r="L63" i="32"/>
  <c r="K63" i="32"/>
  <c r="J63" i="32"/>
  <c r="G63" i="32" s="1"/>
  <c r="I63" i="32"/>
  <c r="F63" i="32" s="1"/>
  <c r="E63" i="32"/>
  <c r="D63" i="32"/>
  <c r="C63" i="32"/>
  <c r="L62" i="32"/>
  <c r="K62" i="32"/>
  <c r="J62" i="32"/>
  <c r="G62" i="32" s="1"/>
  <c r="I62" i="32"/>
  <c r="F62" i="32" s="1"/>
  <c r="E62" i="32"/>
  <c r="D62" i="32"/>
  <c r="C62" i="32"/>
  <c r="L61" i="32"/>
  <c r="K61" i="32"/>
  <c r="J61" i="32"/>
  <c r="G61" i="32" s="1"/>
  <c r="I61" i="32"/>
  <c r="F61" i="32" s="1"/>
  <c r="E61" i="32"/>
  <c r="D61" i="32"/>
  <c r="C61" i="32"/>
  <c r="L60" i="32"/>
  <c r="K60" i="32"/>
  <c r="J60" i="32"/>
  <c r="G60" i="32" s="1"/>
  <c r="I60" i="32"/>
  <c r="F60" i="32" s="1"/>
  <c r="E60" i="32"/>
  <c r="D60" i="32"/>
  <c r="C60" i="32"/>
  <c r="L59" i="32"/>
  <c r="K59" i="32"/>
  <c r="J59" i="32"/>
  <c r="G59" i="32" s="1"/>
  <c r="I59" i="32"/>
  <c r="F59" i="32" s="1"/>
  <c r="E59" i="32"/>
  <c r="D59" i="32"/>
  <c r="C59" i="32"/>
  <c r="L58" i="32"/>
  <c r="K58" i="32"/>
  <c r="J58" i="32"/>
  <c r="G58" i="32" s="1"/>
  <c r="I58" i="32"/>
  <c r="F58" i="32" s="1"/>
  <c r="E58" i="32"/>
  <c r="D58" i="32"/>
  <c r="C58" i="32"/>
  <c r="L57" i="32"/>
  <c r="K57" i="32"/>
  <c r="J57" i="32"/>
  <c r="G57" i="32" s="1"/>
  <c r="I57" i="32"/>
  <c r="F57" i="32" s="1"/>
  <c r="E57" i="32"/>
  <c r="D57" i="32"/>
  <c r="C57" i="32"/>
  <c r="L56" i="32"/>
  <c r="K56" i="32"/>
  <c r="J56" i="32"/>
  <c r="G56" i="32" s="1"/>
  <c r="I56" i="32"/>
  <c r="F56" i="32" s="1"/>
  <c r="E56" i="32"/>
  <c r="D56" i="32"/>
  <c r="C56" i="32"/>
  <c r="L55" i="32"/>
  <c r="K55" i="32"/>
  <c r="J55" i="32"/>
  <c r="G55" i="32" s="1"/>
  <c r="I55" i="32"/>
  <c r="F55" i="32" s="1"/>
  <c r="E55" i="32"/>
  <c r="D55" i="32"/>
  <c r="C55" i="32"/>
  <c r="L54" i="32"/>
  <c r="K54" i="32"/>
  <c r="J54" i="32"/>
  <c r="G54" i="32" s="1"/>
  <c r="I54" i="32"/>
  <c r="F54" i="32" s="1"/>
  <c r="E54" i="32"/>
  <c r="D54" i="32"/>
  <c r="C54" i="32"/>
  <c r="L53" i="32"/>
  <c r="K53" i="32"/>
  <c r="J53" i="32"/>
  <c r="G53" i="32" s="1"/>
  <c r="I53" i="32"/>
  <c r="F53" i="32" s="1"/>
  <c r="E53" i="32"/>
  <c r="D53" i="32"/>
  <c r="C53" i="32"/>
  <c r="L52" i="32"/>
  <c r="K52" i="32"/>
  <c r="J52" i="32"/>
  <c r="G52" i="32" s="1"/>
  <c r="I52" i="32"/>
  <c r="F52" i="32" s="1"/>
  <c r="E52" i="32"/>
  <c r="D52" i="32"/>
  <c r="C52" i="32"/>
  <c r="L51" i="32"/>
  <c r="K51" i="32"/>
  <c r="J51" i="32"/>
  <c r="G51" i="32" s="1"/>
  <c r="I51" i="32"/>
  <c r="F51" i="32" s="1"/>
  <c r="E51" i="32"/>
  <c r="D51" i="32"/>
  <c r="C51" i="32"/>
  <c r="L50" i="32"/>
  <c r="K50" i="32"/>
  <c r="J50" i="32"/>
  <c r="G50" i="32" s="1"/>
  <c r="I50" i="32"/>
  <c r="F50" i="32" s="1"/>
  <c r="E50" i="32"/>
  <c r="D50" i="32"/>
  <c r="C50" i="32"/>
  <c r="L49" i="32"/>
  <c r="K49" i="32"/>
  <c r="J49" i="32"/>
  <c r="G49" i="32" s="1"/>
  <c r="I49" i="32"/>
  <c r="F49" i="32" s="1"/>
  <c r="E49" i="32"/>
  <c r="D49" i="32"/>
  <c r="C49" i="32"/>
  <c r="L48" i="32"/>
  <c r="K48" i="32"/>
  <c r="J48" i="32"/>
  <c r="G48" i="32" s="1"/>
  <c r="I48" i="32"/>
  <c r="F48" i="32" s="1"/>
  <c r="E48" i="32"/>
  <c r="D48" i="32"/>
  <c r="C48" i="32"/>
  <c r="L47" i="32"/>
  <c r="K47" i="32"/>
  <c r="J47" i="32"/>
  <c r="G47" i="32" s="1"/>
  <c r="I47" i="32"/>
  <c r="F47" i="32" s="1"/>
  <c r="E47" i="32"/>
  <c r="D47" i="32"/>
  <c r="C47" i="32"/>
  <c r="L46" i="32"/>
  <c r="K46" i="32"/>
  <c r="J46" i="32"/>
  <c r="G46" i="32" s="1"/>
  <c r="I46" i="32"/>
  <c r="F46" i="32" s="1"/>
  <c r="E46" i="32"/>
  <c r="D46" i="32"/>
  <c r="C46" i="32"/>
  <c r="L45" i="32"/>
  <c r="K45" i="32"/>
  <c r="J45" i="32"/>
  <c r="G45" i="32" s="1"/>
  <c r="I45" i="32"/>
  <c r="F45" i="32" s="1"/>
  <c r="E45" i="32"/>
  <c r="D45" i="32"/>
  <c r="C45" i="32"/>
  <c r="L44" i="32"/>
  <c r="K44" i="32"/>
  <c r="J44" i="32"/>
  <c r="G44" i="32" s="1"/>
  <c r="I44" i="32"/>
  <c r="F44" i="32" s="1"/>
  <c r="E44" i="32"/>
  <c r="D44" i="32"/>
  <c r="C44" i="32"/>
  <c r="L43" i="32"/>
  <c r="K43" i="32"/>
  <c r="J43" i="32"/>
  <c r="G43" i="32" s="1"/>
  <c r="I43" i="32"/>
  <c r="F43" i="32" s="1"/>
  <c r="E43" i="32"/>
  <c r="D43" i="32"/>
  <c r="C43" i="32"/>
  <c r="L42" i="32"/>
  <c r="K42" i="32"/>
  <c r="J42" i="32"/>
  <c r="G42" i="32" s="1"/>
  <c r="I42" i="32"/>
  <c r="F42" i="32" s="1"/>
  <c r="E42" i="32"/>
  <c r="D42" i="32"/>
  <c r="C42" i="32"/>
  <c r="L41" i="32"/>
  <c r="K41" i="32"/>
  <c r="J41" i="32"/>
  <c r="G41" i="32" s="1"/>
  <c r="I41" i="32"/>
  <c r="F41" i="32" s="1"/>
  <c r="E41" i="32"/>
  <c r="D41" i="32"/>
  <c r="C41" i="32"/>
  <c r="L40" i="32"/>
  <c r="K40" i="32"/>
  <c r="J40" i="32"/>
  <c r="G40" i="32" s="1"/>
  <c r="I40" i="32"/>
  <c r="F40" i="32" s="1"/>
  <c r="E40" i="32"/>
  <c r="D40" i="32"/>
  <c r="C40" i="32"/>
  <c r="L39" i="32"/>
  <c r="K39" i="32"/>
  <c r="J39" i="32"/>
  <c r="G39" i="32" s="1"/>
  <c r="I39" i="32"/>
  <c r="F39" i="32" s="1"/>
  <c r="E39" i="32"/>
  <c r="D39" i="32"/>
  <c r="C39" i="32"/>
  <c r="L38" i="32"/>
  <c r="K38" i="32"/>
  <c r="J38" i="32"/>
  <c r="G38" i="32" s="1"/>
  <c r="I38" i="32"/>
  <c r="F38" i="32" s="1"/>
  <c r="E38" i="32"/>
  <c r="D38" i="32"/>
  <c r="C38" i="32"/>
  <c r="L37" i="32"/>
  <c r="K37" i="32"/>
  <c r="J37" i="32"/>
  <c r="G37" i="32" s="1"/>
  <c r="I37" i="32"/>
  <c r="F37" i="32" s="1"/>
  <c r="E37" i="32"/>
  <c r="D37" i="32"/>
  <c r="C37" i="32"/>
  <c r="K36" i="32"/>
  <c r="J36" i="32"/>
  <c r="G36" i="32" s="1"/>
  <c r="I36" i="32"/>
  <c r="F36" i="32" s="1"/>
  <c r="E36" i="32"/>
  <c r="D36" i="32"/>
  <c r="C36" i="32"/>
  <c r="F142" i="32" l="1"/>
  <c r="G142" i="32"/>
  <c r="E142" i="32"/>
  <c r="L142" i="32"/>
  <c r="J142" i="32"/>
  <c r="D142" i="32"/>
  <c r="I142" i="32"/>
  <c r="K142" i="32"/>
  <c r="E32" i="32"/>
  <c r="D32" i="32"/>
  <c r="I32" i="32"/>
  <c r="F32" i="32" s="1"/>
  <c r="K32"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L32" i="32"/>
  <c r="J32" i="32"/>
  <c r="G32" i="32" s="1"/>
  <c r="G30" i="32" l="1"/>
  <c r="H142" i="32"/>
  <c r="H32" i="32"/>
  <c r="F30" i="32" s="1"/>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G526" i="32" s="1"/>
  <c r="I526" i="32"/>
  <c r="F526" i="32" s="1"/>
  <c r="E526" i="32"/>
  <c r="D526" i="32"/>
  <c r="L525" i="32"/>
  <c r="K525" i="32"/>
  <c r="J525" i="32"/>
  <c r="G525" i="32" s="1"/>
  <c r="I525" i="32"/>
  <c r="F525" i="32" s="1"/>
  <c r="E525" i="32"/>
  <c r="D525" i="32"/>
  <c r="L524" i="32"/>
  <c r="K524" i="32"/>
  <c r="J524" i="32"/>
  <c r="G524" i="32" s="1"/>
  <c r="I524" i="32"/>
  <c r="F524" i="32" s="1"/>
  <c r="E524" i="32"/>
  <c r="D524" i="32"/>
  <c r="L523" i="32"/>
  <c r="K523" i="32"/>
  <c r="J523" i="32"/>
  <c r="G523" i="32" s="1"/>
  <c r="I523" i="32"/>
  <c r="F523" i="32" s="1"/>
  <c r="E523" i="32"/>
  <c r="D523" i="32"/>
  <c r="L521" i="32"/>
  <c r="K521" i="32"/>
  <c r="J521" i="32"/>
  <c r="G521" i="32" s="1"/>
  <c r="I521" i="32"/>
  <c r="F521" i="32" s="1"/>
  <c r="E521" i="32"/>
  <c r="D521" i="32"/>
  <c r="L520" i="32"/>
  <c r="K520" i="32"/>
  <c r="J520" i="32"/>
  <c r="G520" i="32" s="1"/>
  <c r="I520" i="32"/>
  <c r="F520" i="32" s="1"/>
  <c r="E520" i="32"/>
  <c r="D520" i="32"/>
  <c r="L519" i="32"/>
  <c r="K519" i="32"/>
  <c r="J519" i="32"/>
  <c r="G519" i="32" s="1"/>
  <c r="I519" i="32"/>
  <c r="F519" i="32" s="1"/>
  <c r="E519" i="32"/>
  <c r="D519" i="32"/>
  <c r="L518" i="32"/>
  <c r="K518" i="32"/>
  <c r="J518" i="32"/>
  <c r="G518" i="32" s="1"/>
  <c r="I518" i="32"/>
  <c r="F518" i="32" s="1"/>
  <c r="E518" i="32"/>
  <c r="D518" i="32"/>
  <c r="L517" i="32"/>
  <c r="K517" i="32"/>
  <c r="J517" i="32"/>
  <c r="G517" i="32" s="1"/>
  <c r="I517" i="32"/>
  <c r="F517" i="32" s="1"/>
  <c r="E517" i="32"/>
  <c r="D517" i="32"/>
  <c r="L516" i="32"/>
  <c r="K516" i="32"/>
  <c r="J516" i="32"/>
  <c r="G516" i="32" s="1"/>
  <c r="I516" i="32"/>
  <c r="F516" i="32" s="1"/>
  <c r="E516" i="32"/>
  <c r="D516" i="32"/>
  <c r="L515" i="32"/>
  <c r="K515" i="32"/>
  <c r="J515" i="32"/>
  <c r="G515" i="32" s="1"/>
  <c r="I515" i="32"/>
  <c r="F515" i="32" s="1"/>
  <c r="E515" i="32"/>
  <c r="D515" i="32"/>
  <c r="L514" i="32"/>
  <c r="K514" i="32"/>
  <c r="J514" i="32"/>
  <c r="G514" i="32" s="1"/>
  <c r="I514" i="32"/>
  <c r="F514" i="32" s="1"/>
  <c r="E514" i="32"/>
  <c r="D514" i="32"/>
  <c r="L513" i="32"/>
  <c r="K513" i="32"/>
  <c r="J513" i="32"/>
  <c r="G513" i="32" s="1"/>
  <c r="I513" i="32"/>
  <c r="F513" i="32" s="1"/>
  <c r="E513" i="32"/>
  <c r="D513" i="32"/>
  <c r="L512" i="32"/>
  <c r="K512" i="32"/>
  <c r="J512" i="32"/>
  <c r="G512" i="32" s="1"/>
  <c r="I512" i="32"/>
  <c r="F512" i="32" s="1"/>
  <c r="E512" i="32"/>
  <c r="D512" i="32"/>
  <c r="L511" i="32"/>
  <c r="K511" i="32"/>
  <c r="J511" i="32"/>
  <c r="G511" i="32" s="1"/>
  <c r="I511" i="32"/>
  <c r="F511" i="32" s="1"/>
  <c r="E511" i="32"/>
  <c r="D511" i="32"/>
  <c r="L510" i="32"/>
  <c r="K510" i="32"/>
  <c r="J510" i="32"/>
  <c r="G510" i="32" s="1"/>
  <c r="I510" i="32"/>
  <c r="F510" i="32" s="1"/>
  <c r="E510" i="32"/>
  <c r="D510" i="32"/>
  <c r="L509" i="32"/>
  <c r="K509" i="32"/>
  <c r="J509" i="32"/>
  <c r="G509" i="32" s="1"/>
  <c r="I509" i="32"/>
  <c r="F509" i="32" s="1"/>
  <c r="E509" i="32"/>
  <c r="D509" i="32"/>
  <c r="L508" i="32"/>
  <c r="K508" i="32"/>
  <c r="J508" i="32"/>
  <c r="G508" i="32" s="1"/>
  <c r="I508" i="32"/>
  <c r="F508" i="32" s="1"/>
  <c r="E508" i="32"/>
  <c r="D508" i="32"/>
  <c r="L507" i="32"/>
  <c r="K507" i="32"/>
  <c r="J507" i="32"/>
  <c r="G507" i="32" s="1"/>
  <c r="I507" i="32"/>
  <c r="F507" i="32" s="1"/>
  <c r="E507" i="32"/>
  <c r="D507" i="32"/>
  <c r="L506" i="32"/>
  <c r="K506" i="32"/>
  <c r="J506" i="32"/>
  <c r="G506" i="32" s="1"/>
  <c r="I506" i="32"/>
  <c r="F506" i="32" s="1"/>
  <c r="E506" i="32"/>
  <c r="D506" i="32"/>
  <c r="L505" i="32"/>
  <c r="K505" i="32"/>
  <c r="J505" i="32"/>
  <c r="G505" i="32" s="1"/>
  <c r="I505" i="32"/>
  <c r="F505" i="32" s="1"/>
  <c r="E505" i="32"/>
  <c r="D505" i="32"/>
  <c r="L504" i="32"/>
  <c r="K504" i="32"/>
  <c r="J504" i="32"/>
  <c r="G504" i="32" s="1"/>
  <c r="I504" i="32"/>
  <c r="F504" i="32" s="1"/>
  <c r="E504" i="32"/>
  <c r="D504" i="32"/>
  <c r="L503" i="32"/>
  <c r="K503" i="32"/>
  <c r="J503" i="32"/>
  <c r="G503" i="32" s="1"/>
  <c r="I503" i="32"/>
  <c r="F503" i="32" s="1"/>
  <c r="E503" i="32"/>
  <c r="D503" i="32"/>
  <c r="L502" i="32"/>
  <c r="K502" i="32"/>
  <c r="J502" i="32"/>
  <c r="G502" i="32" s="1"/>
  <c r="I502" i="32"/>
  <c r="F502" i="32" s="1"/>
  <c r="E502" i="32"/>
  <c r="D502" i="32"/>
  <c r="L501" i="32"/>
  <c r="K501" i="32"/>
  <c r="J501" i="32"/>
  <c r="G501" i="32" s="1"/>
  <c r="I501" i="32"/>
  <c r="F501" i="32" s="1"/>
  <c r="E501" i="32"/>
  <c r="D501" i="32"/>
  <c r="L500" i="32"/>
  <c r="K500" i="32"/>
  <c r="J500" i="32"/>
  <c r="G500" i="32" s="1"/>
  <c r="I500" i="32"/>
  <c r="F500" i="32" s="1"/>
  <c r="E500" i="32"/>
  <c r="D500" i="32"/>
  <c r="L499" i="32"/>
  <c r="K499" i="32"/>
  <c r="J499" i="32"/>
  <c r="G499" i="32" s="1"/>
  <c r="I499" i="32"/>
  <c r="F499" i="32" s="1"/>
  <c r="E499" i="32"/>
  <c r="D499" i="32"/>
  <c r="L498" i="32"/>
  <c r="K498" i="32"/>
  <c r="J498" i="32"/>
  <c r="G498" i="32" s="1"/>
  <c r="I498" i="32"/>
  <c r="F498" i="32" s="1"/>
  <c r="E498" i="32"/>
  <c r="D498" i="32"/>
  <c r="L497" i="32"/>
  <c r="K497" i="32"/>
  <c r="J497" i="32"/>
  <c r="G497" i="32" s="1"/>
  <c r="I497" i="32"/>
  <c r="F497" i="32" s="1"/>
  <c r="E497" i="32"/>
  <c r="D497" i="32"/>
  <c r="L496" i="32"/>
  <c r="K496" i="32"/>
  <c r="J496" i="32"/>
  <c r="G496" i="32" s="1"/>
  <c r="I496" i="32"/>
  <c r="F496" i="32" s="1"/>
  <c r="E496" i="32"/>
  <c r="D496" i="32"/>
  <c r="L495" i="32"/>
  <c r="K495" i="32"/>
  <c r="J495" i="32"/>
  <c r="G495" i="32" s="1"/>
  <c r="I495" i="32"/>
  <c r="F495" i="32" s="1"/>
  <c r="E495" i="32"/>
  <c r="D495" i="32"/>
  <c r="L494" i="32"/>
  <c r="K494" i="32"/>
  <c r="J494" i="32"/>
  <c r="G494" i="32" s="1"/>
  <c r="I494" i="32"/>
  <c r="F494" i="32" s="1"/>
  <c r="E494" i="32"/>
  <c r="D494" i="32"/>
  <c r="L493" i="32"/>
  <c r="K493" i="32"/>
  <c r="J493" i="32"/>
  <c r="G493" i="32" s="1"/>
  <c r="I493" i="32"/>
  <c r="F493" i="32" s="1"/>
  <c r="E493" i="32"/>
  <c r="D493" i="32"/>
  <c r="L492" i="32"/>
  <c r="K492" i="32"/>
  <c r="J492" i="32"/>
  <c r="G492" i="32" s="1"/>
  <c r="I492" i="32"/>
  <c r="F492" i="32" s="1"/>
  <c r="E492" i="32"/>
  <c r="D492" i="32"/>
  <c r="L491" i="32"/>
  <c r="K491" i="32"/>
  <c r="J491" i="32"/>
  <c r="G491" i="32" s="1"/>
  <c r="I491" i="32"/>
  <c r="F491" i="32" s="1"/>
  <c r="E491" i="32"/>
  <c r="D491" i="32"/>
  <c r="L490" i="32"/>
  <c r="K490" i="32"/>
  <c r="J490" i="32"/>
  <c r="G490" i="32" s="1"/>
  <c r="I490" i="32"/>
  <c r="F490" i="32" s="1"/>
  <c r="E490" i="32"/>
  <c r="D490" i="32"/>
  <c r="L489" i="32"/>
  <c r="K489" i="32"/>
  <c r="J489" i="32"/>
  <c r="G489" i="32" s="1"/>
  <c r="I489" i="32"/>
  <c r="F489" i="32" s="1"/>
  <c r="E489" i="32"/>
  <c r="D489" i="32"/>
  <c r="L488" i="32"/>
  <c r="K488" i="32"/>
  <c r="J488" i="32"/>
  <c r="G488" i="32" s="1"/>
  <c r="I488" i="32"/>
  <c r="F488" i="32" s="1"/>
  <c r="E488" i="32"/>
  <c r="D488" i="32"/>
  <c r="L487" i="32"/>
  <c r="K487" i="32"/>
  <c r="J487" i="32"/>
  <c r="G487" i="32" s="1"/>
  <c r="I487" i="32"/>
  <c r="F487" i="32" s="1"/>
  <c r="E487" i="32"/>
  <c r="D487" i="32"/>
  <c r="L486" i="32"/>
  <c r="K486" i="32"/>
  <c r="J486" i="32"/>
  <c r="G486" i="32" s="1"/>
  <c r="I486" i="32"/>
  <c r="F486" i="32" s="1"/>
  <c r="E486" i="32"/>
  <c r="D486" i="32"/>
  <c r="L485" i="32"/>
  <c r="K485" i="32"/>
  <c r="J485" i="32"/>
  <c r="G485" i="32" s="1"/>
  <c r="I485" i="32"/>
  <c r="F485" i="32" s="1"/>
  <c r="E485" i="32"/>
  <c r="D485" i="32"/>
  <c r="L484" i="32"/>
  <c r="K484" i="32"/>
  <c r="J484" i="32"/>
  <c r="G484" i="32" s="1"/>
  <c r="I484" i="32"/>
  <c r="F484" i="32" s="1"/>
  <c r="E484" i="32"/>
  <c r="D484" i="32"/>
  <c r="L483" i="32"/>
  <c r="K483" i="32"/>
  <c r="J483" i="32"/>
  <c r="G483" i="32" s="1"/>
  <c r="I483" i="32"/>
  <c r="F483" i="32" s="1"/>
  <c r="E483" i="32"/>
  <c r="D483" i="32"/>
  <c r="L482" i="32"/>
  <c r="K482" i="32"/>
  <c r="J482" i="32"/>
  <c r="G482" i="32" s="1"/>
  <c r="I482" i="32"/>
  <c r="F482" i="32" s="1"/>
  <c r="E482" i="32"/>
  <c r="D482" i="32"/>
  <c r="L481" i="32"/>
  <c r="K481" i="32"/>
  <c r="J481" i="32"/>
  <c r="G481" i="32" s="1"/>
  <c r="I481" i="32"/>
  <c r="F481" i="32" s="1"/>
  <c r="E481" i="32"/>
  <c r="D481" i="32"/>
  <c r="L480" i="32"/>
  <c r="K480" i="32"/>
  <c r="J480" i="32"/>
  <c r="G480" i="32" s="1"/>
  <c r="I480" i="32"/>
  <c r="F480" i="32" s="1"/>
  <c r="E480" i="32"/>
  <c r="D480" i="32"/>
  <c r="L479" i="32"/>
  <c r="K479" i="32"/>
  <c r="J479" i="32"/>
  <c r="G479" i="32" s="1"/>
  <c r="I479" i="32"/>
  <c r="F479" i="32" s="1"/>
  <c r="E479" i="32"/>
  <c r="D479" i="32"/>
  <c r="L478" i="32"/>
  <c r="K478" i="32"/>
  <c r="J478" i="32"/>
  <c r="G478" i="32" s="1"/>
  <c r="I478" i="32"/>
  <c r="F478" i="32" s="1"/>
  <c r="E478" i="32"/>
  <c r="D478" i="32"/>
  <c r="L477" i="32"/>
  <c r="K477" i="32"/>
  <c r="J477" i="32"/>
  <c r="G477" i="32" s="1"/>
  <c r="I477" i="32"/>
  <c r="F477" i="32" s="1"/>
  <c r="E477" i="32"/>
  <c r="D477" i="32"/>
  <c r="L476" i="32"/>
  <c r="K476" i="32"/>
  <c r="J476" i="32"/>
  <c r="G476" i="32" s="1"/>
  <c r="I476" i="32"/>
  <c r="F476" i="32" s="1"/>
  <c r="E476" i="32"/>
  <c r="D476" i="32"/>
  <c r="L475" i="32"/>
  <c r="K475" i="32"/>
  <c r="J475" i="32"/>
  <c r="G475" i="32" s="1"/>
  <c r="I475" i="32"/>
  <c r="F475" i="32" s="1"/>
  <c r="E475" i="32"/>
  <c r="D475" i="32"/>
  <c r="L474" i="32"/>
  <c r="K474" i="32"/>
  <c r="J474" i="32"/>
  <c r="G474" i="32" s="1"/>
  <c r="I474" i="32"/>
  <c r="F474" i="32" s="1"/>
  <c r="E474" i="32"/>
  <c r="D474" i="32"/>
  <c r="L473" i="32"/>
  <c r="K473" i="32"/>
  <c r="J473" i="32"/>
  <c r="G473" i="32" s="1"/>
  <c r="I473" i="32"/>
  <c r="F473" i="32" s="1"/>
  <c r="E473" i="32"/>
  <c r="D473" i="32"/>
  <c r="L472" i="32"/>
  <c r="K472" i="32"/>
  <c r="J472" i="32"/>
  <c r="G472" i="32" s="1"/>
  <c r="I472" i="32"/>
  <c r="F472" i="32" s="1"/>
  <c r="E472" i="32"/>
  <c r="D472" i="32"/>
  <c r="L471" i="32"/>
  <c r="K471" i="32"/>
  <c r="J471" i="32"/>
  <c r="G471" i="32" s="1"/>
  <c r="I471" i="32"/>
  <c r="F471" i="32" s="1"/>
  <c r="E471" i="32"/>
  <c r="D471" i="32"/>
  <c r="L470" i="32"/>
  <c r="K470" i="32"/>
  <c r="J470" i="32"/>
  <c r="G470" i="32" s="1"/>
  <c r="I470" i="32"/>
  <c r="F470" i="32" s="1"/>
  <c r="E470" i="32"/>
  <c r="D470" i="32"/>
  <c r="L469" i="32"/>
  <c r="K469" i="32"/>
  <c r="J469" i="32"/>
  <c r="G469" i="32" s="1"/>
  <c r="I469" i="32"/>
  <c r="F469" i="32" s="1"/>
  <c r="E469" i="32"/>
  <c r="D469" i="32"/>
  <c r="L468" i="32"/>
  <c r="K468" i="32"/>
  <c r="J468" i="32"/>
  <c r="G468" i="32" s="1"/>
  <c r="I468" i="32"/>
  <c r="F468" i="32" s="1"/>
  <c r="E468" i="32"/>
  <c r="D468" i="32"/>
  <c r="L467" i="32"/>
  <c r="K467" i="32"/>
  <c r="J467" i="32"/>
  <c r="G467" i="32" s="1"/>
  <c r="I467" i="32"/>
  <c r="F467" i="32" s="1"/>
  <c r="E467" i="32"/>
  <c r="D467" i="32"/>
  <c r="L466" i="32"/>
  <c r="K466" i="32"/>
  <c r="J466" i="32"/>
  <c r="G466" i="32" s="1"/>
  <c r="I466" i="32"/>
  <c r="F466" i="32" s="1"/>
  <c r="E466" i="32"/>
  <c r="D466" i="32"/>
  <c r="L465" i="32"/>
  <c r="K465" i="32"/>
  <c r="J465" i="32"/>
  <c r="G465" i="32" s="1"/>
  <c r="I465" i="32"/>
  <c r="F465" i="32" s="1"/>
  <c r="E465" i="32"/>
  <c r="D465" i="32"/>
  <c r="L464" i="32"/>
  <c r="K464" i="32"/>
  <c r="J464" i="32"/>
  <c r="G464" i="32" s="1"/>
  <c r="I464" i="32"/>
  <c r="F464" i="32" s="1"/>
  <c r="E464" i="32"/>
  <c r="D464" i="32"/>
  <c r="L463" i="32"/>
  <c r="K463" i="32"/>
  <c r="J463" i="32"/>
  <c r="G463" i="32" s="1"/>
  <c r="I463" i="32"/>
  <c r="F463" i="32" s="1"/>
  <c r="E463" i="32"/>
  <c r="D463" i="32"/>
  <c r="L462" i="32"/>
  <c r="K462" i="32"/>
  <c r="J462" i="32"/>
  <c r="G462" i="32" s="1"/>
  <c r="I462" i="32"/>
  <c r="F462" i="32" s="1"/>
  <c r="E462" i="32"/>
  <c r="D462" i="32"/>
  <c r="L461" i="32"/>
  <c r="K461" i="32"/>
  <c r="J461" i="32"/>
  <c r="G461" i="32" s="1"/>
  <c r="I461" i="32"/>
  <c r="F461" i="32" s="1"/>
  <c r="E461" i="32"/>
  <c r="D461" i="32"/>
  <c r="L460" i="32"/>
  <c r="K460" i="32"/>
  <c r="J460" i="32"/>
  <c r="G460" i="32" s="1"/>
  <c r="I460" i="32"/>
  <c r="F460" i="32" s="1"/>
  <c r="E460" i="32"/>
  <c r="D460" i="32"/>
  <c r="L459" i="32"/>
  <c r="K459" i="32"/>
  <c r="J459" i="32"/>
  <c r="G459" i="32" s="1"/>
  <c r="I459" i="32"/>
  <c r="F459" i="32" s="1"/>
  <c r="E459" i="32"/>
  <c r="D459" i="32"/>
  <c r="L458" i="32"/>
  <c r="K458" i="32"/>
  <c r="J458" i="32"/>
  <c r="G458" i="32" s="1"/>
  <c r="I458" i="32"/>
  <c r="F458" i="32" s="1"/>
  <c r="E458" i="32"/>
  <c r="D458" i="32"/>
  <c r="L457" i="32"/>
  <c r="K457" i="32"/>
  <c r="J457" i="32"/>
  <c r="G457" i="32" s="1"/>
  <c r="I457" i="32"/>
  <c r="F457" i="32" s="1"/>
  <c r="E457" i="32"/>
  <c r="D457" i="32"/>
  <c r="L456" i="32"/>
  <c r="K456" i="32"/>
  <c r="J456" i="32"/>
  <c r="G456" i="32" s="1"/>
  <c r="I456" i="32"/>
  <c r="F456" i="32" s="1"/>
  <c r="E456" i="32"/>
  <c r="D456" i="32"/>
  <c r="L455" i="32"/>
  <c r="K455" i="32"/>
  <c r="J455" i="32"/>
  <c r="G455" i="32" s="1"/>
  <c r="I455" i="32"/>
  <c r="F455" i="32" s="1"/>
  <c r="E455" i="32"/>
  <c r="D455" i="32"/>
  <c r="L454" i="32"/>
  <c r="K454" i="32"/>
  <c r="J454" i="32"/>
  <c r="G454" i="32" s="1"/>
  <c r="I454" i="32"/>
  <c r="F454" i="32" s="1"/>
  <c r="E454" i="32"/>
  <c r="D454" i="32"/>
  <c r="L453" i="32"/>
  <c r="K453" i="32"/>
  <c r="J453" i="32"/>
  <c r="G453" i="32" s="1"/>
  <c r="I453" i="32"/>
  <c r="F453" i="32" s="1"/>
  <c r="E453" i="32"/>
  <c r="D453" i="32"/>
  <c r="L452" i="32"/>
  <c r="K452" i="32"/>
  <c r="J452" i="32"/>
  <c r="G452" i="32" s="1"/>
  <c r="I452" i="32"/>
  <c r="F452" i="32" s="1"/>
  <c r="E452" i="32"/>
  <c r="D452" i="32"/>
  <c r="L451" i="32"/>
  <c r="K451" i="32"/>
  <c r="J451" i="32"/>
  <c r="G451" i="32" s="1"/>
  <c r="I451" i="32"/>
  <c r="F451" i="32" s="1"/>
  <c r="E451" i="32"/>
  <c r="D451" i="32"/>
  <c r="L450" i="32"/>
  <c r="K450" i="32"/>
  <c r="J450" i="32"/>
  <c r="G450" i="32" s="1"/>
  <c r="I450" i="32"/>
  <c r="F450" i="32" s="1"/>
  <c r="E450" i="32"/>
  <c r="D450" i="32"/>
  <c r="L449" i="32"/>
  <c r="K449" i="32"/>
  <c r="J449" i="32"/>
  <c r="G449" i="32" s="1"/>
  <c r="I449" i="32"/>
  <c r="F449" i="32" s="1"/>
  <c r="E449" i="32"/>
  <c r="D449" i="32"/>
  <c r="L448" i="32"/>
  <c r="K448" i="32"/>
  <c r="J448" i="32"/>
  <c r="G448" i="32" s="1"/>
  <c r="I448" i="32"/>
  <c r="F448" i="32" s="1"/>
  <c r="E448" i="32"/>
  <c r="D448" i="32"/>
  <c r="L447" i="32"/>
  <c r="K447" i="32"/>
  <c r="J447" i="32"/>
  <c r="G447" i="32" s="1"/>
  <c r="I447" i="32"/>
  <c r="F447" i="32" s="1"/>
  <c r="E447" i="32"/>
  <c r="D447" i="32"/>
  <c r="L446" i="32"/>
  <c r="K446" i="32"/>
  <c r="J446" i="32"/>
  <c r="G446" i="32" s="1"/>
  <c r="I446" i="32"/>
  <c r="F446" i="32" s="1"/>
  <c r="E446" i="32"/>
  <c r="D446" i="32"/>
  <c r="L445" i="32"/>
  <c r="K445" i="32"/>
  <c r="J445" i="32"/>
  <c r="G445" i="32" s="1"/>
  <c r="I445" i="32"/>
  <c r="F445" i="32" s="1"/>
  <c r="E445" i="32"/>
  <c r="D445" i="32"/>
  <c r="L444" i="32"/>
  <c r="K444" i="32"/>
  <c r="J444" i="32"/>
  <c r="G444" i="32" s="1"/>
  <c r="I444" i="32"/>
  <c r="F444" i="32" s="1"/>
  <c r="E444" i="32"/>
  <c r="D444" i="32"/>
  <c r="L443" i="32"/>
  <c r="K443" i="32"/>
  <c r="J443" i="32"/>
  <c r="G443" i="32" s="1"/>
  <c r="I443" i="32"/>
  <c r="F443" i="32" s="1"/>
  <c r="E443" i="32"/>
  <c r="D443" i="32"/>
  <c r="L442" i="32"/>
  <c r="K442" i="32"/>
  <c r="J442" i="32"/>
  <c r="G442" i="32" s="1"/>
  <c r="I442" i="32"/>
  <c r="F442" i="32" s="1"/>
  <c r="E442" i="32"/>
  <c r="D442" i="32"/>
  <c r="L441" i="32"/>
  <c r="K441" i="32"/>
  <c r="J441" i="32"/>
  <c r="G441" i="32" s="1"/>
  <c r="I441" i="32"/>
  <c r="F441" i="32" s="1"/>
  <c r="E441" i="32"/>
  <c r="D441" i="32"/>
  <c r="L440" i="32"/>
  <c r="K440" i="32"/>
  <c r="J440" i="32"/>
  <c r="G440" i="32" s="1"/>
  <c r="I440" i="32"/>
  <c r="F440" i="32" s="1"/>
  <c r="E440" i="32"/>
  <c r="D440" i="32"/>
  <c r="L439" i="32"/>
  <c r="K439" i="32"/>
  <c r="J439" i="32"/>
  <c r="G439" i="32" s="1"/>
  <c r="I439" i="32"/>
  <c r="F439" i="32" s="1"/>
  <c r="E439" i="32"/>
  <c r="D439" i="32"/>
  <c r="L438" i="32"/>
  <c r="K438" i="32"/>
  <c r="J438" i="32"/>
  <c r="G438" i="32" s="1"/>
  <c r="I438" i="32"/>
  <c r="F438" i="32" s="1"/>
  <c r="E438" i="32"/>
  <c r="D438" i="32"/>
  <c r="L437" i="32"/>
  <c r="K437" i="32"/>
  <c r="J437" i="32"/>
  <c r="G437" i="32" s="1"/>
  <c r="I437" i="32"/>
  <c r="F437" i="32" s="1"/>
  <c r="E437" i="32"/>
  <c r="D437" i="32"/>
  <c r="L436" i="32"/>
  <c r="K436" i="32"/>
  <c r="J436" i="32"/>
  <c r="G436" i="32" s="1"/>
  <c r="I436" i="32"/>
  <c r="F436" i="32" s="1"/>
  <c r="E436" i="32"/>
  <c r="D436" i="32"/>
  <c r="L435" i="32"/>
  <c r="K435" i="32"/>
  <c r="J435" i="32"/>
  <c r="G435" i="32" s="1"/>
  <c r="I435" i="32"/>
  <c r="F435" i="32" s="1"/>
  <c r="E435" i="32"/>
  <c r="D435" i="32"/>
  <c r="L434" i="32"/>
  <c r="K434" i="32"/>
  <c r="J434" i="32"/>
  <c r="G434" i="32" s="1"/>
  <c r="I434" i="32"/>
  <c r="F434" i="32" s="1"/>
  <c r="E434" i="32"/>
  <c r="D434" i="32"/>
  <c r="L433" i="32"/>
  <c r="K433" i="32"/>
  <c r="J433" i="32"/>
  <c r="G433" i="32" s="1"/>
  <c r="I433" i="32"/>
  <c r="F433" i="32" s="1"/>
  <c r="E433" i="32"/>
  <c r="D433" i="32"/>
  <c r="L432" i="32"/>
  <c r="K432" i="32"/>
  <c r="J432" i="32"/>
  <c r="G432" i="32" s="1"/>
  <c r="I432" i="32"/>
  <c r="F432" i="32" s="1"/>
  <c r="E432" i="32"/>
  <c r="D432" i="32"/>
  <c r="L431" i="32"/>
  <c r="K431" i="32"/>
  <c r="J431" i="32"/>
  <c r="G431" i="32" s="1"/>
  <c r="I431" i="32"/>
  <c r="F431" i="32" s="1"/>
  <c r="E431" i="32"/>
  <c r="D431" i="32"/>
  <c r="L430" i="32"/>
  <c r="K430" i="32"/>
  <c r="J430" i="32"/>
  <c r="G430" i="32" s="1"/>
  <c r="I430" i="32"/>
  <c r="F430" i="32" s="1"/>
  <c r="E430" i="32"/>
  <c r="D430" i="32"/>
  <c r="L429" i="32"/>
  <c r="K429" i="32"/>
  <c r="J429" i="32"/>
  <c r="G429" i="32" s="1"/>
  <c r="I429" i="32"/>
  <c r="F429" i="32" s="1"/>
  <c r="E429" i="32"/>
  <c r="D429" i="32"/>
  <c r="L428" i="32"/>
  <c r="K428" i="32"/>
  <c r="J428" i="32"/>
  <c r="G428" i="32" s="1"/>
  <c r="I428" i="32"/>
  <c r="F428" i="32" s="1"/>
  <c r="E428" i="32"/>
  <c r="D428" i="32"/>
  <c r="L427" i="32"/>
  <c r="K427" i="32"/>
  <c r="J427" i="32"/>
  <c r="G427" i="32" s="1"/>
  <c r="I427" i="32"/>
  <c r="F427" i="32" s="1"/>
  <c r="E427" i="32"/>
  <c r="D427" i="32"/>
  <c r="L426" i="32"/>
  <c r="K426" i="32"/>
  <c r="J426" i="32"/>
  <c r="G426" i="32" s="1"/>
  <c r="I426" i="32"/>
  <c r="F426" i="32" s="1"/>
  <c r="E426" i="32"/>
  <c r="D426" i="32"/>
  <c r="L425" i="32"/>
  <c r="K425" i="32"/>
  <c r="J425" i="32"/>
  <c r="G425" i="32" s="1"/>
  <c r="I425" i="32"/>
  <c r="F425" i="32" s="1"/>
  <c r="E425" i="32"/>
  <c r="D425" i="32"/>
  <c r="L424" i="32"/>
  <c r="K424" i="32"/>
  <c r="J424" i="32"/>
  <c r="G424" i="32" s="1"/>
  <c r="I424" i="32"/>
  <c r="F424" i="32" s="1"/>
  <c r="E424" i="32"/>
  <c r="D424" i="32"/>
  <c r="L423" i="32"/>
  <c r="K423" i="32"/>
  <c r="J423" i="32"/>
  <c r="G423" i="32" s="1"/>
  <c r="I423" i="32"/>
  <c r="F423" i="32" s="1"/>
  <c r="E423" i="32"/>
  <c r="D423" i="32"/>
  <c r="L422" i="32"/>
  <c r="K422" i="32"/>
  <c r="J422" i="32"/>
  <c r="G422" i="32" s="1"/>
  <c r="I422" i="32"/>
  <c r="F422" i="32" s="1"/>
  <c r="E422" i="32"/>
  <c r="D422" i="32"/>
  <c r="L421" i="32"/>
  <c r="K421" i="32"/>
  <c r="J421" i="32"/>
  <c r="G421" i="32" s="1"/>
  <c r="I421" i="32"/>
  <c r="F421" i="32" s="1"/>
  <c r="E421" i="32"/>
  <c r="D421" i="32"/>
  <c r="L420" i="32"/>
  <c r="K420" i="32"/>
  <c r="J420" i="32"/>
  <c r="G420" i="32" s="1"/>
  <c r="I420" i="32"/>
  <c r="F420" i="32" s="1"/>
  <c r="E420" i="32"/>
  <c r="D420" i="32"/>
  <c r="L419" i="32"/>
  <c r="K419" i="32"/>
  <c r="J419" i="32"/>
  <c r="G419" i="32" s="1"/>
  <c r="I419" i="32"/>
  <c r="F419" i="32" s="1"/>
  <c r="E419" i="32"/>
  <c r="D419" i="32"/>
  <c r="L418" i="32"/>
  <c r="K418" i="32"/>
  <c r="J418" i="32"/>
  <c r="G418" i="32" s="1"/>
  <c r="I418" i="32"/>
  <c r="F418" i="32" s="1"/>
  <c r="E418" i="32"/>
  <c r="D418" i="32"/>
  <c r="L417" i="32"/>
  <c r="K417" i="32"/>
  <c r="J417" i="32"/>
  <c r="G417" i="32" s="1"/>
  <c r="I417" i="32"/>
  <c r="F417" i="32" s="1"/>
  <c r="E417" i="32"/>
  <c r="D417" i="32"/>
  <c r="L416" i="32"/>
  <c r="K416" i="32"/>
  <c r="J416" i="32"/>
  <c r="G416" i="32" s="1"/>
  <c r="I416" i="32"/>
  <c r="F416" i="32" s="1"/>
  <c r="E416" i="32"/>
  <c r="D416" i="32"/>
  <c r="L415" i="32"/>
  <c r="K415" i="32"/>
  <c r="J415" i="32"/>
  <c r="G415" i="32" s="1"/>
  <c r="I415" i="32"/>
  <c r="F415" i="32" s="1"/>
  <c r="E415" i="32"/>
  <c r="D415" i="32"/>
  <c r="L414" i="32"/>
  <c r="K414" i="32"/>
  <c r="J414" i="32"/>
  <c r="G414" i="32" s="1"/>
  <c r="I414" i="32"/>
  <c r="F414" i="32" s="1"/>
  <c r="E414" i="32"/>
  <c r="D414" i="32"/>
  <c r="L413" i="32"/>
  <c r="K413" i="32"/>
  <c r="J413" i="32"/>
  <c r="G413" i="32" s="1"/>
  <c r="I413" i="32"/>
  <c r="F413" i="32" s="1"/>
  <c r="E413" i="32"/>
  <c r="D413" i="32"/>
  <c r="L412" i="32"/>
  <c r="K412" i="32"/>
  <c r="J412" i="32"/>
  <c r="G412" i="32" s="1"/>
  <c r="I412" i="32"/>
  <c r="F412" i="32" s="1"/>
  <c r="E412" i="32"/>
  <c r="D412" i="32"/>
  <c r="L411" i="32"/>
  <c r="K411" i="32"/>
  <c r="J411" i="32"/>
  <c r="G411" i="32" s="1"/>
  <c r="I411" i="32"/>
  <c r="F411" i="32" s="1"/>
  <c r="E411" i="32"/>
  <c r="D411" i="32"/>
  <c r="L410" i="32"/>
  <c r="K410" i="32"/>
  <c r="J410" i="32"/>
  <c r="G410" i="32" s="1"/>
  <c r="I410" i="32"/>
  <c r="F410" i="32" s="1"/>
  <c r="E410" i="32"/>
  <c r="D410" i="32"/>
  <c r="L409" i="32"/>
  <c r="K409" i="32"/>
  <c r="J409" i="32"/>
  <c r="G409" i="32" s="1"/>
  <c r="I409" i="32"/>
  <c r="F409" i="32" s="1"/>
  <c r="E409" i="32"/>
  <c r="D409" i="32"/>
  <c r="L408" i="32"/>
  <c r="K408" i="32"/>
  <c r="J408" i="32"/>
  <c r="G408" i="32" s="1"/>
  <c r="I408" i="32"/>
  <c r="F408" i="32" s="1"/>
  <c r="E408" i="32"/>
  <c r="D408" i="32"/>
  <c r="L407" i="32"/>
  <c r="K407" i="32"/>
  <c r="J407" i="32"/>
  <c r="G407" i="32" s="1"/>
  <c r="I407" i="32"/>
  <c r="F407" i="32" s="1"/>
  <c r="E407" i="32"/>
  <c r="D407" i="32"/>
  <c r="L406" i="32"/>
  <c r="K406" i="32"/>
  <c r="J406" i="32"/>
  <c r="G406" i="32" s="1"/>
  <c r="I406" i="32"/>
  <c r="F406" i="32" s="1"/>
  <c r="E406" i="32"/>
  <c r="D406" i="32"/>
  <c r="L405" i="32"/>
  <c r="K405" i="32"/>
  <c r="J405" i="32"/>
  <c r="G405" i="32" s="1"/>
  <c r="I405" i="32"/>
  <c r="F405" i="32" s="1"/>
  <c r="E405" i="32"/>
  <c r="D405" i="32"/>
  <c r="L404" i="32"/>
  <c r="K404" i="32"/>
  <c r="J404" i="32"/>
  <c r="G404" i="32" s="1"/>
  <c r="I404" i="32"/>
  <c r="F404" i="32" s="1"/>
  <c r="E404" i="32"/>
  <c r="D404" i="32"/>
  <c r="L403" i="32"/>
  <c r="K403" i="32"/>
  <c r="J403" i="32"/>
  <c r="G403" i="32" s="1"/>
  <c r="I403" i="32"/>
  <c r="F403" i="32" s="1"/>
  <c r="E403" i="32"/>
  <c r="D403" i="32"/>
  <c r="L402" i="32"/>
  <c r="K402" i="32"/>
  <c r="J402" i="32"/>
  <c r="G402" i="32" s="1"/>
  <c r="I402" i="32"/>
  <c r="F402" i="32" s="1"/>
  <c r="E402" i="32"/>
  <c r="D402" i="32"/>
  <c r="L401" i="32"/>
  <c r="K401" i="32"/>
  <c r="J401" i="32"/>
  <c r="G401" i="32" s="1"/>
  <c r="I401" i="32"/>
  <c r="F401" i="32" s="1"/>
  <c r="E401" i="32"/>
  <c r="D401" i="32"/>
  <c r="L400" i="32"/>
  <c r="K400" i="32"/>
  <c r="J400" i="32"/>
  <c r="G400" i="32" s="1"/>
  <c r="I400" i="32"/>
  <c r="F400" i="32" s="1"/>
  <c r="E400" i="32"/>
  <c r="D400" i="32"/>
  <c r="L399" i="32"/>
  <c r="K399" i="32"/>
  <c r="J399" i="32"/>
  <c r="G399" i="32" s="1"/>
  <c r="I399" i="32"/>
  <c r="F399" i="32" s="1"/>
  <c r="E399" i="32"/>
  <c r="D399" i="32"/>
  <c r="L398" i="32"/>
  <c r="K398" i="32"/>
  <c r="J398" i="32"/>
  <c r="G398" i="32" s="1"/>
  <c r="I398" i="32"/>
  <c r="F398" i="32" s="1"/>
  <c r="E398" i="32"/>
  <c r="D398" i="32"/>
  <c r="L397" i="32"/>
  <c r="J397" i="32"/>
  <c r="G397" i="32" s="1"/>
  <c r="I397" i="32"/>
  <c r="F397" i="32" s="1"/>
  <c r="E397" i="32"/>
  <c r="D397" i="32"/>
  <c r="L396" i="32"/>
  <c r="J396" i="32"/>
  <c r="G396" i="32" s="1"/>
  <c r="I396" i="32"/>
  <c r="F396" i="32" s="1"/>
  <c r="E396" i="32"/>
  <c r="D396" i="32"/>
  <c r="L395" i="32"/>
  <c r="J395" i="32"/>
  <c r="G395" i="32" s="1"/>
  <c r="I395" i="32"/>
  <c r="F395" i="32" s="1"/>
  <c r="E395" i="32"/>
  <c r="D395" i="32"/>
  <c r="L394" i="32"/>
  <c r="J394" i="32"/>
  <c r="G394" i="32" s="1"/>
  <c r="I394" i="32"/>
  <c r="F394" i="32" s="1"/>
  <c r="E394" i="32"/>
  <c r="D394" i="32"/>
  <c r="L393" i="32"/>
  <c r="J393" i="32"/>
  <c r="G393" i="32" s="1"/>
  <c r="I393" i="32"/>
  <c r="F393" i="32" s="1"/>
  <c r="E393" i="32"/>
  <c r="D393" i="32"/>
  <c r="L392" i="32"/>
  <c r="J392" i="32"/>
  <c r="G392" i="32" s="1"/>
  <c r="I392" i="32"/>
  <c r="F392" i="32" s="1"/>
  <c r="E392" i="32"/>
  <c r="D392" i="32"/>
  <c r="L391" i="32"/>
  <c r="J391" i="32"/>
  <c r="G391" i="32" s="1"/>
  <c r="I391" i="32"/>
  <c r="F391" i="32" s="1"/>
  <c r="E391" i="32"/>
  <c r="D391" i="32"/>
  <c r="L390" i="32"/>
  <c r="J390" i="32"/>
  <c r="G390" i="32" s="1"/>
  <c r="I390" i="32"/>
  <c r="F390" i="32" s="1"/>
  <c r="E390" i="32"/>
  <c r="D390" i="32"/>
  <c r="L389" i="32"/>
  <c r="J389" i="32"/>
  <c r="G389" i="32" s="1"/>
  <c r="I389" i="32"/>
  <c r="F389" i="32" s="1"/>
  <c r="E389" i="32"/>
  <c r="D389" i="32"/>
  <c r="L388" i="32"/>
  <c r="J388" i="32"/>
  <c r="G388" i="32" s="1"/>
  <c r="I388" i="32"/>
  <c r="F388" i="32" s="1"/>
  <c r="E388" i="32"/>
  <c r="D388" i="32"/>
  <c r="L387" i="32"/>
  <c r="J387" i="32"/>
  <c r="G387" i="32" s="1"/>
  <c r="I387" i="32"/>
  <c r="F387" i="32" s="1"/>
  <c r="E387" i="32"/>
  <c r="D387" i="32"/>
  <c r="L386" i="32"/>
  <c r="J386" i="32"/>
  <c r="G386" i="32" s="1"/>
  <c r="I386" i="32"/>
  <c r="F386" i="32" s="1"/>
  <c r="E386" i="32"/>
  <c r="D386" i="32"/>
  <c r="L385" i="32"/>
  <c r="J385" i="32"/>
  <c r="G385" i="32" s="1"/>
  <c r="I385" i="32"/>
  <c r="F385" i="32" s="1"/>
  <c r="E385" i="32"/>
  <c r="D385" i="32"/>
  <c r="L384" i="32"/>
  <c r="J384" i="32"/>
  <c r="G384" i="32" s="1"/>
  <c r="I384" i="32"/>
  <c r="F384" i="32" s="1"/>
  <c r="E384" i="32"/>
  <c r="D384" i="32"/>
  <c r="L383" i="32"/>
  <c r="J383" i="32"/>
  <c r="G383" i="32" s="1"/>
  <c r="I383" i="32"/>
  <c r="F383" i="32" s="1"/>
  <c r="E383" i="32"/>
  <c r="D383" i="32"/>
  <c r="L382" i="32"/>
  <c r="J382" i="32"/>
  <c r="G382" i="32" s="1"/>
  <c r="I382" i="32"/>
  <c r="F382" i="32" s="1"/>
  <c r="E382" i="32"/>
  <c r="D382" i="32"/>
  <c r="L381" i="32"/>
  <c r="J381" i="32"/>
  <c r="G381" i="32" s="1"/>
  <c r="I381" i="32"/>
  <c r="F381" i="32" s="1"/>
  <c r="E381" i="32"/>
  <c r="D381" i="32"/>
  <c r="L380" i="32"/>
  <c r="J380" i="32"/>
  <c r="G380" i="32" s="1"/>
  <c r="I380" i="32"/>
  <c r="F380" i="32" s="1"/>
  <c r="E380" i="32"/>
  <c r="D380" i="32"/>
  <c r="L379" i="32"/>
  <c r="J379" i="32"/>
  <c r="G379" i="32" s="1"/>
  <c r="I379" i="32"/>
  <c r="F379" i="32" s="1"/>
  <c r="E379" i="32"/>
  <c r="D379" i="32"/>
  <c r="L378" i="32"/>
  <c r="J378" i="32"/>
  <c r="G378" i="32" s="1"/>
  <c r="I378" i="32"/>
  <c r="F378" i="32" s="1"/>
  <c r="E378" i="32"/>
  <c r="D378" i="32"/>
  <c r="L377" i="32"/>
  <c r="J377" i="32"/>
  <c r="G377" i="32" s="1"/>
  <c r="I377" i="32"/>
  <c r="F377" i="32" s="1"/>
  <c r="E377" i="32"/>
  <c r="D377" i="32"/>
  <c r="L376" i="32"/>
  <c r="J376" i="32"/>
  <c r="G376" i="32" s="1"/>
  <c r="I376" i="32"/>
  <c r="F376" i="32" s="1"/>
  <c r="E376" i="32"/>
  <c r="D376" i="32"/>
  <c r="L375" i="32"/>
  <c r="J375" i="32"/>
  <c r="G375" i="32" s="1"/>
  <c r="I375" i="32"/>
  <c r="F375" i="32" s="1"/>
  <c r="E375" i="32"/>
  <c r="D375" i="32"/>
  <c r="L374" i="32"/>
  <c r="J374" i="32"/>
  <c r="G374" i="32" s="1"/>
  <c r="I374" i="32"/>
  <c r="F374" i="32" s="1"/>
  <c r="E374" i="32"/>
  <c r="D374" i="32"/>
  <c r="L373" i="32"/>
  <c r="J373" i="32"/>
  <c r="G373" i="32" s="1"/>
  <c r="I373" i="32"/>
  <c r="F373" i="32" s="1"/>
  <c r="E373" i="32"/>
  <c r="D373" i="32"/>
  <c r="L372" i="32"/>
  <c r="J372" i="32"/>
  <c r="G372" i="32" s="1"/>
  <c r="I372" i="32"/>
  <c r="F372" i="32" s="1"/>
  <c r="E372" i="32"/>
  <c r="D372" i="32"/>
  <c r="L371" i="32"/>
  <c r="J371" i="32"/>
  <c r="G371" i="32" s="1"/>
  <c r="I371" i="32"/>
  <c r="F371" i="32" s="1"/>
  <c r="E371" i="32"/>
  <c r="D371" i="32"/>
  <c r="L370" i="32"/>
  <c r="J370" i="32"/>
  <c r="G370" i="32" s="1"/>
  <c r="I370" i="32"/>
  <c r="F370" i="32" s="1"/>
  <c r="E370" i="32"/>
  <c r="D370" i="32"/>
  <c r="L369" i="32"/>
  <c r="J369" i="32"/>
  <c r="G369" i="32" s="1"/>
  <c r="I369" i="32"/>
  <c r="F369" i="32" s="1"/>
  <c r="E369" i="32"/>
  <c r="D369" i="32"/>
  <c r="L368" i="32"/>
  <c r="J368" i="32"/>
  <c r="G368" i="32" s="1"/>
  <c r="I368" i="32"/>
  <c r="F368" i="32" s="1"/>
  <c r="E368" i="32"/>
  <c r="D368" i="32"/>
  <c r="L367" i="32"/>
  <c r="J367" i="32"/>
  <c r="G367" i="32" s="1"/>
  <c r="I367" i="32"/>
  <c r="F367" i="32" s="1"/>
  <c r="E367" i="32"/>
  <c r="D367" i="32"/>
  <c r="L366" i="32"/>
  <c r="J366" i="32"/>
  <c r="G366" i="32" s="1"/>
  <c r="I366" i="32"/>
  <c r="F366" i="32" s="1"/>
  <c r="E366" i="32"/>
  <c r="D366" i="32"/>
  <c r="L365" i="32"/>
  <c r="J365" i="32"/>
  <c r="G365" i="32" s="1"/>
  <c r="I365" i="32"/>
  <c r="F365" i="32" s="1"/>
  <c r="E365" i="32"/>
  <c r="D365" i="32"/>
  <c r="L364" i="32"/>
  <c r="J364" i="32"/>
  <c r="G364" i="32" s="1"/>
  <c r="I364" i="32"/>
  <c r="F364" i="32" s="1"/>
  <c r="E364" i="32"/>
  <c r="D364" i="32"/>
  <c r="L363" i="32"/>
  <c r="J363" i="32"/>
  <c r="G363" i="32" s="1"/>
  <c r="I363" i="32"/>
  <c r="F363" i="32" s="1"/>
  <c r="E363" i="32"/>
  <c r="D363" i="32"/>
  <c r="L362" i="32"/>
  <c r="J362" i="32"/>
  <c r="G362" i="32" s="1"/>
  <c r="I362" i="32"/>
  <c r="F362" i="32" s="1"/>
  <c r="E362" i="32"/>
  <c r="D362" i="32"/>
  <c r="L361" i="32"/>
  <c r="J361" i="32"/>
  <c r="G361" i="32" s="1"/>
  <c r="I361" i="32"/>
  <c r="F361" i="32" s="1"/>
  <c r="E361" i="32"/>
  <c r="D361" i="32"/>
  <c r="L360" i="32"/>
  <c r="J360" i="32"/>
  <c r="G360" i="32" s="1"/>
  <c r="I360" i="32"/>
  <c r="F360" i="32" s="1"/>
  <c r="E360" i="32"/>
  <c r="D360" i="32"/>
  <c r="L359" i="32"/>
  <c r="J359" i="32"/>
  <c r="G359" i="32" s="1"/>
  <c r="I359" i="32"/>
  <c r="F359" i="32" s="1"/>
  <c r="E359" i="32"/>
  <c r="D359" i="32"/>
  <c r="L358" i="32"/>
  <c r="J358" i="32"/>
  <c r="G358" i="32" s="1"/>
  <c r="I358" i="32"/>
  <c r="F358" i="32" s="1"/>
  <c r="E358" i="32"/>
  <c r="D358" i="32"/>
  <c r="L357" i="32"/>
  <c r="J357" i="32"/>
  <c r="G357" i="32" s="1"/>
  <c r="I357" i="32"/>
  <c r="F357" i="32" s="1"/>
  <c r="E357" i="32"/>
  <c r="D357" i="32"/>
  <c r="L356" i="32"/>
  <c r="J356" i="32"/>
  <c r="G356" i="32" s="1"/>
  <c r="I356" i="32"/>
  <c r="F356" i="32" s="1"/>
  <c r="E356" i="32"/>
  <c r="D356" i="32"/>
  <c r="L355" i="32"/>
  <c r="J355" i="32"/>
  <c r="G355" i="32" s="1"/>
  <c r="I355" i="32"/>
  <c r="F355" i="32" s="1"/>
  <c r="E355" i="32"/>
  <c r="D355" i="32"/>
  <c r="L354" i="32"/>
  <c r="J354" i="32"/>
  <c r="G354" i="32" s="1"/>
  <c r="I354" i="32"/>
  <c r="F354" i="32" s="1"/>
  <c r="E354" i="32"/>
  <c r="D354" i="32"/>
  <c r="L353" i="32"/>
  <c r="J353" i="32"/>
  <c r="G353" i="32" s="1"/>
  <c r="I353" i="32"/>
  <c r="F353" i="32" s="1"/>
  <c r="E353" i="32"/>
  <c r="D353" i="32"/>
  <c r="L352" i="32"/>
  <c r="J352" i="32"/>
  <c r="G352" i="32" s="1"/>
  <c r="I352" i="32"/>
  <c r="F352" i="32" s="1"/>
  <c r="E352" i="32"/>
  <c r="D352" i="32"/>
  <c r="L351" i="32"/>
  <c r="J351" i="32"/>
  <c r="G351" i="32" s="1"/>
  <c r="I351" i="32"/>
  <c r="F351" i="32" s="1"/>
  <c r="E351" i="32"/>
  <c r="D351" i="32"/>
  <c r="L350" i="32"/>
  <c r="J350" i="32"/>
  <c r="G350" i="32" s="1"/>
  <c r="I350" i="32"/>
  <c r="F350" i="32" s="1"/>
  <c r="E350" i="32"/>
  <c r="D350" i="32"/>
  <c r="L349" i="32"/>
  <c r="J349" i="32"/>
  <c r="G349" i="32" s="1"/>
  <c r="I349" i="32"/>
  <c r="F349" i="32" s="1"/>
  <c r="E349" i="32"/>
  <c r="D349" i="32"/>
  <c r="L348" i="32"/>
  <c r="J348" i="32"/>
  <c r="G348" i="32" s="1"/>
  <c r="I348" i="32"/>
  <c r="F348" i="32" s="1"/>
  <c r="E348" i="32"/>
  <c r="D348" i="32"/>
  <c r="L347" i="32"/>
  <c r="J347" i="32"/>
  <c r="G347" i="32" s="1"/>
  <c r="I347" i="32"/>
  <c r="F347" i="32" s="1"/>
  <c r="E347" i="32"/>
  <c r="D347" i="32"/>
  <c r="L346" i="32"/>
  <c r="J346" i="32"/>
  <c r="G346" i="32" s="1"/>
  <c r="I346" i="32"/>
  <c r="F346" i="32" s="1"/>
  <c r="E346" i="32"/>
  <c r="D346" i="32"/>
  <c r="L345" i="32"/>
  <c r="J345" i="32"/>
  <c r="G345" i="32" s="1"/>
  <c r="I345" i="32"/>
  <c r="F345" i="32" s="1"/>
  <c r="E345" i="32"/>
  <c r="D345" i="32"/>
  <c r="L344" i="32"/>
  <c r="J344" i="32"/>
  <c r="G344" i="32" s="1"/>
  <c r="I344" i="32"/>
  <c r="F344" i="32" s="1"/>
  <c r="E344" i="32"/>
  <c r="D344" i="32"/>
  <c r="L343" i="32"/>
  <c r="J343" i="32"/>
  <c r="G343" i="32" s="1"/>
  <c r="I343" i="32"/>
  <c r="F343" i="32" s="1"/>
  <c r="E343" i="32"/>
  <c r="D343" i="32"/>
  <c r="L342" i="32"/>
  <c r="J342" i="32"/>
  <c r="G342" i="32" s="1"/>
  <c r="I342" i="32"/>
  <c r="F342" i="32" s="1"/>
  <c r="E342" i="32"/>
  <c r="D342" i="32"/>
  <c r="L341" i="32"/>
  <c r="J341" i="32"/>
  <c r="G341" i="32" s="1"/>
  <c r="I341" i="32"/>
  <c r="F341" i="32" s="1"/>
  <c r="E341" i="32"/>
  <c r="D341" i="32"/>
  <c r="L340" i="32"/>
  <c r="J340" i="32"/>
  <c r="G340" i="32" s="1"/>
  <c r="I340" i="32"/>
  <c r="F340" i="32" s="1"/>
  <c r="E340" i="32"/>
  <c r="D340" i="32"/>
  <c r="L339" i="32"/>
  <c r="J339" i="32"/>
  <c r="G339" i="32" s="1"/>
  <c r="I339" i="32"/>
  <c r="F339" i="32" s="1"/>
  <c r="E339" i="32"/>
  <c r="D339" i="32"/>
  <c r="L338" i="32"/>
  <c r="J338" i="32"/>
  <c r="G338" i="32" s="1"/>
  <c r="I338" i="32"/>
  <c r="F338" i="32" s="1"/>
  <c r="E338" i="32"/>
  <c r="D338" i="32"/>
  <c r="L337" i="32"/>
  <c r="J337" i="32"/>
  <c r="G337" i="32" s="1"/>
  <c r="I337" i="32"/>
  <c r="F337" i="32" s="1"/>
  <c r="E337" i="32"/>
  <c r="D337" i="32"/>
  <c r="L336" i="32"/>
  <c r="J336" i="32"/>
  <c r="G336" i="32" s="1"/>
  <c r="I336" i="32"/>
  <c r="F336" i="32" s="1"/>
  <c r="E336" i="32"/>
  <c r="D336" i="32"/>
  <c r="L335" i="32"/>
  <c r="J335" i="32"/>
  <c r="G335" i="32" s="1"/>
  <c r="I335" i="32"/>
  <c r="F335" i="32" s="1"/>
  <c r="E335" i="32"/>
  <c r="D335" i="32"/>
  <c r="L334" i="32"/>
  <c r="J334" i="32"/>
  <c r="G334" i="32" s="1"/>
  <c r="I334" i="32"/>
  <c r="F334" i="32" s="1"/>
  <c r="E334" i="32"/>
  <c r="D334" i="32"/>
  <c r="L333" i="32"/>
  <c r="J333" i="32"/>
  <c r="G333" i="32" s="1"/>
  <c r="I333" i="32"/>
  <c r="F333" i="32" s="1"/>
  <c r="E333" i="32"/>
  <c r="D333" i="32"/>
  <c r="L332" i="32"/>
  <c r="J332" i="32"/>
  <c r="G332" i="32" s="1"/>
  <c r="I332" i="32"/>
  <c r="F332" i="32" s="1"/>
  <c r="E332" i="32"/>
  <c r="D332" i="32"/>
  <c r="L331" i="32"/>
  <c r="J331" i="32"/>
  <c r="G331" i="32" s="1"/>
  <c r="I331" i="32"/>
  <c r="F331" i="32" s="1"/>
  <c r="E331" i="32"/>
  <c r="D331" i="32"/>
  <c r="L330" i="32"/>
  <c r="J330" i="32"/>
  <c r="G330" i="32" s="1"/>
  <c r="I330" i="32"/>
  <c r="F330" i="32" s="1"/>
  <c r="E330" i="32"/>
  <c r="D330" i="32"/>
  <c r="L329" i="32"/>
  <c r="J329" i="32"/>
  <c r="G329" i="32" s="1"/>
  <c r="I329" i="32"/>
  <c r="F329" i="32" s="1"/>
  <c r="E329" i="32"/>
  <c r="D329" i="32"/>
  <c r="L328" i="32"/>
  <c r="J328" i="32"/>
  <c r="G328" i="32" s="1"/>
  <c r="I328" i="32"/>
  <c r="F328" i="32" s="1"/>
  <c r="E328" i="32"/>
  <c r="D328" i="32"/>
  <c r="L327" i="32"/>
  <c r="J327" i="32"/>
  <c r="G327" i="32" s="1"/>
  <c r="I327" i="32"/>
  <c r="F327" i="32" s="1"/>
  <c r="E327" i="32"/>
  <c r="D327" i="32"/>
  <c r="L326" i="32"/>
  <c r="J326" i="32"/>
  <c r="G326" i="32" s="1"/>
  <c r="I326" i="32"/>
  <c r="F326" i="32" s="1"/>
  <c r="E326" i="32"/>
  <c r="D326" i="32"/>
  <c r="L325" i="32"/>
  <c r="J325" i="32"/>
  <c r="G325" i="32" s="1"/>
  <c r="I325" i="32"/>
  <c r="F325" i="32" s="1"/>
  <c r="E325" i="32"/>
  <c r="D325" i="32"/>
  <c r="L324" i="32"/>
  <c r="J324" i="32"/>
  <c r="G324" i="32" s="1"/>
  <c r="I324" i="32"/>
  <c r="F324" i="32" s="1"/>
  <c r="E324" i="32"/>
  <c r="D324" i="32"/>
  <c r="L323" i="32"/>
  <c r="J323" i="32"/>
  <c r="G323" i="32" s="1"/>
  <c r="I323" i="32"/>
  <c r="F323" i="32" s="1"/>
  <c r="E323" i="32"/>
  <c r="D323" i="32"/>
  <c r="L322" i="32"/>
  <c r="J322" i="32"/>
  <c r="G322" i="32" s="1"/>
  <c r="I322" i="32"/>
  <c r="F322" i="32" s="1"/>
  <c r="E322" i="32"/>
  <c r="D322" i="32"/>
  <c r="L321" i="32"/>
  <c r="J321" i="32"/>
  <c r="G321" i="32" s="1"/>
  <c r="I321" i="32"/>
  <c r="F321" i="32" s="1"/>
  <c r="E321" i="32"/>
  <c r="D321" i="32"/>
  <c r="L320" i="32"/>
  <c r="J320" i="32"/>
  <c r="G320" i="32" s="1"/>
  <c r="I320" i="32"/>
  <c r="F320" i="32" s="1"/>
  <c r="E320" i="32"/>
  <c r="D320" i="32"/>
  <c r="L319" i="32"/>
  <c r="J319" i="32"/>
  <c r="G319" i="32" s="1"/>
  <c r="I319" i="32"/>
  <c r="F319" i="32" s="1"/>
  <c r="E319" i="32"/>
  <c r="D319" i="32"/>
  <c r="L318" i="32"/>
  <c r="J318" i="32"/>
  <c r="G318" i="32" s="1"/>
  <c r="I318" i="32"/>
  <c r="F318" i="32" s="1"/>
  <c r="E318" i="32"/>
  <c r="D318" i="32"/>
  <c r="L317" i="32"/>
  <c r="J317" i="32"/>
  <c r="G317" i="32" s="1"/>
  <c r="I317" i="32"/>
  <c r="F317" i="32" s="1"/>
  <c r="E317" i="32"/>
  <c r="D317" i="32"/>
  <c r="L316" i="32"/>
  <c r="J316" i="32"/>
  <c r="G316" i="32" s="1"/>
  <c r="I316" i="32"/>
  <c r="F316" i="32" s="1"/>
  <c r="E316" i="32"/>
  <c r="D316" i="32"/>
  <c r="L315" i="32"/>
  <c r="J315" i="32"/>
  <c r="G315" i="32" s="1"/>
  <c r="I315" i="32"/>
  <c r="F315" i="32" s="1"/>
  <c r="E315" i="32"/>
  <c r="D315" i="32"/>
  <c r="L314" i="32"/>
  <c r="J314" i="32"/>
  <c r="G314" i="32" s="1"/>
  <c r="I314" i="32"/>
  <c r="F314" i="32" s="1"/>
  <c r="E314" i="32"/>
  <c r="D314" i="32"/>
  <c r="L313" i="32"/>
  <c r="J313" i="32"/>
  <c r="G313" i="32" s="1"/>
  <c r="I313" i="32"/>
  <c r="F313" i="32" s="1"/>
  <c r="E313" i="32"/>
  <c r="D313" i="32"/>
  <c r="L312" i="32"/>
  <c r="J312" i="32"/>
  <c r="G312" i="32" s="1"/>
  <c r="I312" i="32"/>
  <c r="F312" i="32" s="1"/>
  <c r="E312" i="32"/>
  <c r="D312" i="32"/>
  <c r="L311" i="32"/>
  <c r="J311" i="32"/>
  <c r="G311" i="32" s="1"/>
  <c r="I311" i="32"/>
  <c r="F311" i="32" s="1"/>
  <c r="E311" i="32"/>
  <c r="D311" i="32"/>
  <c r="L310" i="32"/>
  <c r="J310" i="32"/>
  <c r="G310" i="32" s="1"/>
  <c r="I310" i="32"/>
  <c r="F310" i="32" s="1"/>
  <c r="E310" i="32"/>
  <c r="D310" i="32"/>
  <c r="L309" i="32"/>
  <c r="J309" i="32"/>
  <c r="G309" i="32" s="1"/>
  <c r="I309" i="32"/>
  <c r="F309" i="32" s="1"/>
  <c r="E309" i="32"/>
  <c r="D309" i="32"/>
  <c r="L308" i="32"/>
  <c r="J308" i="32"/>
  <c r="G308" i="32" s="1"/>
  <c r="I308" i="32"/>
  <c r="F308" i="32" s="1"/>
  <c r="E308" i="32"/>
  <c r="D308" i="32"/>
  <c r="L307" i="32"/>
  <c r="J307" i="32"/>
  <c r="G307" i="32" s="1"/>
  <c r="I307" i="32"/>
  <c r="F307" i="32" s="1"/>
  <c r="E307" i="32"/>
  <c r="D307" i="32"/>
  <c r="L306" i="32"/>
  <c r="J306" i="32"/>
  <c r="G306" i="32" s="1"/>
  <c r="I306" i="32"/>
  <c r="F306" i="32" s="1"/>
  <c r="E306" i="32"/>
  <c r="D306" i="32"/>
  <c r="L305" i="32"/>
  <c r="J305" i="32"/>
  <c r="G305" i="32" s="1"/>
  <c r="I305" i="32"/>
  <c r="F305" i="32" s="1"/>
  <c r="E305" i="32"/>
  <c r="D305" i="32"/>
  <c r="L304" i="32"/>
  <c r="J304" i="32"/>
  <c r="G304" i="32" s="1"/>
  <c r="I304" i="32"/>
  <c r="F304" i="32" s="1"/>
  <c r="E304" i="32"/>
  <c r="D304" i="32"/>
  <c r="L303" i="32"/>
  <c r="J303" i="32"/>
  <c r="G303" i="32" s="1"/>
  <c r="I303" i="32"/>
  <c r="F303" i="32" s="1"/>
  <c r="E303" i="32"/>
  <c r="D303" i="32"/>
  <c r="L302" i="32"/>
  <c r="J302" i="32"/>
  <c r="G302" i="32" s="1"/>
  <c r="I302" i="32"/>
  <c r="F302" i="32" s="1"/>
  <c r="E302" i="32"/>
  <c r="D302" i="32"/>
  <c r="L301" i="32"/>
  <c r="J301" i="32"/>
  <c r="G301" i="32" s="1"/>
  <c r="I301" i="32"/>
  <c r="F301" i="32" s="1"/>
  <c r="E301" i="32"/>
  <c r="D301" i="32"/>
  <c r="L300" i="32"/>
  <c r="J300" i="32"/>
  <c r="G300" i="32" s="1"/>
  <c r="I300" i="32"/>
  <c r="F300" i="32" s="1"/>
  <c r="E300" i="32"/>
  <c r="D300" i="32"/>
  <c r="L299" i="32"/>
  <c r="J299" i="32"/>
  <c r="G299" i="32" s="1"/>
  <c r="I299" i="32"/>
  <c r="F299" i="32" s="1"/>
  <c r="E299" i="32"/>
  <c r="D299" i="32"/>
  <c r="L298" i="32"/>
  <c r="J298" i="32"/>
  <c r="G298" i="32" s="1"/>
  <c r="I298" i="32"/>
  <c r="F298" i="32" s="1"/>
  <c r="E298" i="32"/>
  <c r="D298" i="32"/>
  <c r="L297" i="32"/>
  <c r="J297" i="32"/>
  <c r="G297" i="32" s="1"/>
  <c r="I297" i="32"/>
  <c r="F297" i="32" s="1"/>
  <c r="E297" i="32"/>
  <c r="D297" i="32"/>
  <c r="L296" i="32"/>
  <c r="J296" i="32"/>
  <c r="G296" i="32" s="1"/>
  <c r="I296" i="32"/>
  <c r="F296" i="32" s="1"/>
  <c r="E296" i="32"/>
  <c r="D296" i="32"/>
  <c r="L295" i="32"/>
  <c r="J295" i="32"/>
  <c r="G295" i="32" s="1"/>
  <c r="I295" i="32"/>
  <c r="F295" i="32" s="1"/>
  <c r="E295" i="32"/>
  <c r="D295" i="32"/>
  <c r="L294" i="32"/>
  <c r="J294" i="32"/>
  <c r="G294" i="32" s="1"/>
  <c r="I294" i="32"/>
  <c r="F294" i="32" s="1"/>
  <c r="E294" i="32"/>
  <c r="D294" i="32"/>
  <c r="L293" i="32"/>
  <c r="J293" i="32"/>
  <c r="G293" i="32" s="1"/>
  <c r="I293" i="32"/>
  <c r="F293" i="32" s="1"/>
  <c r="E293" i="32"/>
  <c r="D293" i="32"/>
  <c r="L292" i="32"/>
  <c r="J292" i="32"/>
  <c r="G292" i="32" s="1"/>
  <c r="I292" i="32"/>
  <c r="F292" i="32" s="1"/>
  <c r="E292" i="32"/>
  <c r="D292" i="32"/>
  <c r="L291" i="32"/>
  <c r="J291" i="32"/>
  <c r="G291" i="32" s="1"/>
  <c r="I291" i="32"/>
  <c r="F291" i="32" s="1"/>
  <c r="E291" i="32"/>
  <c r="D291" i="32"/>
  <c r="L290" i="32"/>
  <c r="J290" i="32"/>
  <c r="G290" i="32" s="1"/>
  <c r="I290" i="32"/>
  <c r="F290" i="32" s="1"/>
  <c r="E290" i="32"/>
  <c r="D290" i="32"/>
  <c r="L289" i="32"/>
  <c r="J289" i="32"/>
  <c r="G289" i="32" s="1"/>
  <c r="I289" i="32"/>
  <c r="F289" i="32" s="1"/>
  <c r="E289" i="32"/>
  <c r="D289" i="32"/>
  <c r="L288" i="32"/>
  <c r="J288" i="32"/>
  <c r="G288" i="32" s="1"/>
  <c r="I288" i="32"/>
  <c r="F288" i="32" s="1"/>
  <c r="E288" i="32"/>
  <c r="D288" i="32"/>
  <c r="L287" i="32"/>
  <c r="J287" i="32"/>
  <c r="G287" i="32" s="1"/>
  <c r="I287" i="32"/>
  <c r="F287" i="32" s="1"/>
  <c r="E287" i="32"/>
  <c r="D287" i="32"/>
  <c r="L286" i="32"/>
  <c r="J286" i="32"/>
  <c r="G286" i="32" s="1"/>
  <c r="I286" i="32"/>
  <c r="F286" i="32" s="1"/>
  <c r="E286" i="32"/>
  <c r="D286" i="32"/>
  <c r="L285" i="32"/>
  <c r="J285" i="32"/>
  <c r="G285" i="32" s="1"/>
  <c r="I285" i="32"/>
  <c r="F285" i="32" s="1"/>
  <c r="E285" i="32"/>
  <c r="D285" i="32"/>
  <c r="L284" i="32"/>
  <c r="J284" i="32"/>
  <c r="G284" i="32" s="1"/>
  <c r="I284" i="32"/>
  <c r="F284" i="32" s="1"/>
  <c r="E284" i="32"/>
  <c r="D284" i="32"/>
  <c r="L283" i="32"/>
  <c r="J283" i="32"/>
  <c r="G283" i="32" s="1"/>
  <c r="I283" i="32"/>
  <c r="F283" i="32" s="1"/>
  <c r="E283" i="32"/>
  <c r="D283" i="32"/>
  <c r="L282" i="32"/>
  <c r="J282" i="32"/>
  <c r="G282" i="32" s="1"/>
  <c r="I282" i="32"/>
  <c r="F282" i="32" s="1"/>
  <c r="E282" i="32"/>
  <c r="D282" i="32"/>
  <c r="L281" i="32"/>
  <c r="J281" i="32"/>
  <c r="G281" i="32" s="1"/>
  <c r="I281" i="32"/>
  <c r="F281" i="32" s="1"/>
  <c r="E281" i="32"/>
  <c r="D281" i="32"/>
  <c r="L280" i="32"/>
  <c r="J280" i="32"/>
  <c r="G280" i="32" s="1"/>
  <c r="I280" i="32"/>
  <c r="F280" i="32" s="1"/>
  <c r="E280" i="32"/>
  <c r="D280" i="32"/>
  <c r="L279" i="32"/>
  <c r="J279" i="32"/>
  <c r="G279" i="32" s="1"/>
  <c r="I279" i="32"/>
  <c r="F279" i="32" s="1"/>
  <c r="E279" i="32"/>
  <c r="D279" i="32"/>
  <c r="L278" i="32"/>
  <c r="J278" i="32"/>
  <c r="G278" i="32" s="1"/>
  <c r="I278" i="32"/>
  <c r="F278" i="32" s="1"/>
  <c r="E278" i="32"/>
  <c r="D278" i="32"/>
  <c r="L277" i="32"/>
  <c r="J277" i="32"/>
  <c r="G277" i="32" s="1"/>
  <c r="I277" i="32"/>
  <c r="F277" i="32" s="1"/>
  <c r="E277" i="32"/>
  <c r="D277" i="32"/>
  <c r="L276" i="32"/>
  <c r="J276" i="32"/>
  <c r="G276" i="32" s="1"/>
  <c r="I276" i="32"/>
  <c r="F276" i="32" s="1"/>
  <c r="E276" i="32"/>
  <c r="D276" i="32"/>
  <c r="L275" i="32"/>
  <c r="J275" i="32"/>
  <c r="G275" i="32" s="1"/>
  <c r="I275" i="32"/>
  <c r="F275" i="32" s="1"/>
  <c r="E275" i="32"/>
  <c r="D275" i="32"/>
  <c r="L274" i="32"/>
  <c r="J274" i="32"/>
  <c r="G274" i="32" s="1"/>
  <c r="I274" i="32"/>
  <c r="F274" i="32" s="1"/>
  <c r="E274" i="32"/>
  <c r="D274" i="32"/>
  <c r="L273" i="32"/>
  <c r="J273" i="32"/>
  <c r="G273" i="32" s="1"/>
  <c r="I273" i="32"/>
  <c r="F273" i="32" s="1"/>
  <c r="E273" i="32"/>
  <c r="D273" i="32"/>
  <c r="L272" i="32"/>
  <c r="J272" i="32"/>
  <c r="G272" i="32" s="1"/>
  <c r="I272" i="32"/>
  <c r="F272" i="32" s="1"/>
  <c r="E272" i="32"/>
  <c r="D272" i="32"/>
  <c r="L271" i="32"/>
  <c r="J271" i="32"/>
  <c r="G271" i="32" s="1"/>
  <c r="I271" i="32"/>
  <c r="F271" i="32" s="1"/>
  <c r="E271" i="32"/>
  <c r="D271" i="32"/>
  <c r="L270" i="32"/>
  <c r="J270" i="32"/>
  <c r="G270" i="32" s="1"/>
  <c r="I270" i="32"/>
  <c r="F270" i="32" s="1"/>
  <c r="E270" i="32"/>
  <c r="D270" i="32"/>
  <c r="L269" i="32"/>
  <c r="J269" i="32"/>
  <c r="G269" i="32" s="1"/>
  <c r="I269" i="32"/>
  <c r="F269" i="32" s="1"/>
  <c r="E269" i="32"/>
  <c r="D269" i="32"/>
  <c r="L268" i="32"/>
  <c r="J268" i="32"/>
  <c r="G268" i="32" s="1"/>
  <c r="I268" i="32"/>
  <c r="F268" i="32" s="1"/>
  <c r="E268" i="32"/>
  <c r="D268" i="32"/>
  <c r="L267" i="32"/>
  <c r="J267" i="32"/>
  <c r="G267" i="32" s="1"/>
  <c r="I267" i="32"/>
  <c r="F267" i="32" s="1"/>
  <c r="E267" i="32"/>
  <c r="D267" i="32"/>
  <c r="L266" i="32"/>
  <c r="J266" i="32"/>
  <c r="G266" i="32" s="1"/>
  <c r="I266" i="32"/>
  <c r="F266" i="32" s="1"/>
  <c r="E266" i="32"/>
  <c r="D266" i="32"/>
  <c r="L265" i="32"/>
  <c r="J265" i="32"/>
  <c r="G265" i="32" s="1"/>
  <c r="I265" i="32"/>
  <c r="F265" i="32" s="1"/>
  <c r="E265" i="32"/>
  <c r="D265" i="32"/>
  <c r="L264" i="32"/>
  <c r="J264" i="32"/>
  <c r="G264" i="32" s="1"/>
  <c r="I264" i="32"/>
  <c r="F264" i="32" s="1"/>
  <c r="E264" i="32"/>
  <c r="D264" i="32"/>
  <c r="L263" i="32"/>
  <c r="J263" i="32"/>
  <c r="G263" i="32" s="1"/>
  <c r="I263" i="32"/>
  <c r="F263" i="32" s="1"/>
  <c r="E263" i="32"/>
  <c r="D263" i="32"/>
  <c r="L262" i="32"/>
  <c r="J262" i="32"/>
  <c r="G262" i="32" s="1"/>
  <c r="I262" i="32"/>
  <c r="F262" i="32" s="1"/>
  <c r="E262" i="32"/>
  <c r="D262" i="32"/>
  <c r="L261" i="32"/>
  <c r="J261" i="32"/>
  <c r="G261" i="32" s="1"/>
  <c r="I261" i="32"/>
  <c r="F261" i="32" s="1"/>
  <c r="E261" i="32"/>
  <c r="D261" i="32"/>
  <c r="L260" i="32"/>
  <c r="J260" i="32"/>
  <c r="G260" i="32" s="1"/>
  <c r="I260" i="32"/>
  <c r="F260" i="32" s="1"/>
  <c r="E260" i="32"/>
  <c r="D260" i="32"/>
  <c r="L259" i="32"/>
  <c r="J259" i="32"/>
  <c r="G259" i="32" s="1"/>
  <c r="I259" i="32"/>
  <c r="F259" i="32" s="1"/>
  <c r="E259" i="32"/>
  <c r="D259" i="32"/>
  <c r="L258" i="32"/>
  <c r="J258" i="32"/>
  <c r="G258" i="32" s="1"/>
  <c r="I258" i="32"/>
  <c r="F258" i="32" s="1"/>
  <c r="E258" i="32"/>
  <c r="D258" i="32"/>
  <c r="L257" i="32"/>
  <c r="J257" i="32"/>
  <c r="G257" i="32" s="1"/>
  <c r="I257" i="32"/>
  <c r="F257" i="32" s="1"/>
  <c r="E257" i="32"/>
  <c r="D257" i="32"/>
  <c r="L256" i="32"/>
  <c r="J256" i="32"/>
  <c r="G256" i="32" s="1"/>
  <c r="I256" i="32"/>
  <c r="F256" i="32" s="1"/>
  <c r="E256" i="32"/>
  <c r="D256" i="32"/>
  <c r="L255" i="32"/>
  <c r="J255" i="32"/>
  <c r="G255" i="32" s="1"/>
  <c r="I255" i="32"/>
  <c r="F255" i="32" s="1"/>
  <c r="E255" i="32"/>
  <c r="D255" i="32"/>
  <c r="L254" i="32"/>
  <c r="J254" i="32"/>
  <c r="G254" i="32" s="1"/>
  <c r="I254" i="32"/>
  <c r="F254" i="32" s="1"/>
  <c r="E254" i="32"/>
  <c r="D254" i="32"/>
  <c r="L253" i="32"/>
  <c r="J253" i="32"/>
  <c r="G253" i="32" s="1"/>
  <c r="I253" i="32"/>
  <c r="F253" i="32" s="1"/>
  <c r="E253" i="32"/>
  <c r="D253" i="32"/>
  <c r="L252" i="32"/>
  <c r="J252" i="32"/>
  <c r="G252" i="32" s="1"/>
  <c r="I252" i="32"/>
  <c r="F252" i="32" s="1"/>
  <c r="E252" i="32"/>
  <c r="D252" i="32"/>
  <c r="L251" i="32"/>
  <c r="J251" i="32"/>
  <c r="G251" i="32" s="1"/>
  <c r="I251" i="32"/>
  <c r="F251" i="32" s="1"/>
  <c r="E251" i="32"/>
  <c r="D251" i="32"/>
  <c r="L250" i="32"/>
  <c r="J250" i="32"/>
  <c r="G250" i="32" s="1"/>
  <c r="I250" i="32"/>
  <c r="F250" i="32" s="1"/>
  <c r="E250" i="32"/>
  <c r="D250" i="32"/>
  <c r="L249" i="32"/>
  <c r="J249" i="32"/>
  <c r="G249" i="32" s="1"/>
  <c r="I249" i="32"/>
  <c r="F249" i="32" s="1"/>
  <c r="E249" i="32"/>
  <c r="D249" i="32"/>
  <c r="L248" i="32"/>
  <c r="J248" i="32"/>
  <c r="G248" i="32" s="1"/>
  <c r="I248" i="32"/>
  <c r="F248" i="32" s="1"/>
  <c r="E248" i="32"/>
  <c r="D248" i="32"/>
  <c r="L247" i="32"/>
  <c r="J247" i="32"/>
  <c r="G247" i="32" s="1"/>
  <c r="I247" i="32"/>
  <c r="F247" i="32" s="1"/>
  <c r="E247" i="32"/>
  <c r="D247" i="32"/>
  <c r="L246" i="32"/>
  <c r="J246" i="32"/>
  <c r="G246" i="32" s="1"/>
  <c r="I246" i="32"/>
  <c r="F246" i="32" s="1"/>
  <c r="E246" i="32"/>
  <c r="D246" i="32"/>
  <c r="L245" i="32"/>
  <c r="J245" i="32"/>
  <c r="G245" i="32" s="1"/>
  <c r="I245" i="32"/>
  <c r="F245" i="32" s="1"/>
  <c r="E245" i="32"/>
  <c r="D245" i="32"/>
  <c r="L244" i="32"/>
  <c r="J244" i="32"/>
  <c r="G244" i="32" s="1"/>
  <c r="I244" i="32"/>
  <c r="F244" i="32" s="1"/>
  <c r="E244" i="32"/>
  <c r="D244" i="32"/>
  <c r="L243" i="32"/>
  <c r="J243" i="32"/>
  <c r="G243" i="32" s="1"/>
  <c r="I243" i="32"/>
  <c r="F243" i="32" s="1"/>
  <c r="E243" i="32"/>
  <c r="D243" i="32"/>
  <c r="L242" i="32"/>
  <c r="J242" i="32"/>
  <c r="G242" i="32" s="1"/>
  <c r="I242" i="32"/>
  <c r="F242" i="32" s="1"/>
  <c r="E242" i="32"/>
  <c r="D242" i="32"/>
  <c r="L241" i="32"/>
  <c r="J241" i="32"/>
  <c r="G241" i="32" s="1"/>
  <c r="I241" i="32"/>
  <c r="F241" i="32" s="1"/>
  <c r="E241" i="32"/>
  <c r="D241" i="32"/>
  <c r="L240" i="32"/>
  <c r="J240" i="32"/>
  <c r="G240" i="32" s="1"/>
  <c r="I240" i="32"/>
  <c r="F240" i="32" s="1"/>
  <c r="E240" i="32"/>
  <c r="D240" i="32"/>
  <c r="L239" i="32"/>
  <c r="J239" i="32"/>
  <c r="G239" i="32" s="1"/>
  <c r="I239" i="32"/>
  <c r="F239" i="32" s="1"/>
  <c r="E239" i="32"/>
  <c r="D239" i="32"/>
  <c r="L238" i="32"/>
  <c r="J238" i="32"/>
  <c r="G238" i="32" s="1"/>
  <c r="I238" i="32"/>
  <c r="F238" i="32" s="1"/>
  <c r="E238" i="32"/>
  <c r="D238" i="32"/>
  <c r="L237" i="32"/>
  <c r="J237" i="32"/>
  <c r="G237" i="32" s="1"/>
  <c r="I237" i="32"/>
  <c r="F237" i="32" s="1"/>
  <c r="E237" i="32"/>
  <c r="D237" i="32"/>
  <c r="L236" i="32"/>
  <c r="J236" i="32"/>
  <c r="G236" i="32" s="1"/>
  <c r="I236" i="32"/>
  <c r="F236" i="32" s="1"/>
  <c r="E236" i="32"/>
  <c r="D236" i="32"/>
  <c r="L235" i="32"/>
  <c r="J235" i="32"/>
  <c r="G235" i="32" s="1"/>
  <c r="I235" i="32"/>
  <c r="F235" i="32" s="1"/>
  <c r="E235" i="32"/>
  <c r="D235" i="32"/>
  <c r="L234" i="32"/>
  <c r="J234" i="32"/>
  <c r="G234" i="32" s="1"/>
  <c r="I234" i="32"/>
  <c r="F234" i="32" s="1"/>
  <c r="E234" i="32"/>
  <c r="D234" i="32"/>
  <c r="L233" i="32"/>
  <c r="J233" i="32"/>
  <c r="G233" i="32" s="1"/>
  <c r="I233" i="32"/>
  <c r="F233" i="32" s="1"/>
  <c r="E233" i="32"/>
  <c r="D233" i="32"/>
  <c r="L232" i="32"/>
  <c r="J232" i="32"/>
  <c r="G232" i="32" s="1"/>
  <c r="I232" i="32"/>
  <c r="F232" i="32" s="1"/>
  <c r="E232" i="32"/>
  <c r="D232" i="32"/>
  <c r="L231" i="32"/>
  <c r="J231" i="32"/>
  <c r="G231" i="32" s="1"/>
  <c r="I231" i="32"/>
  <c r="F231" i="32" s="1"/>
  <c r="E231" i="32"/>
  <c r="D231" i="32"/>
  <c r="L230" i="32"/>
  <c r="J230" i="32"/>
  <c r="G230" i="32" s="1"/>
  <c r="I230" i="32"/>
  <c r="F230" i="32" s="1"/>
  <c r="E230" i="32"/>
  <c r="D230" i="32"/>
  <c r="L229" i="32"/>
  <c r="J229" i="32"/>
  <c r="G229" i="32" s="1"/>
  <c r="I229" i="32"/>
  <c r="F229" i="32" s="1"/>
  <c r="E229" i="32"/>
  <c r="D229" i="32"/>
  <c r="L228" i="32"/>
  <c r="J228" i="32"/>
  <c r="G228" i="32" s="1"/>
  <c r="I228" i="32"/>
  <c r="F228" i="32" s="1"/>
  <c r="E228" i="32"/>
  <c r="D228" i="32"/>
  <c r="L227" i="32"/>
  <c r="J227" i="32"/>
  <c r="G227" i="32" s="1"/>
  <c r="I227" i="32"/>
  <c r="F227" i="32" s="1"/>
  <c r="E227" i="32"/>
  <c r="D227" i="32"/>
  <c r="L226" i="32"/>
  <c r="J226" i="32"/>
  <c r="G226" i="32" s="1"/>
  <c r="I226" i="32"/>
  <c r="F226" i="32" s="1"/>
  <c r="E226" i="32"/>
  <c r="D226" i="32"/>
  <c r="L225" i="32"/>
  <c r="J225" i="32"/>
  <c r="G225" i="32" s="1"/>
  <c r="I225" i="32"/>
  <c r="F225" i="32" s="1"/>
  <c r="E225" i="32"/>
  <c r="D225" i="32"/>
  <c r="L224" i="32"/>
  <c r="J224" i="32"/>
  <c r="G224" i="32" s="1"/>
  <c r="I224" i="32"/>
  <c r="F224" i="32" s="1"/>
  <c r="E224" i="32"/>
  <c r="D224" i="32"/>
  <c r="L223" i="32"/>
  <c r="J223" i="32"/>
  <c r="G223" i="32" s="1"/>
  <c r="I223" i="32"/>
  <c r="F223" i="32" s="1"/>
  <c r="E223" i="32"/>
  <c r="D223" i="32"/>
  <c r="L222" i="32"/>
  <c r="J222" i="32"/>
  <c r="G222" i="32" s="1"/>
  <c r="I222" i="32"/>
  <c r="F222" i="32" s="1"/>
  <c r="E222" i="32"/>
  <c r="D222" i="32"/>
  <c r="L221" i="32"/>
  <c r="J221" i="32"/>
  <c r="G221" i="32" s="1"/>
  <c r="I221" i="32"/>
  <c r="F221" i="32" s="1"/>
  <c r="E221" i="32"/>
  <c r="D221" i="32"/>
  <c r="L220" i="32"/>
  <c r="J220" i="32"/>
  <c r="G220" i="32" s="1"/>
  <c r="I220" i="32"/>
  <c r="F220" i="32" s="1"/>
  <c r="E220" i="32"/>
  <c r="D220" i="32"/>
  <c r="L219" i="32"/>
  <c r="J219" i="32"/>
  <c r="G219" i="32" s="1"/>
  <c r="I219" i="32"/>
  <c r="F219" i="32" s="1"/>
  <c r="E219" i="32"/>
  <c r="D219" i="32"/>
  <c r="L218" i="32"/>
  <c r="J218" i="32"/>
  <c r="G218" i="32" s="1"/>
  <c r="I218" i="32"/>
  <c r="F218" i="32" s="1"/>
  <c r="E218" i="32"/>
  <c r="D218" i="32"/>
  <c r="L217" i="32"/>
  <c r="J217" i="32"/>
  <c r="G217" i="32" s="1"/>
  <c r="I217" i="32"/>
  <c r="F217" i="32" s="1"/>
  <c r="E217" i="32"/>
  <c r="D217" i="32"/>
  <c r="L216" i="32"/>
  <c r="J216" i="32"/>
  <c r="G216" i="32" s="1"/>
  <c r="I216" i="32"/>
  <c r="F216" i="32" s="1"/>
  <c r="E216" i="32"/>
  <c r="D216" i="32"/>
  <c r="L215" i="32"/>
  <c r="J215" i="32"/>
  <c r="G215" i="32" s="1"/>
  <c r="I215" i="32"/>
  <c r="F215" i="32" s="1"/>
  <c r="E215" i="32"/>
  <c r="D215" i="32"/>
  <c r="L214" i="32"/>
  <c r="J214" i="32"/>
  <c r="G214" i="32" s="1"/>
  <c r="I214" i="32"/>
  <c r="F214" i="32" s="1"/>
  <c r="E214" i="32"/>
  <c r="D214" i="32"/>
  <c r="L213" i="32"/>
  <c r="J213" i="32"/>
  <c r="G213" i="32" s="1"/>
  <c r="I213" i="32"/>
  <c r="F213" i="32" s="1"/>
  <c r="E213" i="32"/>
  <c r="D213" i="32"/>
  <c r="L212" i="32"/>
  <c r="J212" i="32"/>
  <c r="G212" i="32" s="1"/>
  <c r="I212" i="32"/>
  <c r="F212" i="32" s="1"/>
  <c r="E212" i="32"/>
  <c r="D212" i="32"/>
  <c r="L211" i="32"/>
  <c r="J211" i="32"/>
  <c r="G211" i="32" s="1"/>
  <c r="I211" i="32"/>
  <c r="F211" i="32" s="1"/>
  <c r="E211" i="32"/>
  <c r="D211" i="32"/>
  <c r="L210" i="32"/>
  <c r="J210" i="32"/>
  <c r="G210" i="32" s="1"/>
  <c r="I210" i="32"/>
  <c r="F210" i="32" s="1"/>
  <c r="E210" i="32"/>
  <c r="D210" i="32"/>
  <c r="L208" i="32"/>
  <c r="J208" i="32"/>
  <c r="G208" i="32" s="1"/>
  <c r="I208" i="32"/>
  <c r="F208" i="32" s="1"/>
  <c r="E208" i="32"/>
  <c r="D208" i="32"/>
  <c r="L163" i="32"/>
  <c r="K163" i="32"/>
  <c r="J163" i="32"/>
  <c r="G163" i="32" s="1"/>
  <c r="I163" i="32"/>
  <c r="F163" i="32" s="1"/>
  <c r="E163" i="32"/>
  <c r="D163" i="32"/>
  <c r="L162" i="32"/>
  <c r="K162" i="32"/>
  <c r="J162" i="32"/>
  <c r="G162" i="32" s="1"/>
  <c r="I162" i="32"/>
  <c r="F162" i="32" s="1"/>
  <c r="E162" i="32"/>
  <c r="D162" i="32"/>
  <c r="L161" i="32"/>
  <c r="K161" i="32"/>
  <c r="J161" i="32"/>
  <c r="G161" i="32" s="1"/>
  <c r="I161" i="32"/>
  <c r="F161" i="32" s="1"/>
  <c r="E161" i="32"/>
  <c r="D161" i="32"/>
  <c r="L160" i="32"/>
  <c r="K160" i="32"/>
  <c r="J160" i="32"/>
  <c r="G160" i="32" s="1"/>
  <c r="I160" i="32"/>
  <c r="F160" i="32" s="1"/>
  <c r="E160" i="32"/>
  <c r="D160" i="32"/>
  <c r="L159" i="32"/>
  <c r="K159" i="32"/>
  <c r="J159" i="32"/>
  <c r="G159" i="32" s="1"/>
  <c r="I159" i="32"/>
  <c r="F159" i="32" s="1"/>
  <c r="E159" i="32"/>
  <c r="D159" i="32"/>
  <c r="L158" i="32"/>
  <c r="K158" i="32"/>
  <c r="J158" i="32"/>
  <c r="G158" i="32" s="1"/>
  <c r="I158" i="32"/>
  <c r="F158" i="32" s="1"/>
  <c r="E158" i="32"/>
  <c r="D158" i="32"/>
  <c r="L157" i="32"/>
  <c r="K157" i="32"/>
  <c r="J157" i="32"/>
  <c r="G157" i="32" s="1"/>
  <c r="I157" i="32"/>
  <c r="F157" i="32" s="1"/>
  <c r="E157" i="32"/>
  <c r="D157" i="32"/>
  <c r="L155" i="32"/>
  <c r="K155" i="32"/>
  <c r="J155" i="32"/>
  <c r="G155" i="32" s="1"/>
  <c r="I155" i="32"/>
  <c r="F155" i="32" s="1"/>
  <c r="E155" i="32"/>
  <c r="D155" i="32"/>
  <c r="L154" i="32"/>
  <c r="K154" i="32"/>
  <c r="J154" i="32"/>
  <c r="G154" i="32" s="1"/>
  <c r="I154" i="32"/>
  <c r="F154" i="32" s="1"/>
  <c r="E154" i="32"/>
  <c r="D154" i="32"/>
  <c r="L153" i="32"/>
  <c r="K153" i="32"/>
  <c r="J153" i="32"/>
  <c r="G153" i="32" s="1"/>
  <c r="I153" i="32"/>
  <c r="F153" i="32" s="1"/>
  <c r="E153" i="32"/>
  <c r="D153" i="32"/>
  <c r="L152" i="32"/>
  <c r="K152" i="32"/>
  <c r="J152" i="32"/>
  <c r="G152" i="32" s="1"/>
  <c r="I152" i="32"/>
  <c r="F152" i="32" s="1"/>
  <c r="E152" i="32"/>
  <c r="D152" i="32"/>
  <c r="L151" i="32"/>
  <c r="K151" i="32"/>
  <c r="J151" i="32"/>
  <c r="G151" i="32" s="1"/>
  <c r="I151" i="32"/>
  <c r="F151" i="32" s="1"/>
  <c r="E151" i="32"/>
  <c r="D151" i="32"/>
  <c r="L149" i="32"/>
  <c r="K149" i="32"/>
  <c r="J149" i="32"/>
  <c r="G149" i="32" s="1"/>
  <c r="I149" i="32"/>
  <c r="F149" i="32" s="1"/>
  <c r="E149" i="32"/>
  <c r="D149" i="32"/>
  <c r="L148" i="32"/>
  <c r="K148" i="32"/>
  <c r="J148" i="32"/>
  <c r="G148" i="32" s="1"/>
  <c r="I148" i="32"/>
  <c r="F148" i="32" s="1"/>
  <c r="E148" i="32"/>
  <c r="D148" i="32"/>
  <c r="L147" i="32"/>
  <c r="K147" i="32"/>
  <c r="J147" i="32"/>
  <c r="G147" i="32" s="1"/>
  <c r="I147" i="32"/>
  <c r="F147" i="32" s="1"/>
  <c r="E147" i="32"/>
  <c r="D147" i="32"/>
  <c r="L146" i="32"/>
  <c r="K146" i="32"/>
  <c r="J146" i="32"/>
  <c r="G146" i="32" s="1"/>
  <c r="I146" i="32"/>
  <c r="F146" i="32" s="1"/>
  <c r="E146" i="32"/>
  <c r="D146" i="32"/>
  <c r="L145" i="32"/>
  <c r="K145" i="32"/>
  <c r="J145" i="32"/>
  <c r="G145" i="32" s="1"/>
  <c r="I145" i="32"/>
  <c r="F145" i="32" s="1"/>
  <c r="E145" i="32"/>
  <c r="D145" i="32"/>
  <c r="L144" i="32"/>
  <c r="K144" i="32"/>
  <c r="J144" i="32"/>
  <c r="G144" i="32" s="1"/>
  <c r="I144" i="32"/>
  <c r="F144" i="32" s="1"/>
  <c r="E144" i="32"/>
  <c r="D144" i="32"/>
  <c r="L143" i="32"/>
  <c r="K143" i="32"/>
  <c r="J143" i="32"/>
  <c r="G143" i="32" s="1"/>
  <c r="I143" i="32"/>
  <c r="F143" i="32" s="1"/>
  <c r="E143" i="32"/>
  <c r="D143" i="32"/>
  <c r="C30" i="32"/>
  <c r="G545" i="32" l="1"/>
  <c r="F150" i="32"/>
  <c r="F164" i="32"/>
  <c r="F156" i="32"/>
  <c r="G150" i="32"/>
  <c r="G164" i="32"/>
  <c r="F522" i="32"/>
  <c r="G156" i="32"/>
  <c r="G522" i="32"/>
  <c r="F545" i="32"/>
  <c r="K150" i="32"/>
  <c r="L150" i="32"/>
  <c r="D150" i="32"/>
  <c r="E150" i="32"/>
  <c r="K545" i="32"/>
  <c r="L545" i="32"/>
  <c r="D545" i="32"/>
  <c r="E545" i="32"/>
  <c r="E164" i="32"/>
  <c r="L164" i="32"/>
  <c r="L522" i="32"/>
  <c r="K522" i="32"/>
  <c r="D156" i="32"/>
  <c r="K156" i="32"/>
  <c r="E156" i="32"/>
  <c r="L156" i="32"/>
  <c r="I156" i="32"/>
  <c r="J156" i="32"/>
  <c r="I150" i="32"/>
  <c r="J150" i="32"/>
  <c r="D164" i="32"/>
  <c r="K164" i="32"/>
  <c r="J545" i="32"/>
  <c r="I545" i="32"/>
  <c r="J522" i="32"/>
  <c r="I164" i="32"/>
  <c r="I522" i="32"/>
  <c r="J164" i="32"/>
  <c r="C13" i="32"/>
  <c r="D13" i="32" s="1"/>
  <c r="E13" i="32" s="1"/>
  <c r="D522" i="32"/>
  <c r="E522" i="32"/>
  <c r="H445" i="32"/>
  <c r="H453" i="32"/>
  <c r="H482" i="32"/>
  <c r="H449" i="32"/>
  <c r="H457" i="32"/>
  <c r="H466" i="32"/>
  <c r="H467" i="32"/>
  <c r="H498" i="32"/>
  <c r="H443" i="32"/>
  <c r="H447" i="32"/>
  <c r="H451" i="32"/>
  <c r="H455" i="32"/>
  <c r="H459" i="32"/>
  <c r="H461" i="32"/>
  <c r="H474" i="32"/>
  <c r="H490" i="32"/>
  <c r="H506" i="32"/>
  <c r="H524" i="32"/>
  <c r="H442" i="32"/>
  <c r="H444" i="32"/>
  <c r="H446" i="32"/>
  <c r="H448" i="32"/>
  <c r="H450" i="32"/>
  <c r="H452" i="32"/>
  <c r="H454" i="32"/>
  <c r="H456" i="32"/>
  <c r="H458" i="32"/>
  <c r="H460" i="32"/>
  <c r="H462" i="32"/>
  <c r="H463" i="32"/>
  <c r="H470" i="32"/>
  <c r="H478" i="32"/>
  <c r="H486" i="32"/>
  <c r="H494" i="32"/>
  <c r="H502" i="32"/>
  <c r="H513" i="32"/>
  <c r="H514" i="32"/>
  <c r="H234" i="32"/>
  <c r="H236" i="32"/>
  <c r="H238" i="32"/>
  <c r="H240" i="32"/>
  <c r="H242" i="32"/>
  <c r="H244" i="32"/>
  <c r="H246" i="32"/>
  <c r="H248" i="32"/>
  <c r="H250" i="32"/>
  <c r="H252" i="32"/>
  <c r="H254" i="32"/>
  <c r="H256" i="32"/>
  <c r="H258" i="32"/>
  <c r="H260" i="32"/>
  <c r="H262" i="32"/>
  <c r="H264" i="32"/>
  <c r="H266" i="32"/>
  <c r="H268" i="32"/>
  <c r="H270" i="32"/>
  <c r="H272" i="32"/>
  <c r="H274" i="32"/>
  <c r="H276" i="32"/>
  <c r="H278" i="32"/>
  <c r="H280" i="32"/>
  <c r="H282" i="32"/>
  <c r="H284" i="32"/>
  <c r="H286" i="32"/>
  <c r="H288" i="32"/>
  <c r="H290" i="32"/>
  <c r="H292" i="32"/>
  <c r="H294" i="32"/>
  <c r="H296" i="32"/>
  <c r="H298" i="32"/>
  <c r="H300" i="32"/>
  <c r="H302" i="32"/>
  <c r="H304" i="32"/>
  <c r="H306" i="32"/>
  <c r="H308" i="32"/>
  <c r="H310" i="32"/>
  <c r="H312" i="32"/>
  <c r="H314" i="32"/>
  <c r="H316" i="32"/>
  <c r="H318" i="32"/>
  <c r="H320" i="32"/>
  <c r="H322" i="32"/>
  <c r="H324" i="32"/>
  <c r="H326" i="32"/>
  <c r="H328" i="32"/>
  <c r="H330" i="32"/>
  <c r="H332" i="32"/>
  <c r="H334" i="32"/>
  <c r="H336" i="32"/>
  <c r="H338" i="32"/>
  <c r="H340" i="32"/>
  <c r="H342" i="32"/>
  <c r="H344" i="32"/>
  <c r="H346" i="32"/>
  <c r="H348" i="32"/>
  <c r="H350" i="32"/>
  <c r="H352" i="32"/>
  <c r="H354" i="32"/>
  <c r="H356" i="32"/>
  <c r="H358" i="32"/>
  <c r="H360" i="32"/>
  <c r="H362" i="32"/>
  <c r="H364" i="32"/>
  <c r="H366" i="32"/>
  <c r="H368" i="32"/>
  <c r="H370" i="32"/>
  <c r="H372" i="32"/>
  <c r="H374" i="32"/>
  <c r="H376" i="32"/>
  <c r="H378" i="32"/>
  <c r="H380" i="32"/>
  <c r="H382" i="32"/>
  <c r="H384" i="32"/>
  <c r="H386" i="32"/>
  <c r="H388" i="32"/>
  <c r="H390" i="32"/>
  <c r="H392" i="32"/>
  <c r="H394" i="32"/>
  <c r="H396" i="32"/>
  <c r="H398" i="32"/>
  <c r="H400" i="32"/>
  <c r="H402" i="32"/>
  <c r="H404" i="32"/>
  <c r="H406" i="32"/>
  <c r="H408" i="32"/>
  <c r="H410" i="32"/>
  <c r="H412" i="32"/>
  <c r="H414" i="32"/>
  <c r="H416" i="32"/>
  <c r="H418" i="32"/>
  <c r="H420" i="32"/>
  <c r="H422" i="32"/>
  <c r="H424" i="32"/>
  <c r="H426" i="32"/>
  <c r="H428" i="32"/>
  <c r="H430" i="32"/>
  <c r="H432" i="32"/>
  <c r="H434" i="32"/>
  <c r="H436" i="32"/>
  <c r="H438" i="32"/>
  <c r="H440" i="32"/>
  <c r="H464" i="32"/>
  <c r="H465" i="32"/>
  <c r="H468" i="32"/>
  <c r="H469" i="32"/>
  <c r="H472" i="32"/>
  <c r="H476" i="32"/>
  <c r="H480" i="32"/>
  <c r="H484" i="32"/>
  <c r="H488" i="32"/>
  <c r="H492" i="32"/>
  <c r="H496" i="32"/>
  <c r="H500" i="32"/>
  <c r="H504" i="32"/>
  <c r="H508" i="32"/>
  <c r="H521" i="32"/>
  <c r="H143" i="32"/>
  <c r="H471" i="32"/>
  <c r="H473" i="32"/>
  <c r="H475" i="32"/>
  <c r="H477" i="32"/>
  <c r="H479" i="32"/>
  <c r="H481" i="32"/>
  <c r="H483" i="32"/>
  <c r="H485" i="32"/>
  <c r="H487" i="32"/>
  <c r="H489" i="32"/>
  <c r="H491" i="32"/>
  <c r="H493" i="32"/>
  <c r="H495" i="32"/>
  <c r="H497" i="32"/>
  <c r="H499" i="32"/>
  <c r="H501" i="32"/>
  <c r="H503" i="32"/>
  <c r="H505" i="32"/>
  <c r="H507" i="32"/>
  <c r="H509" i="32"/>
  <c r="H510" i="32"/>
  <c r="H517" i="32"/>
  <c r="H518" i="32"/>
  <c r="H526" i="32"/>
  <c r="H158" i="32"/>
  <c r="H159" i="32"/>
  <c r="H161" i="32"/>
  <c r="H163" i="32"/>
  <c r="H210" i="32"/>
  <c r="H212" i="32"/>
  <c r="H214" i="32"/>
  <c r="H216" i="32"/>
  <c r="H218" i="32"/>
  <c r="H220" i="32"/>
  <c r="H222" i="32"/>
  <c r="H224" i="32"/>
  <c r="H226" i="32"/>
  <c r="H228" i="32"/>
  <c r="H230" i="32"/>
  <c r="H232" i="32"/>
  <c r="H511" i="32"/>
  <c r="H512" i="32"/>
  <c r="H515" i="32"/>
  <c r="H516" i="32"/>
  <c r="H519" i="32"/>
  <c r="H520" i="32"/>
  <c r="H523" i="32"/>
  <c r="H525" i="32"/>
  <c r="H147" i="32"/>
  <c r="H145" i="32"/>
  <c r="H149" i="32"/>
  <c r="H144" i="32"/>
  <c r="H146" i="32"/>
  <c r="H148" i="32"/>
  <c r="H157" i="32"/>
  <c r="H152" i="32"/>
  <c r="H154" i="32"/>
  <c r="H160" i="32"/>
  <c r="H162" i="32"/>
  <c r="H208"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151" i="32"/>
  <c r="H153" i="32"/>
  <c r="H155" i="32"/>
  <c r="C23" i="32" l="1"/>
  <c r="H156" i="32"/>
  <c r="H150" i="32"/>
  <c r="H545" i="32"/>
  <c r="G13" i="32"/>
  <c r="G23" i="32" s="1"/>
  <c r="H164" i="32"/>
  <c r="H522" i="32"/>
  <c r="CB30" i="32"/>
  <c r="H13" i="32" l="1"/>
  <c r="I13" i="32"/>
  <c r="P23" i="32"/>
  <c r="E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D30" i="32"/>
  <c r="N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15" i="32"/>
  <c r="H15" i="32" s="1"/>
  <c r="I14" i="32"/>
  <c r="I23" i="32" s="1"/>
  <c r="E15" i="32"/>
  <c r="I15" i="32" s="1"/>
  <c r="J13" i="32"/>
  <c r="H30" i="32"/>
  <c r="J14" i="32" l="1"/>
  <c r="J15" i="32"/>
  <c r="D23" i="32"/>
  <c r="E23" i="32"/>
  <c r="H23" i="32"/>
  <c r="J23" i="32" l="1"/>
  <c r="K22" i="32" l="1"/>
  <c r="D34" i="41" l="1"/>
  <c r="H34" i="41" s="1"/>
  <c r="D31" i="41"/>
  <c r="H31" i="41" s="1"/>
  <c r="D35" i="41"/>
  <c r="H35" i="41" s="1"/>
  <c r="E42" i="41"/>
  <c r="D36" i="41" l="1"/>
  <c r="H36" i="41" s="1"/>
  <c r="D44" i="41"/>
  <c r="H44" i="41" s="1"/>
  <c r="D45" i="41"/>
  <c r="H45" i="41" s="1"/>
  <c r="D32" i="41"/>
  <c r="H32" i="41" s="1"/>
  <c r="D33" i="41"/>
  <c r="H33" i="41" s="1"/>
  <c r="D43" i="41"/>
  <c r="H43" i="41" s="1"/>
  <c r="H8" i="41"/>
  <c r="D46" i="41"/>
  <c r="H46" i="41" s="1"/>
  <c r="D42" i="41"/>
  <c r="H42" i="41" s="1"/>
  <c r="D41" i="41"/>
  <c r="H41" i="41" s="1"/>
  <c r="E32" i="41"/>
  <c r="I32" i="41" s="1"/>
  <c r="E31" i="41"/>
  <c r="I31" i="41" s="1"/>
  <c r="J31" i="41" s="1"/>
  <c r="E36" i="41"/>
  <c r="E35" i="41"/>
  <c r="E46" i="41"/>
  <c r="E45" i="41"/>
  <c r="E41" i="41"/>
  <c r="I41" i="41" s="1"/>
  <c r="E33" i="41"/>
  <c r="E43" i="41"/>
  <c r="E44" i="41"/>
  <c r="E34" i="41"/>
  <c r="H7" i="41"/>
  <c r="D30" i="41"/>
  <c r="H30" i="41" s="1"/>
  <c r="D40" i="41"/>
  <c r="H40" i="41" s="1"/>
  <c r="I42" i="41"/>
  <c r="H13" i="41" l="1"/>
  <c r="H14" i="41" s="1"/>
  <c r="H37" i="41"/>
  <c r="H53" i="41" s="1"/>
  <c r="J32" i="41"/>
  <c r="F42" i="41"/>
  <c r="J42" i="41"/>
  <c r="H47" i="41"/>
  <c r="J41" i="41"/>
  <c r="F31" i="41"/>
  <c r="F32" i="41"/>
  <c r="F45" i="41"/>
  <c r="I45" i="41"/>
  <c r="J45" i="41" s="1"/>
  <c r="I33" i="41"/>
  <c r="J33" i="41" s="1"/>
  <c r="F33" i="41"/>
  <c r="F34" i="41"/>
  <c r="I34" i="41"/>
  <c r="J34" i="41" s="1"/>
  <c r="F46" i="41"/>
  <c r="I46" i="41"/>
  <c r="J46" i="41" s="1"/>
  <c r="F41" i="41"/>
  <c r="F36" i="41"/>
  <c r="I36" i="41"/>
  <c r="J36" i="41" s="1"/>
  <c r="F8" i="41"/>
  <c r="J8" i="41"/>
  <c r="I35" i="41"/>
  <c r="J35" i="41" s="1"/>
  <c r="F35" i="41"/>
  <c r="F44" i="41"/>
  <c r="I44" i="41"/>
  <c r="J44" i="41" s="1"/>
  <c r="F43" i="41"/>
  <c r="I43" i="41"/>
  <c r="J43" i="41" s="1"/>
  <c r="E40" i="41"/>
  <c r="E30" i="41"/>
  <c r="I7" i="41"/>
  <c r="I13" i="41" s="1"/>
  <c r="J13" i="41" l="1"/>
  <c r="H49" i="41"/>
  <c r="H51" i="41"/>
  <c r="I14" i="41"/>
  <c r="I51" i="41" s="1"/>
  <c r="F40" i="41"/>
  <c r="I40" i="41"/>
  <c r="F30" i="41"/>
  <c r="I30" i="41"/>
  <c r="F7" i="41"/>
  <c r="J7" i="41"/>
  <c r="J30" i="41" l="1"/>
  <c r="J37" i="41" s="1"/>
  <c r="J53" i="41" s="1"/>
  <c r="I37" i="41"/>
  <c r="I47" i="41"/>
  <c r="J40" i="41"/>
  <c r="J47" i="41" s="1"/>
  <c r="J14" i="41"/>
  <c r="I53" i="41" l="1"/>
  <c r="I49" i="41"/>
  <c r="J51" i="41"/>
  <c r="J49"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6" authorId="0" shapeId="0" xr:uid="{CEA433D3-E573-4770-91CB-008206104FCC}">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7" authorId="0" shapeId="0" xr:uid="{4C269A0D-F648-4C79-A5D4-D95B83884805}">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8" authorId="0" shapeId="0" xr:uid="{B1DFAC57-C098-41ED-BB57-ADF589A8FFBC}">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9" authorId="0" shapeId="0" xr:uid="{57471A04-F8B4-4024-9049-07B3A7EB3BDB}">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0" authorId="0" shapeId="0" xr:uid="{E850CA5E-EAB3-421D-82F7-9DB2171574E7}">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1" authorId="0" shapeId="0" xr:uid="{4926F313-4A99-4A41-B62E-744EDA591FFD}">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2" authorId="0" shapeId="0" xr:uid="{AFCB2C77-028E-416F-A8DA-759860FD184D}">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3" authorId="0" shapeId="0" xr:uid="{0E35AECE-A31C-4D9C-B6F6-92FE174CE62C}">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4" authorId="0" shapeId="0" xr:uid="{39BD67AC-EFD8-48A6-B1C4-B9726C311C94}">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5" authorId="0" shapeId="0" xr:uid="{F38D5A25-8C25-47E8-87FC-3E8462FF2BFE}">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6" authorId="0" shapeId="0" xr:uid="{76581EB8-7203-4953-AE8A-7B94D367588A}">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7" authorId="0" shapeId="0" xr:uid="{8959A763-5C81-4E3D-B67B-53CD748FEA69}">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8" authorId="0" shapeId="0" xr:uid="{62CF262C-333C-42F3-B302-D6A1ABDE87AD}">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19" authorId="0" shapeId="0" xr:uid="{125D6EFA-6FC6-4ED1-891E-6C77E95A6EE7}">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0" authorId="0" shapeId="0" xr:uid="{5A692D2D-FBA3-463C-B612-3DF152558BC5}">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1" authorId="0" shapeId="0" xr:uid="{E8FDBF8B-2E28-47AC-B43E-307BD44CC4AB}">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2" authorId="0" shapeId="0" xr:uid="{F86827F5-14B4-4162-9F8D-AB66F368BC1E}">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3" authorId="0" shapeId="0" xr:uid="{B6BCD626-1CA9-4090-BA28-841037BFF06F}">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4" authorId="0" shapeId="0" xr:uid="{6A6A324A-2E54-463F-BA90-CEE39A0A7532}">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5" authorId="0" shapeId="0" xr:uid="{5735CE5F-34BA-4245-990D-ACD661969A64}">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6" authorId="0" shapeId="0" xr:uid="{FFFEE109-A5D0-49B5-BDA8-9F6C9A80A5A4}">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7" authorId="0" shapeId="0" xr:uid="{E1E604DC-C1A7-4ADE-8B2D-1DC82E01E350}">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8" authorId="0" shapeId="0" xr:uid="{B6F0114E-39E9-4D94-AD75-B2476600B481}">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29" authorId="0" shapeId="0" xr:uid="{C515360A-E1CC-48FB-BB9A-07AB9AAF1FFB}">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0" authorId="0" shapeId="0" xr:uid="{F317EF4B-7FC7-4FDA-B88B-2D9BC0853070}">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1" authorId="0" shapeId="0" xr:uid="{376F8189-19E1-4D2C-809B-D4019ADE831A}">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2" authorId="0" shapeId="0" xr:uid="{F71156E8-7621-4694-A3C7-11308E3798A8}">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3" authorId="0" shapeId="0" xr:uid="{B1296B21-D74C-44D8-A826-130B0F3B879B}">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4" authorId="0" shapeId="0" xr:uid="{D039CF89-F245-4E22-8989-80D88F56AD7F}">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5" authorId="0" shapeId="0" xr:uid="{D1D57DF8-3641-408E-9D68-7774538FC3ED}">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6" authorId="0" shapeId="0" xr:uid="{0A399567-8F96-46FE-AC35-35D8729D492E}">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7" authorId="0" shapeId="0" xr:uid="{6DFDE6BD-D526-4849-8230-7B2F7CC37725}">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8" authorId="0" shapeId="0" xr:uid="{45238196-BA6A-436A-9F90-EE73CF0BC7CB}">
      <text>
        <r>
          <rPr>
            <sz val="9"/>
            <color indexed="81"/>
            <rFont val="Tahoma"/>
            <family val="2"/>
          </rPr>
          <t xml:space="preserve">5 days a week worked over 52 weeks = 260 working days.  Reduce this by:-
8 days Bank Holiday 
2 days CPD
32 days annual leave 
10 days sick/other absence.
208 days x 7.5 =1,560
</t>
        </r>
      </text>
    </comment>
    <comment ref="R39" authorId="0" shapeId="0" xr:uid="{89A683AD-7DCD-4432-90EF-70F06F7CCC8F}">
      <text>
        <r>
          <rPr>
            <sz val="9"/>
            <color indexed="81"/>
            <rFont val="Tahoma"/>
            <family val="2"/>
          </rPr>
          <t xml:space="preserve">52 weeks less 33 days annual leave, 8 bank holidays and 5 days study = net 43 weeks x (8 clinical sessions x 4 hour per session (2 SPA)
</t>
        </r>
      </text>
    </comment>
    <comment ref="R40" authorId="0" shapeId="0" xr:uid="{DF822805-25CA-456A-95F2-55B38CF26173}">
      <text>
        <r>
          <rPr>
            <b/>
            <sz val="9"/>
            <color indexed="81"/>
            <rFont val="Tahoma"/>
            <family val="2"/>
          </rPr>
          <t>Author:</t>
        </r>
        <r>
          <rPr>
            <sz val="9"/>
            <color indexed="81"/>
            <rFont val="Tahoma"/>
            <family val="2"/>
          </rPr>
          <t xml:space="preserve">
52 weeks less 33 days annual leave, 8 bank holidays and 5 days study = net 43 weeks x (8 clinical sessions x 4 hour per session (2 SPA)
</t>
        </r>
      </text>
    </comment>
    <comment ref="R41" authorId="0" shapeId="0" xr:uid="{F24A63A1-64A9-4322-9D88-13B4FB2826B7}">
      <text>
        <r>
          <rPr>
            <b/>
            <sz val="9"/>
            <color indexed="81"/>
            <rFont val="Tahoma"/>
            <family val="2"/>
          </rPr>
          <t>Author:</t>
        </r>
        <r>
          <rPr>
            <sz val="9"/>
            <color indexed="81"/>
            <rFont val="Tahoma"/>
            <family val="2"/>
          </rPr>
          <t xml:space="preserve">
52 weeks less 33 days annual leave, 8 bank holidays and 5 days study = net 43 weeks x (8 clinical sessions x 4 hour per session (2 SPA)
</t>
        </r>
      </text>
    </comment>
  </commentList>
</comments>
</file>

<file path=xl/sharedStrings.xml><?xml version="1.0" encoding="utf-8"?>
<sst xmlns="http://schemas.openxmlformats.org/spreadsheetml/2006/main" count="2182" uniqueCount="954">
  <si>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</si>
  <si>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</si>
  <si>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</si>
  <si>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</si>
  <si>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</si>
  <si>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</si>
  <si>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</si>
  <si>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</si>
  <si>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</si>
  <si>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</si>
  <si>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</si>
  <si>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</si>
  <si>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</si>
  <si>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</si>
  <si>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</si>
  <si>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</si>
  <si>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</si>
  <si>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</si>
  <si>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</si>
  <si>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</si>
  <si>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</si>
  <si>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</si>
  <si>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</si>
  <si>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</si>
  <si>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</si>
  <si>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</si>
  <si>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</si>
  <si>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</si>
  <si>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</si>
  <si>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</si>
  <si>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</si>
  <si>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</si>
  <si>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</si>
  <si>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</si>
  <si>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</si>
  <si>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</si>
  <si>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</si>
  <si>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</si>
  <si>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</si>
  <si>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</si>
  <si>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</si>
  <si>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</si>
  <si>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</si>
  <si>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</si>
  <si>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</si>
  <si>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</si>
  <si>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</si>
  <si>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</si>
  <si>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</si>
  <si>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</si>
  <si>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</si>
  <si>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</si>
  <si>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</si>
  <si>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</si>
  <si>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</si>
  <si>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</si>
  <si>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</si>
  <si>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</si>
  <si>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</si>
  <si>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</si>
  <si>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</si>
  <si>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</si>
  <si>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</si>
  <si>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</si>
  <si>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</si>
  <si>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</si>
  <si>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</si>
  <si>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</si>
  <si>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</si>
  <si>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</si>
  <si>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</si>
  <si>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</si>
  <si>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</si>
  <si>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</si>
  <si>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</si>
  <si>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</si>
  <si>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</si>
  <si>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</si>
  <si>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</si>
  <si>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</si>
  <si>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</si>
  <si>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</si>
  <si>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</si>
  <si>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</si>
  <si>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</si>
  <si>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</si>
  <si>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</si>
  <si>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</si>
  <si>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</si>
  <si>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</si>
  <si>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</si>
  <si>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</si>
  <si>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</si>
  <si>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</si>
  <si>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</si>
  <si>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</si>
  <si>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</si>
  <si>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</si>
  <si>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</si>
  <si>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</si>
  <si>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</si>
  <si>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</si>
  <si>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</si>
  <si>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</si>
  <si>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</si>
  <si>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</si>
  <si>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</si>
  <si>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</si>
  <si>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</si>
  <si>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</si>
  <si>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</si>
  <si>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</si>
  <si>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</si>
  <si>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</si>
  <si>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</si>
  <si>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</si>
  <si>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</si>
  <si>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</si>
  <si>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</si>
  <si>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</si>
  <si>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</si>
  <si>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</si>
  <si>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</si>
  <si>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</si>
  <si>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</si>
  <si>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</si>
  <si>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</si>
  <si>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</si>
  <si>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</si>
  <si>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</si>
  <si>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</si>
  <si>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</si>
  <si>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</si>
  <si>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</si>
  <si>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</si>
  <si>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</si>
  <si>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</si>
  <si>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</si>
  <si>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</si>
  <si>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</si>
  <si>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</si>
  <si>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</si>
  <si>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</si>
  <si>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</si>
  <si>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</si>
  <si>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</si>
  <si>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</si>
  <si>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</si>
  <si>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</si>
  <si>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</si>
  <si>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</si>
  <si>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</si>
  <si>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</si>
  <si>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</si>
  <si>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</si>
  <si>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</si>
  <si>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</si>
  <si>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</si>
  <si>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</si>
  <si>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</si>
  <si>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</si>
  <si>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</si>
  <si>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</si>
  <si>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</si>
  <si>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</si>
  <si>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</si>
  <si>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</si>
  <si>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</si>
  <si>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</si>
  <si>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</si>
  <si>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</si>
  <si>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</si>
  <si>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</si>
  <si>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</si>
  <si>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</si>
  <si>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</si>
  <si>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</si>
  <si>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</si>
  <si>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</si>
  <si>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</si>
  <si>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</si>
  <si>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</si>
  <si>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</si>
  <si>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</si>
  <si>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</si>
  <si>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</si>
  <si>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</si>
  <si>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</si>
  <si>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</si>
  <si>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</si>
  <si>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</si>
  <si>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</si>
  <si>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</si>
  <si>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</si>
  <si>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</si>
  <si>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</si>
  <si>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</si>
  <si>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</si>
  <si>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</si>
  <si>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</si>
  <si>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</si>
  <si>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</si>
  <si>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</si>
  <si>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</si>
  <si>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</si>
  <si>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</si>
  <si>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</si>
  <si>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</si>
  <si>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</si>
  <si>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</si>
  <si>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</si>
  <si>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</si>
  <si>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</si>
  <si>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</si>
  <si>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</si>
  <si>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</si>
  <si>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</si>
  <si>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</si>
  <si>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</si>
  <si>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</si>
  <si>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</si>
  <si>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</si>
  <si>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</si>
  <si>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</si>
  <si>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</si>
  <si>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</si>
  <si>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</si>
  <si>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</si>
  <si>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</si>
  <si>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</si>
  <si>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</si>
  <si>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</si>
  <si>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</si>
  <si>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</si>
  <si>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</si>
  <si>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</si>
  <si>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</si>
  <si>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</si>
  <si>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</si>
  <si>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</si>
  <si>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</si>
  <si>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</si>
  <si>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</si>
  <si>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</si>
  <si>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</si>
  <si>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</si>
  <si>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</si>
  <si>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</si>
  <si>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</si>
  <si>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</si>
  <si>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</si>
  <si>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</si>
  <si>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</si>
  <si>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</si>
  <si>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</si>
  <si>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</si>
  <si>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</si>
  <si>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</si>
  <si>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</si>
  <si>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</si>
  <si>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</si>
  <si>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</si>
  <si>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</si>
  <si>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</si>
  <si>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</si>
  <si>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</si>
  <si>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</si>
  <si>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</si>
  <si>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</si>
  <si>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</si>
  <si>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</si>
  <si>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</si>
  <si>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</si>
  <si>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</si>
  <si>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</si>
  <si>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</si>
  <si>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</si>
  <si>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</si>
  <si>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</si>
  <si>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</si>
  <si>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</si>
  <si>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</si>
  <si>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</si>
  <si>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</si>
  <si>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</si>
  <si>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</si>
  <si>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</si>
  <si>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</si>
  <si>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</si>
  <si>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</si>
  <si>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</si>
  <si>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</si>
  <si>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</si>
  <si>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</si>
  <si>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</si>
  <si>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</si>
  <si>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</si>
  <si>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</si>
  <si>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</si>
  <si>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</si>
  <si>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</si>
  <si>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</si>
  <si>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</si>
  <si>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</si>
  <si>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</si>
  <si>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</si>
  <si>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</si>
  <si>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</si>
  <si>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</si>
  <si>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</si>
  <si>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</si>
  <si>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</si>
  <si>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</si>
  <si>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</si>
  <si>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</si>
  <si>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</si>
  <si>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</si>
  <si>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</si>
  <si>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</si>
  <si>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</si>
  <si>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</si>
  <si>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</si>
  <si>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</si>
  <si>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</si>
  <si>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</si>
  <si>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</si>
  <si>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</si>
  <si>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</si>
  <si>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</si>
  <si>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</si>
  <si>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</si>
  <si>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</si>
  <si>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</si>
  <si>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</si>
  <si>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</si>
  <si>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</si>
  <si>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</si>
  <si>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</si>
  <si>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</si>
  <si>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</si>
  <si>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</si>
  <si>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</si>
  <si>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</si>
  <si>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</si>
  <si>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</si>
  <si>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</si>
  <si>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</si>
  <si>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</si>
  <si>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</si>
  <si>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</si>
  <si>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</si>
  <si>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</si>
  <si>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</si>
  <si>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</si>
  <si>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</si>
  <si>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</si>
  <si>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</si>
  <si>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</si>
  <si>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</si>
  <si>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</si>
  <si>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</si>
  <si>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</si>
  <si>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</si>
  <si>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</si>
  <si>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</si>
  <si>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</si>
  <si>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</si>
  <si>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</si>
  <si>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</si>
  <si>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</si>
  <si>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</si>
  <si>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</si>
  <si>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</si>
  <si>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</si>
  <si>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</si>
  <si>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</si>
  <si>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</si>
  <si>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</si>
  <si>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</si>
  <si>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</si>
  <si>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</si>
  <si>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</si>
  <si>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</si>
  <si>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</si>
  <si>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</si>
  <si>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</si>
  <si>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</si>
  <si>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</si>
  <si>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</si>
  <si>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</si>
  <si>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</si>
  <si>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</si>
  <si>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</si>
  <si>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</si>
  <si>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</si>
  <si>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</si>
  <si>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</si>
  <si>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</si>
  <si>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</si>
  <si>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</si>
  <si>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</si>
  <si>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</si>
  <si>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</si>
  <si>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</si>
  <si>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</si>
  <si>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</si>
  <si>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</si>
  <si>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</si>
  <si>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</si>
  <si>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</si>
  <si>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</si>
  <si>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</si>
  <si>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</si>
  <si>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</si>
  <si>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</si>
  <si>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</si>
  <si>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</si>
  <si>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</si>
  <si>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</si>
  <si>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</si>
  <si>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</si>
  <si>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</si>
  <si>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</si>
  <si>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</si>
  <si>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</si>
  <si>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</si>
  <si>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</si>
  <si>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</si>
  <si>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</si>
  <si>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</si>
  <si>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</si>
  <si>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</si>
  <si>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</si>
  <si>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ENGLANDICS</t>
  </si>
  <si>
    <t>England ICS</t>
  </si>
  <si>
    <t>LOCALAUTHENG</t>
  </si>
  <si>
    <t>LOCALAUTHWALES</t>
  </si>
  <si>
    <t>LA wales</t>
  </si>
  <si>
    <t>LA Wales</t>
  </si>
  <si>
    <t>LA NI</t>
  </si>
  <si>
    <t>LA England</t>
  </si>
  <si>
    <t>LOCALAUTHNORTHI</t>
  </si>
  <si>
    <t>Activity change</t>
  </si>
  <si>
    <t>Cost of current practice</t>
  </si>
  <si>
    <t>Cost of future practice</t>
  </si>
  <si>
    <t>Impact of change on cost</t>
  </si>
  <si>
    <t>Within this document, cells highlighted in light blue are unlocked to allow users to make adjustments to the model. Column headings for cells that can be amended are also marked as (local input)</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</si>
  <si>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</si>
  <si>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</si>
  <si>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</si>
  <si>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</si>
  <si>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</si>
  <si>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</si>
  <si>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</si>
  <si>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</si>
  <si>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</si>
  <si>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</si>
  <si>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</si>
  <si>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</si>
  <si>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</si>
  <si>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</si>
  <si>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</si>
  <si>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</si>
  <si>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</si>
  <si>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</si>
  <si>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</si>
  <si>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</si>
  <si>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</si>
  <si>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</si>
  <si>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</si>
  <si>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</si>
  <si>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</si>
  <si>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</si>
  <si>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</si>
  <si>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</si>
  <si>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</si>
  <si>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</si>
  <si>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</si>
  <si>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</si>
  <si>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</si>
  <si>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</si>
  <si>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</si>
  <si>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</si>
  <si>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</si>
  <si>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</si>
  <si>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</si>
  <si>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</si>
  <si>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</si>
  <si>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</si>
  <si>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</si>
  <si>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</si>
  <si>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</si>
  <si>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</si>
  <si>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</si>
  <si>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</si>
  <si>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</si>
  <si>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</si>
  <si>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</si>
  <si>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</si>
  <si>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</si>
  <si>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</si>
  <si>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</si>
  <si>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</si>
  <si>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</si>
  <si>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</si>
  <si>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</si>
  <si>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</si>
  <si>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</si>
  <si>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</si>
  <si>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</si>
  <si>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</si>
  <si>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</si>
  <si>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</si>
  <si>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</si>
  <si>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</si>
  <si>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</si>
  <si>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</si>
  <si>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</si>
  <si>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</si>
  <si>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</si>
  <si>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</si>
  <si>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</si>
  <si>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</si>
  <si>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</si>
  <si>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</si>
  <si>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</si>
  <si>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</si>
  <si>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</si>
  <si>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</si>
  <si>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</si>
  <si>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</si>
  <si>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</si>
  <si>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</si>
  <si>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</si>
  <si>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</si>
  <si>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</si>
  <si>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</si>
  <si>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</si>
  <si>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</si>
  <si>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</si>
  <si>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</si>
  <si>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</si>
  <si>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</si>
  <si>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</si>
  <si>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</si>
  <si>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</si>
  <si>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</si>
  <si>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</si>
  <si>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</si>
  <si>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</si>
  <si>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</si>
  <si>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</si>
  <si>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</si>
  <si>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</si>
  <si>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</si>
  <si>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</si>
  <si>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</si>
  <si>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</si>
  <si>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</si>
  <si>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</si>
  <si>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</si>
  <si>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</si>
  <si>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</si>
  <si>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</si>
  <si>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</si>
  <si>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</si>
  <si>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</si>
  <si>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</si>
  <si>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</si>
  <si>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</si>
  <si>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</si>
  <si>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</si>
  <si>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</si>
  <si>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</si>
  <si>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</si>
  <si>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</si>
  <si>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</si>
  <si>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</si>
  <si>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</si>
  <si>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</si>
  <si>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</si>
  <si>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</si>
  <si>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</si>
  <si>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</si>
  <si>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</si>
  <si>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</si>
  <si>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</si>
  <si>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</si>
  <si>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</si>
  <si>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</si>
  <si>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</si>
  <si>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</si>
  <si>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NHSE regions</t>
  </si>
  <si>
    <t>NHSENGRE</t>
  </si>
  <si>
    <t>All population</t>
  </si>
  <si>
    <t>Notes:</t>
  </si>
  <si>
    <t>Cash impact</t>
  </si>
  <si>
    <t>Adults 40 years and over</t>
  </si>
  <si>
    <t>Adults 50 years and over</t>
  </si>
  <si>
    <t>Adults 60 years and over</t>
  </si>
  <si>
    <t>Children 12-17 years</t>
  </si>
  <si>
    <t>All women</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</si>
  <si>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</si>
  <si>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</si>
  <si>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</si>
  <si>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</si>
  <si>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</si>
  <si>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</si>
  <si>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</si>
  <si>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</si>
  <si>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</si>
  <si>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</si>
  <si>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 NICE 2023. All rights reserved. Subject to Notice of rights.</t>
  </si>
  <si>
    <t>All Females</t>
  </si>
  <si>
    <t>All Males</t>
  </si>
  <si>
    <t xml:space="preserve">All Males </t>
  </si>
  <si>
    <t xml:space="preserve">All Females </t>
  </si>
  <si>
    <t>Local input</t>
  </si>
  <si>
    <t xml:space="preserve">AI contouring </t>
  </si>
  <si>
    <t xml:space="preserve">Cost </t>
  </si>
  <si>
    <t xml:space="preserve">Contours performed manually </t>
  </si>
  <si>
    <t xml:space="preserve">
Artificial intelligence technologies to aid contouring for radiotherapy treatment planning</t>
  </si>
  <si>
    <t>Average number of hours per contour (local input)</t>
  </si>
  <si>
    <t>Hourly rate plus oncosts (local input)</t>
  </si>
  <si>
    <t xml:space="preserve">Role/Pay grade </t>
  </si>
  <si>
    <t>Total software/device costs</t>
  </si>
  <si>
    <t xml:space="preserve">Healthcare professionals capacity impact </t>
  </si>
  <si>
    <t>Checking and editing of contours performed using AI technology</t>
  </si>
  <si>
    <t xml:space="preserve">Checking and editing of contours performed manually </t>
  </si>
  <si>
    <t xml:space="preserve">Checking and editing of contours performed using Atlas based technology </t>
  </si>
  <si>
    <t xml:space="preserve">Checking and editing of contours performed using model based segmentation </t>
  </si>
  <si>
    <t xml:space="preserve">Contours performed using Atlas base technology </t>
  </si>
  <si>
    <t xml:space="preserve">Total </t>
  </si>
  <si>
    <t>Healthcare professionals capacity impact in hours</t>
  </si>
  <si>
    <t>Hours (local input)</t>
  </si>
  <si>
    <t>Hours in current practice</t>
  </si>
  <si>
    <t>Hours in future practice</t>
  </si>
  <si>
    <t>Impact of change on capacity</t>
  </si>
  <si>
    <t>Total impact all recommendations</t>
  </si>
  <si>
    <t>Capacity impact (non-cash/cash)</t>
  </si>
  <si>
    <t xml:space="preserve">Weighted cost </t>
  </si>
  <si>
    <t>Total weighted cost and number of hours</t>
  </si>
  <si>
    <t>Contours performed using model based segmentation</t>
  </si>
  <si>
    <t xml:space="preserve">Other </t>
  </si>
  <si>
    <t>Consultant oncologist/other</t>
  </si>
  <si>
    <t>Activity current practice (number of contours)</t>
  </si>
  <si>
    <t>Activity future practice (number of contours)</t>
  </si>
  <si>
    <t>Activity current practice (number of hours)</t>
  </si>
  <si>
    <t>Activity future practice (number of hours)</t>
  </si>
  <si>
    <t>The guidance covers all age groups</t>
  </si>
  <si>
    <t xml:space="preserve"> </t>
  </si>
  <si>
    <t>National Insurance</t>
  </si>
  <si>
    <t>Band</t>
  </si>
  <si>
    <t>AfC Salary</t>
  </si>
  <si>
    <t>NI (13.8%)</t>
  </si>
  <si>
    <t>Apprenticeship levy (0.5%)</t>
  </si>
  <si>
    <t>Pension (20.68%)</t>
  </si>
  <si>
    <t>Costs (inc on costs)</t>
  </si>
  <si>
    <t>HCAS</t>
  </si>
  <si>
    <t>Up to secondary threshold</t>
  </si>
  <si>
    <t>XR0201</t>
  </si>
  <si>
    <t>Band 2 Bottom</t>
  </si>
  <si>
    <t>Above secondary threshold</t>
  </si>
  <si>
    <t>&gt; 9,100</t>
  </si>
  <si>
    <t>XR0202</t>
  </si>
  <si>
    <t>Band 2 Mid</t>
  </si>
  <si>
    <t>XR0203</t>
  </si>
  <si>
    <t>Band 2 Top</t>
  </si>
  <si>
    <t>XR0204</t>
  </si>
  <si>
    <t>Band 3 Bottom</t>
  </si>
  <si>
    <t>XR0205</t>
  </si>
  <si>
    <t>Band 3 Mid</t>
  </si>
  <si>
    <t>XR0206</t>
  </si>
  <si>
    <t>Band 3 Top</t>
  </si>
  <si>
    <t>XR0207</t>
  </si>
  <si>
    <t>Band 4 Bottom</t>
  </si>
  <si>
    <t>XR0301</t>
  </si>
  <si>
    <t>Band 4 Mid</t>
  </si>
  <si>
    <t>XR0302</t>
  </si>
  <si>
    <t>Band 4 Top</t>
  </si>
  <si>
    <t>XR0303</t>
  </si>
  <si>
    <t>Band 5 Bottom</t>
  </si>
  <si>
    <t>XR0304</t>
  </si>
  <si>
    <t>Band 5 Mid</t>
  </si>
  <si>
    <t>XR0305</t>
  </si>
  <si>
    <t>Band 5 Top</t>
  </si>
  <si>
    <t>XR0306</t>
  </si>
  <si>
    <t>Band 6 Bottom</t>
  </si>
  <si>
    <t>XR0307</t>
  </si>
  <si>
    <t>Band 6 Mid</t>
  </si>
  <si>
    <t>XR0401</t>
  </si>
  <si>
    <t>Band 6 Top</t>
  </si>
  <si>
    <t>XR0402</t>
  </si>
  <si>
    <t>Band 7 Bottom</t>
  </si>
  <si>
    <t>XR0403</t>
  </si>
  <si>
    <t>Band 7 Mid</t>
  </si>
  <si>
    <t>XR0404</t>
  </si>
  <si>
    <t>Band 7 Top</t>
  </si>
  <si>
    <t>XR0405</t>
  </si>
  <si>
    <t>Band 8a Bottom</t>
  </si>
  <si>
    <t>XR0406</t>
  </si>
  <si>
    <t>Band 8a Mid</t>
  </si>
  <si>
    <t>XR0407</t>
  </si>
  <si>
    <t>Band 8a Top</t>
  </si>
  <si>
    <t>XR0501</t>
  </si>
  <si>
    <t>Band 8b Bottom</t>
  </si>
  <si>
    <t>XR0502</t>
  </si>
  <si>
    <t>Band 8b Mid</t>
  </si>
  <si>
    <t>XR0503</t>
  </si>
  <si>
    <t>Band 8b Top</t>
  </si>
  <si>
    <t>XR0504</t>
  </si>
  <si>
    <t>Band 8c Bottom</t>
  </si>
  <si>
    <t>XR0505</t>
  </si>
  <si>
    <t>Band 8c Mid</t>
  </si>
  <si>
    <t>XR0506</t>
  </si>
  <si>
    <t>Band 8c Top</t>
  </si>
  <si>
    <t>XR0507</t>
  </si>
  <si>
    <t>Band 8d Bottom</t>
  </si>
  <si>
    <t>XR0508</t>
  </si>
  <si>
    <t>Band 8d Mid</t>
  </si>
  <si>
    <t>XR0601</t>
  </si>
  <si>
    <t>Band 8d Top</t>
  </si>
  <si>
    <t>XR0602</t>
  </si>
  <si>
    <t>Band 9 Bottom</t>
  </si>
  <si>
    <t>XR0603</t>
  </si>
  <si>
    <t>Band 9 Mid</t>
  </si>
  <si>
    <t>XR0604</t>
  </si>
  <si>
    <t>Band 9 Top</t>
  </si>
  <si>
    <t>XR0605</t>
  </si>
  <si>
    <t>Consultant bottom</t>
  </si>
  <si>
    <t>XR0606</t>
  </si>
  <si>
    <t>Consultant mid</t>
  </si>
  <si>
    <t>XR0607</t>
  </si>
  <si>
    <t>Consultant top</t>
  </si>
  <si>
    <t>XR0608</t>
  </si>
  <si>
    <t>XR0609</t>
  </si>
  <si>
    <t>XR0701</t>
  </si>
  <si>
    <t>XR0702</t>
  </si>
  <si>
    <t>XR0703</t>
  </si>
  <si>
    <t>XR0704</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</si>
  <si>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</si>
  <si>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</si>
  <si>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</si>
  <si>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</si>
  <si>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</si>
  <si>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</si>
  <si>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</si>
  <si>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</si>
  <si>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</si>
  <si>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</si>
  <si>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</si>
  <si>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</si>
  <si>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</si>
  <si>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</si>
  <si>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</si>
  <si>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</si>
  <si>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</si>
  <si>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</si>
  <si>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</si>
  <si>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</si>
  <si>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</si>
  <si>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</si>
  <si>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</si>
  <si>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</si>
  <si>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</si>
  <si>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</si>
  <si>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</si>
  <si>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</si>
  <si>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</si>
  <si>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</si>
  <si>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</si>
  <si>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</si>
  <si>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</si>
  <si>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</si>
  <si>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</si>
  <si>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</si>
  <si>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</si>
  <si>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</si>
  <si>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</si>
  <si>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Consultant</t>
  </si>
  <si>
    <t xml:space="preserve">Manual </t>
  </si>
  <si>
    <t xml:space="preserve">Atlas based </t>
  </si>
  <si>
    <t>Column1</t>
  </si>
  <si>
    <t>Model based segmentation</t>
  </si>
  <si>
    <t>Proportion of involvement in contouring</t>
  </si>
  <si>
    <t>Grade of staff</t>
  </si>
  <si>
    <t>Band 4</t>
  </si>
  <si>
    <t>Band 5</t>
  </si>
  <si>
    <t xml:space="preserve">Band 6 </t>
  </si>
  <si>
    <t>Therapeutic radiographer</t>
  </si>
  <si>
    <t xml:space="preserve">Clinical technologist </t>
  </si>
  <si>
    <t xml:space="preserve">Dosimetrist </t>
  </si>
  <si>
    <t>Lead therapeutic radiographer</t>
  </si>
  <si>
    <t>Bottom</t>
  </si>
  <si>
    <t xml:space="preserve">Mid </t>
  </si>
  <si>
    <t>Pay point (bottom/middle/top)</t>
  </si>
  <si>
    <t>Average time spent on checking and editing contours per treatment planning session (in minutes)</t>
  </si>
  <si>
    <t>Mid</t>
  </si>
  <si>
    <t>Top</t>
  </si>
  <si>
    <t>Band 6</t>
  </si>
  <si>
    <t>Band 7</t>
  </si>
  <si>
    <t>Band 8a</t>
  </si>
  <si>
    <t>Band 8b</t>
  </si>
  <si>
    <t>Band 8c</t>
  </si>
  <si>
    <t>Band 8d</t>
  </si>
  <si>
    <t xml:space="preserve">Band 9 </t>
  </si>
  <si>
    <t>Local assumption future practice  
(local input)</t>
  </si>
  <si>
    <t xml:space="preserve">Number </t>
  </si>
  <si>
    <t>Number</t>
  </si>
  <si>
    <t>%</t>
  </si>
  <si>
    <t>Costs associated with AI contouring</t>
  </si>
  <si>
    <t>Additional cost per treatment planning session with AI technology</t>
  </si>
  <si>
    <t xml:space="preserve">Annual costs </t>
  </si>
  <si>
    <t>Number of external beam radiotherapy treatment planning sessions involving the head and neck region</t>
  </si>
  <si>
    <t>Number of external beam radiotherapy treatment planning sessions that will use AI technology to aid contouring in the head and neck region</t>
  </si>
  <si>
    <t>Number of external beam radiotherapy treatment planning sessions that will use manual contouring only in the head and neck region</t>
  </si>
  <si>
    <t>Number of external beam radiotherapy treatment planning sessions that will use model based segmentation contouring in the head and neck region</t>
  </si>
  <si>
    <t>External beam radiotherapy treatment planning sessions for the thorax anatomical region</t>
  </si>
  <si>
    <t>Number of external beam radiotherapy treatment planning sessions involving the thorax region</t>
  </si>
  <si>
    <t>Number of external beam radiotherapy treatment planning sessions that will use AI technology to aid contouring in the thorax region</t>
  </si>
  <si>
    <t>Number of external beam radiotherapy treatment planning sessions that will use manual contouring only in the thorax region</t>
  </si>
  <si>
    <t>Number of external beam radiotherapy treatment planning sessions that will use model based segmentation contouring in the thorax region</t>
  </si>
  <si>
    <t>External beam radiotherapy treatment planning sessions for the abdomen anatomical region</t>
  </si>
  <si>
    <t>Number of external beam radiotherapy treatment planning sessions involving the abdomen region</t>
  </si>
  <si>
    <t>Number of external beam radiotherapy treatment planning sessions that will use AI technology to aid contouring in the abdomen region</t>
  </si>
  <si>
    <t>Number of external beam radiotherapy treatment planning sessions that will use manual contouring only in the abdomen region</t>
  </si>
  <si>
    <t>Number of external beam radiotherapy treatment planning sessions that will use model based segmentation contouring in the abdomen region</t>
  </si>
  <si>
    <t>Number of external beam radiotherapy treatment planning sessions that will use atlas-based technology to aid contouring in the thorax region</t>
  </si>
  <si>
    <t>Number of external beam radiotherapy treatment planning sessions that will use atlas-based technology to aid contouring in the head and neck region</t>
  </si>
  <si>
    <t>Number of external beam radiotherapy treatment planning sessions that will use atlas-based technology to aid contouring in the abdomen region</t>
  </si>
  <si>
    <t>External beam radiotherapy treatment planning sessions for the pelvic anatomical region</t>
  </si>
  <si>
    <t>Number of external beam radiotherapy treatment planning sessions involving the pelvic region</t>
  </si>
  <si>
    <t>Number of external beam radiotherapy treatment planning sessions that will use AI technology to aid contouring in the pelvic region</t>
  </si>
  <si>
    <t>Number of external beam radiotherapy treatment planning sessions that will use manual contouring only in the pelvic region</t>
  </si>
  <si>
    <t>Number of external beam radiotherapy treatment planning sessions that will use atlas-based technology to aid contouring in the pelvic region</t>
  </si>
  <si>
    <t>Number of external beam radiotherapy treatment planning sessions that will use model based segmentation contouring in the pelvic region</t>
  </si>
  <si>
    <t xml:space="preserve">External beam radiotherapy treatment planning sessions for the central nervous system </t>
  </si>
  <si>
    <t>Number of external beam radiotherapy treatment planning sessions involving the central nervous system</t>
  </si>
  <si>
    <t>Number of external beam radiotherapy treatment planning sessions that will use AI technology to aid contouring in the central nervous system</t>
  </si>
  <si>
    <t>Number of external beam radiotherapy treatment planning sessions that will use manual contouring only in the central nervous system</t>
  </si>
  <si>
    <t>Number of external beam radiotherapy treatment planning sessions that will use atlas-based technology to aid contouring in the central nervous system</t>
  </si>
  <si>
    <t>Number of external beam radiotherapy treatment planning sessions that will use model based segmentation contouring in the central nervous system</t>
  </si>
  <si>
    <t>External beam radiotherapy treatment planning sessions for the head and neck anatomical region</t>
  </si>
  <si>
    <t>External beam radiotherapy treatment planning sessions for other/unspecified anatomical region(s)</t>
  </si>
  <si>
    <t>Number of external beam radiotherapy treatment planning sessions involving the region(s)</t>
  </si>
  <si>
    <t>Number of external beam radiotherapy treatment planning sessions that will use AI technology to aid contouring in the region(s)</t>
  </si>
  <si>
    <t>Number of external beam radiotherapy treatment planning sessions that will use manual contouring only in the region(s)</t>
  </si>
  <si>
    <t>Number of external beam radiotherapy treatment planning sessions that will use atlas-based technology to aid contouring in the region(s)</t>
  </si>
  <si>
    <t>Number of external beam radiotherapy treatment planning sessions that will use model based segmentation contouring in the region(s)</t>
  </si>
  <si>
    <t>Total number of treatment planning sessions for external beam radiotherapy that involve contouring</t>
  </si>
  <si>
    <t xml:space="preserve">Technology </t>
  </si>
  <si>
    <t xml:space="preserve">Fixed annual cost of AI contouring technology </t>
  </si>
  <si>
    <t xml:space="preserve">Fixed annual cost of hardware to support technology </t>
  </si>
  <si>
    <t xml:space="preserve">Fixed annual cost of software to support technology </t>
  </si>
  <si>
    <t>Other fixed costs to support technology</t>
  </si>
  <si>
    <t xml:space="preserve">Description </t>
  </si>
  <si>
    <t>Fixed costs of AI technology</t>
  </si>
  <si>
    <t>Variable costs of AI technology</t>
  </si>
  <si>
    <t>Fixed cost</t>
  </si>
  <si>
    <t>Fixed costs for utilisting AI technology</t>
  </si>
  <si>
    <t>Treatment planning sessions using AI technology for head and neck region</t>
  </si>
  <si>
    <t>Treatment planning sessions using AI technology for thorax region</t>
  </si>
  <si>
    <t>Treatment planning sessions using AI technology for abdomen region</t>
  </si>
  <si>
    <t>Treatment planning sessions using AI technology for pelvic region</t>
  </si>
  <si>
    <t xml:space="preserve">Treatment planning sessions using AI technology for the central nervous system </t>
  </si>
  <si>
    <t>Treatment planning sessions for other/unspecified anatomical region(s)</t>
  </si>
  <si>
    <t xml:space="preserve">Manual chacks and edits of contouring per treatment planning session involving AI contouring </t>
  </si>
  <si>
    <t>Average time in minutes spent checking and editing contours per session</t>
  </si>
  <si>
    <t xml:space="preserve">Head and Neck </t>
  </si>
  <si>
    <t xml:space="preserve">Thorax </t>
  </si>
  <si>
    <t xml:space="preserve">Abdomen </t>
  </si>
  <si>
    <t>Pelvic</t>
  </si>
  <si>
    <t>Anatomical Region</t>
  </si>
  <si>
    <t xml:space="preserve">Grade of staff </t>
  </si>
  <si>
    <t>Proportion of editing and checking done by Therapeutic radiographer</t>
  </si>
  <si>
    <t xml:space="preserve">Proportion of editing and checking done by Clinical technologist </t>
  </si>
  <si>
    <t xml:space="preserve">Proportion of editing and checking done by Dosimetrist </t>
  </si>
  <si>
    <t>Proportion of editing and checking done by Lead therapeutic radiographer</t>
  </si>
  <si>
    <t>Proportion of editing and checking done by consultant oncologist/other</t>
  </si>
  <si>
    <t>Proportion of editing and checking done by other</t>
  </si>
  <si>
    <t xml:space="preserve">Hourly rate </t>
  </si>
  <si>
    <t xml:space="preserve">Point in grade </t>
  </si>
  <si>
    <t>concatenate</t>
  </si>
  <si>
    <t>AI contouring - technology costs</t>
  </si>
  <si>
    <t xml:space="preserve">AI contouring -Manual checks and edits of contouring per treatment planning session </t>
  </si>
  <si>
    <t xml:space="preserve">Unit cost </t>
  </si>
  <si>
    <t>AI Contouring</t>
  </si>
  <si>
    <t xml:space="preserve">Central Nervous System </t>
  </si>
  <si>
    <t xml:space="preserve">Other/unspecified </t>
  </si>
  <si>
    <t>Base</t>
  </si>
  <si>
    <t>Years completed</t>
  </si>
  <si>
    <t xml:space="preserve">Variable costs </t>
  </si>
  <si>
    <t xml:space="preserve">Cost of checking and editing per treatment planning session </t>
  </si>
  <si>
    <t>Manual Contouring</t>
  </si>
  <si>
    <t xml:space="preserve">Manual contouring - resources per treatment planning session </t>
  </si>
  <si>
    <t xml:space="preserve">Cost of contouring per treatment planning session </t>
  </si>
  <si>
    <t xml:space="preserve">Difference in unit costs for utilising AI technology </t>
  </si>
  <si>
    <t>Atlas-based technology</t>
  </si>
  <si>
    <t>Atlas-based contouring - technology costs</t>
  </si>
  <si>
    <t>Fixed costs for utilisting Atlas-based technology</t>
  </si>
  <si>
    <t xml:space="preserve">Costs associated with Atlas-based technology </t>
  </si>
  <si>
    <t xml:space="preserve">Fixed annual cost of Atlas-based contouring technology </t>
  </si>
  <si>
    <t>Variable costs of Atlas-based technology</t>
  </si>
  <si>
    <t>Additional cost per treatment planning session with Atlas-based technology</t>
  </si>
  <si>
    <t>Fixed costs of Atlas-based technology</t>
  </si>
  <si>
    <t xml:space="preserve">Atlas-based contouring -Manual checks and edits of contouring per treatment planning session </t>
  </si>
  <si>
    <t xml:space="preserve">Fixed annual cost of model-based segmentation contouring technology </t>
  </si>
  <si>
    <t>Variable costs of model based segmentation contouring technology</t>
  </si>
  <si>
    <t>Additional cost per treatment planning session with model based segmentation contouring technology</t>
  </si>
  <si>
    <t>Fixed costs for utilisting model based segmentation contouring technology</t>
  </si>
  <si>
    <t>Difference in unit costs for utilising model based segmentation contouring</t>
  </si>
  <si>
    <t>Total</t>
  </si>
  <si>
    <t>Model based segmentation contouring</t>
  </si>
  <si>
    <t>Model based segmentation contouring - technology costs</t>
  </si>
  <si>
    <t>Model based segmentation contouring -activity</t>
  </si>
  <si>
    <t xml:space="preserve">Model based segmentation contouring -Manual checks and edits of contouring per treatment planning session </t>
  </si>
  <si>
    <t>Summary</t>
  </si>
  <si>
    <t>Activity</t>
  </si>
  <si>
    <t>Technology</t>
  </si>
  <si>
    <t xml:space="preserve">Capacity </t>
  </si>
  <si>
    <t>Difference in workforce costs - checking and editing</t>
  </si>
  <si>
    <t>Difference in raditotherapy treatment planning sessions done with AI contouring</t>
  </si>
  <si>
    <t>Difference in variable technology costs - model based segmentation contouring</t>
  </si>
  <si>
    <r>
      <t xml:space="preserve">The </t>
    </r>
    <r>
      <rPr>
        <b/>
        <sz val="11"/>
        <color theme="1"/>
        <rFont val="Arial"/>
        <family val="2"/>
      </rPr>
      <t xml:space="preserve">assumptions input </t>
    </r>
    <r>
      <rPr>
        <sz val="11"/>
        <color theme="1"/>
        <rFont val="Arial"/>
        <family val="2"/>
      </rPr>
      <t xml:space="preserve">worksheet allows users to input an assumed number of external beam radiotherapy treatment sessions that will require contouring and then to determine what methods of contouring will be used in current and future practice. 
The </t>
    </r>
    <r>
      <rPr>
        <sz val="11"/>
        <color indexed="8"/>
        <rFont val="Arial"/>
        <family val="2"/>
      </rPr>
      <t>worksheet also allows users to amend the assumptions in the template to take account of local circumstances. Therefore, users can input their own assumptions in the light blue cells.
Any number and combination of the assumptions can be changed in columns B-E. The tables show how the assumptions affect the activity levels againsts each contouring method and calculates the volume of activity to be used in the resource impact template</t>
    </r>
    <r>
      <rPr>
        <sz val="11"/>
        <color theme="1"/>
        <rFont val="Arial"/>
        <family val="2"/>
      </rPr>
      <t>.</t>
    </r>
  </si>
  <si>
    <r>
      <t>The technology costs</t>
    </r>
    <r>
      <rPr>
        <b/>
        <sz val="11"/>
        <color indexed="8"/>
        <rFont val="Arial"/>
        <family val="2"/>
      </rPr>
      <t xml:space="preserve"> </t>
    </r>
    <r>
      <rPr>
        <sz val="11"/>
        <color indexed="8"/>
        <rFont val="Arial"/>
        <family val="2"/>
      </rPr>
      <t>worksheet allows users to input the fixed and variable costs associated with the contouring technologies.  This includes technologies to support Atlas-based and model based segmentation contouring.  Please complete the cells marked in blue for any of the technologies that have populations against them in the assumptions impact worksheet These costs will then feed into the Resource Impact Template and will help to determine the overall impact of the shift in activity from present to future pratice.</t>
    </r>
  </si>
  <si>
    <r>
      <rPr>
        <sz val="11"/>
        <rFont val="Arial"/>
        <family val="2"/>
      </rPr>
      <t>Local input</t>
    </r>
    <r>
      <rPr>
        <sz val="11"/>
        <color theme="0"/>
        <rFont val="Arial"/>
        <family val="2"/>
      </rPr>
      <t>t</t>
    </r>
  </si>
  <si>
    <t xml:space="preserve">Difference in manual contouring </t>
  </si>
  <si>
    <t xml:space="preserve">Difference in model based segmentation contouring </t>
  </si>
  <si>
    <t>Difference in Atlas-based contouring</t>
  </si>
  <si>
    <t>Total technology and capacity costs</t>
  </si>
  <si>
    <t>Manual contouring - activity</t>
  </si>
  <si>
    <t>Time spent planning (minutes)</t>
  </si>
  <si>
    <t>Time spent editing/ checking (minutes)</t>
  </si>
  <si>
    <t>Other consultant</t>
  </si>
  <si>
    <t>Cost</t>
  </si>
  <si>
    <t xml:space="preserve">Difference in variable technology costs - AI contouring </t>
  </si>
  <si>
    <t>Difference in variable technology costs - Atlas-based contouring</t>
  </si>
  <si>
    <t>Hourly rate</t>
  </si>
  <si>
    <t>Current Practice</t>
  </si>
  <si>
    <t>Future Practice</t>
  </si>
  <si>
    <t>Change in sessions</t>
  </si>
  <si>
    <t>Change in cost</t>
  </si>
  <si>
    <t xml:space="preserve">The resource impact worksheet allows the user to calculate the capacity and cost differences from the assumptions added to the model.   The user will need to populate the assumptions around the resources used for the manual contouring and checks and edits of contours.  The pay rates used are brought through from the Payscales worksheet and can be changed at a local level.
</t>
  </si>
  <si>
    <t>Time spent planning and contouring (minutes)</t>
  </si>
  <si>
    <t>Atlas-based contouring</t>
  </si>
  <si>
    <t xml:space="preserve">Difference in unit costs for utilising Atlas-based technology </t>
  </si>
  <si>
    <t xml:space="preserve">Costs associated with model based segmentation contouring </t>
  </si>
  <si>
    <t>Fixed costs of model based segmentation contouring technology</t>
  </si>
  <si>
    <t>Hours worked during year</t>
  </si>
  <si>
    <t>Pay rate with oncosts</t>
  </si>
  <si>
    <t>Number of treatment planning sessions using AI contouring</t>
  </si>
  <si>
    <t>Number of treatment planning sessions using manual contouring</t>
  </si>
  <si>
    <t>Number of treatment planning sessions using Atlas-based contouring</t>
  </si>
  <si>
    <t>Number of treatment planning sessions using model based segmentation contouring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</si>
</sst>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s>
  <fonts count="6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b/>
      <sz val="11"/>
      <color theme="1"/>
      <name val="Calibri"/>
      <family val="2"/>
      <scheme val="minor"/>
    </font>
    <font>
      <b/>
      <sz val="11"/>
      <name val="Calibri"/>
      <family val="2"/>
      <scheme val="minor"/>
    </font>
    <font>
      <u/>
      <sz val="11"/>
      <name val="Calibri"/>
      <family val="2"/>
      <scheme val="minor"/>
    </font>
    <font>
      <u/>
      <sz val="10"/>
      <name val="Arial"/>
      <family val="2"/>
    </font>
    <font>
      <b/>
      <sz val="14"/>
      <color theme="0"/>
      <name val="Arial"/>
      <family val="2"/>
    </font>
    <font>
      <sz val="14"/>
      <color theme="1"/>
      <name val="Arial"/>
      <family val="2"/>
    </font>
    <font>
      <b/>
      <sz val="12"/>
      <color theme="0"/>
      <name val="Arial"/>
      <family val="2"/>
    </font>
    <font>
      <sz val="14"/>
      <color theme="0"/>
      <name val="Arial"/>
      <family val="2"/>
    </font>
    <font>
      <b/>
      <sz val="14"/>
      <color theme="1"/>
      <name val="Arial"/>
      <family val="2"/>
    </font>
    <font>
      <sz val="9"/>
      <color indexed="81"/>
      <name val="Tahoma"/>
      <family val="2"/>
    </font>
    <font>
      <b/>
      <sz val="9"/>
      <color indexed="81"/>
      <name val="Tahoma"/>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rgb="FF215967"/>
        <bgColor indexed="64"/>
      </patternFill>
    </fill>
    <fill>
      <patternFill patternType="solid">
        <fgColor rgb="FFFFFF00"/>
        <bgColor rgb="FF000000"/>
      </patternFill>
    </fill>
    <fill>
      <patternFill patternType="solid">
        <fgColor theme="9" tint="-0.499984740745262"/>
        <bgColor rgb="FF000000"/>
      </patternFill>
    </fill>
    <fill>
      <patternFill patternType="solid">
        <fgColor theme="4" tint="-0.499984740745262"/>
        <bgColor rgb="FF000000"/>
      </patternFill>
    </fill>
    <fill>
      <patternFill patternType="solid">
        <fgColor rgb="FFFFFFFF"/>
        <bgColor rgb="FF000000"/>
      </patternFill>
    </fill>
    <fill>
      <patternFill patternType="solid">
        <fgColor theme="9" tint="-0.249977111117893"/>
        <bgColor indexed="64"/>
      </patternFill>
    </fill>
    <fill>
      <patternFill patternType="solid">
        <fgColor theme="4" tint="-0.249977111117893"/>
        <bgColor indexed="64"/>
      </patternFill>
    </fill>
    <fill>
      <patternFill patternType="solid">
        <fgColor theme="2"/>
        <bgColor rgb="FF000000"/>
      </patternFill>
    </fill>
    <fill>
      <patternFill patternType="solid">
        <fgColor rgb="FF92D050"/>
        <bgColor indexed="64"/>
      </patternFill>
    </fill>
  </fills>
  <borders count="1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medium">
        <color indexed="30"/>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indexed="64"/>
      </left>
      <right/>
      <top/>
      <bottom style="thin">
        <color indexed="64"/>
      </bottom>
      <diagonal/>
    </border>
    <border>
      <left/>
      <right/>
      <top style="medium">
        <color indexed="64"/>
      </top>
      <bottom style="thin">
        <color indexed="64"/>
      </bottom>
      <diagonal/>
    </border>
    <border>
      <left/>
      <right/>
      <top style="thin">
        <color auto="1"/>
      </top>
      <bottom/>
      <diagonal/>
    </border>
    <border>
      <left/>
      <right/>
      <top style="thin">
        <color auto="1"/>
      </top>
      <bottom/>
      <diagonal/>
    </border>
    <border>
      <left/>
      <right style="thin">
        <color auto="1"/>
      </right>
      <top style="thin">
        <color auto="1"/>
      </top>
      <bottom/>
      <diagonal/>
    </border>
    <border>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auto="1"/>
      </right>
      <top style="medium">
        <color indexed="64"/>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auto="1"/>
      </left>
      <right/>
      <top style="thin">
        <color auto="1"/>
      </top>
      <bottom style="thin">
        <color auto="1"/>
      </bottom>
      <diagonal/>
    </border>
    <border>
      <left/>
      <right style="medium">
        <color indexed="64"/>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8"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7" fillId="0" borderId="0"/>
    <xf numFmtId="0" fontId="39" fillId="0" borderId="0"/>
    <xf numFmtId="0" fontId="20" fillId="0" borderId="40" applyNumberFormat="0" applyFill="0" applyAlignment="0" applyProtection="0"/>
    <xf numFmtId="0" fontId="20" fillId="0" borderId="40" applyNumberFormat="0" applyFill="0" applyAlignment="0" applyProtection="0"/>
    <xf numFmtId="0" fontId="30" fillId="0" borderId="0"/>
    <xf numFmtId="0" fontId="2" fillId="0" borderId="0"/>
  </cellStyleXfs>
  <cellXfs count="783">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1" xfId="0" applyFont="1" applyFill="1" applyBorder="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5" fillId="0" borderId="0" xfId="0" applyFont="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34" xfId="0" applyFont="1" applyBorder="1" applyAlignment="1">
      <alignment horizontal="center" vertical="center" wrapText="1"/>
    </xf>
    <xf numFmtId="0" fontId="35" fillId="0" borderId="39"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35"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36"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37" xfId="0" applyFont="1" applyBorder="1" applyAlignment="1">
      <alignment horizontal="left"/>
    </xf>
    <xf numFmtId="166" fontId="35" fillId="0" borderId="38"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3" xfId="0" applyNumberFormat="1" applyFont="1" applyBorder="1" applyAlignment="1">
      <alignment horizontal="right"/>
    </xf>
    <xf numFmtId="0" fontId="7" fillId="0" borderId="16" xfId="0" applyFont="1" applyBorder="1"/>
    <xf numFmtId="0" fontId="32" fillId="0" borderId="16" xfId="0" applyFont="1" applyBorder="1"/>
    <xf numFmtId="0" fontId="35"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5" fillId="0" borderId="0" xfId="0" applyNumberFormat="1" applyFont="1"/>
    <xf numFmtId="3" fontId="35" fillId="0" borderId="18" xfId="0" applyNumberFormat="1" applyFont="1" applyBorder="1"/>
    <xf numFmtId="0" fontId="35" fillId="33" borderId="21" xfId="0" applyFont="1" applyFill="1" applyBorder="1"/>
    <xf numFmtId="0" fontId="8" fillId="0" borderId="31" xfId="0" applyFont="1" applyBorder="1"/>
    <xf numFmtId="3" fontId="8" fillId="0" borderId="10" xfId="0" applyNumberFormat="1" applyFont="1" applyBorder="1"/>
    <xf numFmtId="3" fontId="8" fillId="0" borderId="31" xfId="0" applyNumberFormat="1" applyFont="1" applyBorder="1"/>
    <xf numFmtId="3" fontId="35" fillId="0" borderId="10" xfId="0" applyNumberFormat="1" applyFont="1" applyBorder="1"/>
    <xf numFmtId="3" fontId="35" fillId="0" borderId="31" xfId="0" applyNumberFormat="1" applyFont="1" applyBorder="1"/>
    <xf numFmtId="0" fontId="7" fillId="0" borderId="21" xfId="0" applyFont="1" applyBorder="1"/>
    <xf numFmtId="0" fontId="7" fillId="0" borderId="31" xfId="0" applyFont="1" applyBorder="1"/>
    <xf numFmtId="0" fontId="32" fillId="0" borderId="10" xfId="0" applyFont="1" applyBorder="1"/>
    <xf numFmtId="0" fontId="32" fillId="0" borderId="31" xfId="0" applyFont="1" applyBorder="1"/>
    <xf numFmtId="3" fontId="32" fillId="0" borderId="10" xfId="0" applyNumberFormat="1" applyFont="1" applyBorder="1"/>
    <xf numFmtId="3" fontId="32" fillId="0" borderId="31"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1" xfId="0" applyFont="1" applyFill="1" applyBorder="1"/>
    <xf numFmtId="3" fontId="7" fillId="0" borderId="10" xfId="0" applyNumberFormat="1" applyFont="1" applyBorder="1"/>
    <xf numFmtId="3" fontId="7" fillId="0" borderId="31" xfId="0" applyNumberFormat="1" applyFont="1" applyBorder="1"/>
    <xf numFmtId="0" fontId="32" fillId="0" borderId="21" xfId="0" applyFont="1" applyBorder="1"/>
    <xf numFmtId="0" fontId="32" fillId="36" borderId="16" xfId="0" applyFont="1" applyFill="1" applyBorder="1"/>
    <xf numFmtId="0" fontId="7" fillId="0" borderId="30" xfId="0" applyFont="1" applyBorder="1"/>
    <xf numFmtId="3" fontId="7" fillId="0" borderId="32" xfId="0" applyNumberFormat="1" applyFont="1" applyBorder="1"/>
    <xf numFmtId="3" fontId="7" fillId="0" borderId="30" xfId="0" applyNumberFormat="1" applyFont="1" applyBorder="1"/>
    <xf numFmtId="3" fontId="32" fillId="0" borderId="32" xfId="0" applyNumberFormat="1" applyFont="1" applyBorder="1"/>
    <xf numFmtId="3" fontId="32" fillId="0" borderId="30" xfId="0" applyNumberFormat="1" applyFont="1" applyBorder="1"/>
    <xf numFmtId="0" fontId="32" fillId="36" borderId="21" xfId="0" applyFont="1" applyFill="1" applyBorder="1"/>
    <xf numFmtId="0" fontId="32" fillId="31" borderId="16" xfId="0" applyFont="1" applyFill="1" applyBorder="1"/>
    <xf numFmtId="0" fontId="35" fillId="32" borderId="11" xfId="0" applyFont="1" applyFill="1" applyBorder="1" applyAlignment="1">
      <alignment horizontal="right"/>
    </xf>
    <xf numFmtId="0" fontId="35" fillId="0" borderId="11" xfId="0" applyFont="1" applyBorder="1" applyAlignment="1">
      <alignment horizontal="right"/>
    </xf>
    <xf numFmtId="9" fontId="35" fillId="0" borderId="17" xfId="0" applyNumberFormat="1" applyFont="1" applyBorder="1" applyAlignment="1">
      <alignment horizontal="right"/>
    </xf>
    <xf numFmtId="3" fontId="35" fillId="0" borderId="23" xfId="0" applyNumberFormat="1" applyFont="1" applyBorder="1" applyAlignment="1">
      <alignment horizontal="right"/>
    </xf>
    <xf numFmtId="3" fontId="35" fillId="0" borderId="17" xfId="0" applyNumberFormat="1" applyFont="1" applyBorder="1" applyAlignment="1">
      <alignment horizontal="right"/>
    </xf>
    <xf numFmtId="0" fontId="35"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5" fillId="33" borderId="15" xfId="0" applyFont="1" applyFill="1" applyBorder="1"/>
    <xf numFmtId="0" fontId="8" fillId="0" borderId="30" xfId="0" applyFont="1" applyBorder="1"/>
    <xf numFmtId="3" fontId="8" fillId="0" borderId="32" xfId="0" applyNumberFormat="1" applyFont="1" applyBorder="1"/>
    <xf numFmtId="3" fontId="35" fillId="0" borderId="32" xfId="0" applyNumberFormat="1" applyFont="1" applyBorder="1"/>
    <xf numFmtId="3" fontId="35" fillId="0" borderId="30" xfId="0" applyNumberFormat="1" applyFont="1" applyBorder="1"/>
    <xf numFmtId="3" fontId="8" fillId="0" borderId="30" xfId="0" applyNumberFormat="1" applyFont="1" applyBorder="1"/>
    <xf numFmtId="0" fontId="35" fillId="0" borderId="16" xfId="0" applyFont="1" applyBorder="1"/>
    <xf numFmtId="0" fontId="35" fillId="0" borderId="21" xfId="0" applyFont="1" applyBorder="1"/>
    <xf numFmtId="0" fontId="43" fillId="37" borderId="11" xfId="0" applyFont="1" applyFill="1" applyBorder="1" applyAlignment="1">
      <alignment horizontal="center" vertical="center"/>
    </xf>
    <xf numFmtId="0" fontId="32" fillId="24" borderId="0" xfId="0" applyFont="1" applyFill="1" applyAlignment="1">
      <alignment vertical="center"/>
    </xf>
    <xf numFmtId="0" fontId="35" fillId="0" borderId="15" xfId="0" applyFont="1" applyBorder="1"/>
    <xf numFmtId="0" fontId="32" fillId="0" borderId="30" xfId="0" applyFont="1" applyBorder="1"/>
    <xf numFmtId="0" fontId="32" fillId="0" borderId="32" xfId="0" applyFont="1" applyBorder="1"/>
    <xf numFmtId="3" fontId="7" fillId="0" borderId="15" xfId="0" applyNumberFormat="1" applyFont="1" applyBorder="1"/>
    <xf numFmtId="3" fontId="7" fillId="0" borderId="16" xfId="0" applyNumberFormat="1" applyFont="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1" fillId="29" borderId="0" xfId="0" applyNumberFormat="1" applyFont="1" applyFill="1"/>
    <xf numFmtId="0" fontId="41" fillId="29" borderId="25" xfId="0" applyFont="1" applyFill="1" applyBorder="1" applyAlignment="1">
      <alignment horizontal="left" vertical="top" wrapText="1"/>
    </xf>
    <xf numFmtId="0" fontId="41"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2" xfId="0" applyFont="1" applyFill="1" applyBorder="1" applyAlignment="1">
      <alignment horizontal="left"/>
    </xf>
    <xf numFmtId="0" fontId="32" fillId="26" borderId="32" xfId="0" applyFont="1" applyFill="1" applyBorder="1"/>
    <xf numFmtId="0" fontId="32" fillId="26" borderId="30"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33"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1"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1" xfId="0" applyNumberFormat="1" applyFont="1" applyBorder="1"/>
    <xf numFmtId="49" fontId="32" fillId="0" borderId="33"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3" xfId="0" applyNumberFormat="1" applyFont="1" applyBorder="1"/>
    <xf numFmtId="0" fontId="8" fillId="0" borderId="0" xfId="0" applyFont="1"/>
    <xf numFmtId="0" fontId="8" fillId="0" borderId="21" xfId="0" applyFont="1" applyBorder="1"/>
    <xf numFmtId="49" fontId="8" fillId="0" borderId="3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3" xfId="0" applyFont="1" applyBorder="1"/>
    <xf numFmtId="0" fontId="8" fillId="0" borderId="12" xfId="0" applyFont="1" applyBorder="1"/>
    <xf numFmtId="3" fontId="34" fillId="29" borderId="0" xfId="0" applyNumberFormat="1" applyFont="1" applyFill="1"/>
    <xf numFmtId="0" fontId="35" fillId="27" borderId="32" xfId="0" applyFont="1" applyFill="1" applyBorder="1"/>
    <xf numFmtId="0" fontId="35" fillId="27" borderId="30" xfId="0" applyFont="1" applyFill="1" applyBorder="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2" xfId="0" applyFont="1" applyFill="1" applyBorder="1" applyAlignment="1">
      <alignment vertical="center" wrapText="1"/>
    </xf>
    <xf numFmtId="0" fontId="35" fillId="30" borderId="30" xfId="0" applyFont="1" applyFill="1" applyBorder="1" applyAlignment="1">
      <alignment vertical="center" wrapText="1"/>
    </xf>
    <xf numFmtId="0" fontId="31" fillId="24" borderId="0" xfId="72" applyFill="1" applyBorder="1" applyAlignment="1" applyProtection="1"/>
    <xf numFmtId="0" fontId="32" fillId="0" borderId="35" xfId="0" applyFont="1" applyBorder="1" applyAlignment="1">
      <alignment vertical="center" wrapText="1"/>
    </xf>
    <xf numFmtId="0" fontId="32" fillId="0" borderId="26" xfId="0" applyFont="1" applyBorder="1"/>
    <xf numFmtId="0" fontId="32" fillId="0" borderId="0" xfId="0" applyFont="1" applyAlignment="1">
      <alignment vertical="center"/>
    </xf>
    <xf numFmtId="0" fontId="4" fillId="25" borderId="0" xfId="0" applyFont="1" applyFill="1" applyAlignment="1">
      <alignment vertical="center"/>
    </xf>
    <xf numFmtId="0" fontId="43" fillId="37" borderId="12" xfId="0" applyFont="1" applyFill="1" applyBorder="1" applyAlignment="1">
      <alignment horizontal="left" vertical="center"/>
    </xf>
    <xf numFmtId="0" fontId="8" fillId="24" borderId="46" xfId="0" applyFont="1" applyFill="1" applyBorder="1" applyAlignment="1">
      <alignment horizontal="left" vertical="center" wrapText="1"/>
    </xf>
    <xf numFmtId="0" fontId="8" fillId="28" borderId="27" xfId="0" applyFont="1" applyFill="1" applyBorder="1" applyAlignment="1">
      <alignment horizontal="left" vertical="center" wrapText="1"/>
    </xf>
    <xf numFmtId="0" fontId="8" fillId="0" borderId="0" xfId="0" applyFont="1" applyAlignment="1">
      <alignment horizontal="left" vertical="center" wrapText="1"/>
    </xf>
    <xf numFmtId="0" fontId="35" fillId="0" borderId="43" xfId="0" applyFont="1" applyBorder="1" applyAlignment="1">
      <alignment vertical="center" wrapText="1"/>
    </xf>
    <xf numFmtId="0" fontId="31" fillId="0" borderId="11" xfId="72" applyBorder="1" applyAlignment="1" applyProtection="1">
      <alignment vertical="center" wrapText="1"/>
    </xf>
    <xf numFmtId="0" fontId="43" fillId="0" borderId="0" xfId="0" applyFont="1" applyAlignment="1">
      <alignment vertical="center"/>
    </xf>
    <xf numFmtId="0" fontId="43" fillId="37" borderId="11" xfId="0" applyFont="1" applyFill="1" applyBorder="1" applyAlignment="1">
      <alignment horizontal="left" vertical="center"/>
    </xf>
    <xf numFmtId="0" fontId="35" fillId="0" borderId="50" xfId="0" applyFont="1" applyBorder="1"/>
    <xf numFmtId="0" fontId="47" fillId="24" borderId="0" xfId="0" applyFont="1" applyFill="1"/>
    <xf numFmtId="0" fontId="46" fillId="0" borderId="0" xfId="0" applyFont="1" applyAlignment="1">
      <alignment vertical="center"/>
    </xf>
    <xf numFmtId="0" fontId="46" fillId="0" borderId="0" xfId="0" applyFont="1"/>
    <xf numFmtId="0" fontId="49" fillId="0" borderId="0" xfId="72" applyFont="1" applyFill="1" applyBorder="1" applyAlignment="1" applyProtection="1">
      <alignment horizontal="left" vertical="top"/>
    </xf>
    <xf numFmtId="0" fontId="50" fillId="0" borderId="0" xfId="0" applyFont="1"/>
    <xf numFmtId="0" fontId="51" fillId="25" borderId="0" xfId="82" applyFont="1" applyFill="1"/>
    <xf numFmtId="0" fontId="51" fillId="0" borderId="0" xfId="82" applyFont="1"/>
    <xf numFmtId="0" fontId="42" fillId="0" borderId="0" xfId="0" applyFont="1"/>
    <xf numFmtId="0" fontId="46" fillId="0" borderId="0" xfId="82" applyFont="1"/>
    <xf numFmtId="0" fontId="50" fillId="25" borderId="0" xfId="0" applyFont="1" applyFill="1" applyAlignment="1">
      <alignment horizontal="right" vertical="center" wrapText="1"/>
    </xf>
    <xf numFmtId="0" fontId="50" fillId="0" borderId="0" xfId="0" applyFont="1" applyAlignment="1">
      <alignment horizontal="left"/>
    </xf>
    <xf numFmtId="3" fontId="46" fillId="0" borderId="0" xfId="0" applyNumberFormat="1" applyFont="1"/>
    <xf numFmtId="0" fontId="50" fillId="0" borderId="0" xfId="0" applyFont="1" applyAlignment="1">
      <alignment horizontal="right" vertical="center" wrapText="1"/>
    </xf>
    <xf numFmtId="0" fontId="50" fillId="0" borderId="0" xfId="0" applyFont="1" applyAlignment="1">
      <alignment horizontal="left" vertical="center"/>
    </xf>
    <xf numFmtId="3" fontId="46" fillId="0" borderId="0" xfId="0" applyNumberFormat="1" applyFont="1" applyAlignment="1">
      <alignment vertical="center"/>
    </xf>
    <xf numFmtId="165" fontId="46" fillId="0" borderId="0" xfId="0" applyNumberFormat="1" applyFont="1" applyAlignment="1">
      <alignment horizontal="right"/>
    </xf>
    <xf numFmtId="165" fontId="46" fillId="0" borderId="0" xfId="0" applyNumberFormat="1" applyFont="1"/>
    <xf numFmtId="3" fontId="32" fillId="0" borderId="41" xfId="0" applyNumberFormat="1" applyFont="1" applyBorder="1"/>
    <xf numFmtId="165" fontId="35" fillId="24" borderId="47" xfId="0" applyNumberFormat="1" applyFont="1" applyFill="1" applyBorder="1"/>
    <xf numFmtId="0" fontId="32" fillId="0" borderId="26" xfId="0" applyFont="1" applyBorder="1" applyAlignment="1">
      <alignment vertical="center"/>
    </xf>
    <xf numFmtId="3" fontId="32" fillId="0" borderId="41" xfId="0" applyNumberFormat="1" applyFont="1" applyBorder="1" applyAlignment="1">
      <alignment vertical="center"/>
    </xf>
    <xf numFmtId="3" fontId="32" fillId="0" borderId="41" xfId="0" applyNumberFormat="1" applyFont="1" applyBorder="1" applyAlignment="1">
      <alignment horizontal="center" vertical="center"/>
    </xf>
    <xf numFmtId="165" fontId="32" fillId="0" borderId="0" xfId="0" applyNumberFormat="1" applyFont="1" applyAlignment="1">
      <alignment horizontal="right"/>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42" fillId="0" borderId="14" xfId="0" applyFont="1" applyBorder="1" applyAlignment="1">
      <alignment vertical="center"/>
    </xf>
    <xf numFmtId="0" fontId="42" fillId="0" borderId="0" xfId="0" applyFont="1" applyAlignment="1">
      <alignment vertical="center"/>
    </xf>
    <xf numFmtId="0" fontId="36" fillId="0" borderId="0" xfId="0" applyFont="1"/>
    <xf numFmtId="3" fontId="8" fillId="0" borderId="12" xfId="0" applyNumberFormat="1" applyFont="1" applyBorder="1"/>
    <xf numFmtId="3" fontId="8" fillId="0" borderId="11" xfId="0" applyNumberFormat="1" applyFont="1" applyBorder="1"/>
    <xf numFmtId="0" fontId="7" fillId="0" borderId="32" xfId="0" applyFont="1" applyBorder="1"/>
    <xf numFmtId="0" fontId="7" fillId="0" borderId="0" xfId="0" applyFont="1"/>
    <xf numFmtId="3" fontId="47" fillId="0" borderId="0" xfId="0" applyNumberFormat="1" applyFont="1" applyAlignment="1">
      <alignment horizontal="right"/>
    </xf>
    <xf numFmtId="0" fontId="8" fillId="0" borderId="17" xfId="0" applyFont="1" applyBorder="1"/>
    <xf numFmtId="0" fontId="46" fillId="0" borderId="0" xfId="0" applyFont="1" applyAlignment="1">
      <alignment horizontal="center"/>
    </xf>
    <xf numFmtId="0" fontId="46" fillId="39" borderId="48" xfId="0" applyFont="1" applyFill="1" applyBorder="1" applyAlignment="1">
      <alignment horizontal="center" wrapText="1"/>
    </xf>
    <xf numFmtId="0" fontId="32" fillId="24" borderId="39" xfId="0" applyFont="1" applyFill="1" applyBorder="1" applyAlignment="1">
      <alignment horizontal="center" wrapText="1"/>
    </xf>
    <xf numFmtId="0" fontId="32" fillId="24" borderId="49" xfId="0" applyFont="1" applyFill="1" applyBorder="1" applyAlignment="1">
      <alignment horizontal="center" wrapText="1"/>
    </xf>
    <xf numFmtId="0" fontId="46" fillId="37" borderId="50" xfId="0" applyFont="1" applyFill="1" applyBorder="1" applyAlignment="1">
      <alignment horizontal="center" wrapText="1"/>
    </xf>
    <xf numFmtId="0" fontId="32" fillId="28" borderId="24" xfId="0" applyFont="1" applyFill="1" applyBorder="1" applyAlignment="1">
      <alignment horizontal="center" wrapText="1"/>
    </xf>
    <xf numFmtId="3" fontId="32" fillId="0" borderId="41" xfId="0" applyNumberFormat="1" applyFont="1" applyBorder="1" applyAlignment="1">
      <alignment horizontal="center" wrapText="1"/>
    </xf>
    <xf numFmtId="165" fontId="52" fillId="28" borderId="22" xfId="0" applyNumberFormat="1" applyFont="1" applyFill="1" applyBorder="1" applyAlignment="1">
      <alignment horizontal="right" vertical="center"/>
    </xf>
    <xf numFmtId="3" fontId="52" fillId="28" borderId="22" xfId="0" applyNumberFormat="1" applyFont="1" applyFill="1" applyBorder="1" applyAlignment="1">
      <alignment horizontal="center" vertical="center"/>
    </xf>
    <xf numFmtId="3" fontId="32" fillId="38" borderId="20" xfId="0" applyNumberFormat="1" applyFont="1" applyFill="1" applyBorder="1" applyAlignment="1">
      <alignment horizontal="center" wrapText="1"/>
    </xf>
    <xf numFmtId="0" fontId="7" fillId="0" borderId="35" xfId="0" applyFont="1" applyBorder="1" applyAlignment="1">
      <alignment horizontal="left" vertical="center"/>
    </xf>
    <xf numFmtId="3" fontId="32" fillId="24" borderId="52" xfId="0" applyNumberFormat="1" applyFont="1" applyFill="1" applyBorder="1"/>
    <xf numFmtId="165" fontId="32" fillId="24" borderId="19" xfId="0" applyNumberFormat="1" applyFont="1" applyFill="1" applyBorder="1" applyAlignment="1">
      <alignment horizontal="center" wrapText="1"/>
    </xf>
    <xf numFmtId="165" fontId="35" fillId="24" borderId="44" xfId="0" applyNumberFormat="1" applyFont="1" applyFill="1" applyBorder="1"/>
    <xf numFmtId="3" fontId="32" fillId="24" borderId="44" xfId="0" applyNumberFormat="1" applyFont="1" applyFill="1" applyBorder="1"/>
    <xf numFmtId="0" fontId="32" fillId="29" borderId="11" xfId="0" applyFont="1" applyFill="1" applyBorder="1" applyAlignment="1">
      <alignment horizontal="left"/>
    </xf>
    <xf numFmtId="0" fontId="32" fillId="29" borderId="11" xfId="0" applyFont="1" applyFill="1" applyBorder="1" applyAlignment="1">
      <alignment horizontal="center"/>
    </xf>
    <xf numFmtId="0" fontId="32" fillId="31" borderId="21" xfId="0" applyFont="1" applyFill="1" applyBorder="1"/>
    <xf numFmtId="0" fontId="11" fillId="0" borderId="0" xfId="0" applyFont="1" applyAlignment="1">
      <alignment horizontal="left"/>
    </xf>
    <xf numFmtId="0" fontId="32" fillId="0" borderId="49" xfId="0" applyFont="1" applyBorder="1" applyAlignment="1">
      <alignment horizontal="center" vertical="center" wrapText="1"/>
    </xf>
    <xf numFmtId="3" fontId="32" fillId="0" borderId="45" xfId="0" applyNumberFormat="1" applyFont="1" applyBorder="1" applyAlignment="1">
      <alignment vertical="center"/>
    </xf>
    <xf numFmtId="0" fontId="35" fillId="0" borderId="0" xfId="0" applyFont="1" applyAlignment="1">
      <alignment vertical="center"/>
    </xf>
    <xf numFmtId="3" fontId="32" fillId="0" borderId="42" xfId="0" applyNumberFormat="1" applyFont="1" applyBorder="1" applyAlignment="1">
      <alignment vertical="center"/>
    </xf>
    <xf numFmtId="165" fontId="46" fillId="0" borderId="0" xfId="0" applyNumberFormat="1" applyFont="1" applyAlignment="1">
      <alignment horizontal="right" vertical="center"/>
    </xf>
    <xf numFmtId="3" fontId="32" fillId="0" borderId="11" xfId="0" applyNumberFormat="1" applyFont="1" applyBorder="1" applyAlignment="1">
      <alignment vertical="center"/>
    </xf>
    <xf numFmtId="165" fontId="32" fillId="0" borderId="17" xfId="0" applyNumberFormat="1" applyFont="1" applyBorder="1" applyAlignment="1">
      <alignment vertical="center"/>
    </xf>
    <xf numFmtId="165" fontId="32" fillId="0" borderId="11" xfId="0" applyNumberFormat="1" applyFont="1" applyBorder="1" applyAlignment="1">
      <alignment vertical="center"/>
    </xf>
    <xf numFmtId="165" fontId="32" fillId="0" borderId="12" xfId="0" applyNumberFormat="1" applyFont="1" applyBorder="1" applyAlignment="1">
      <alignment vertical="center"/>
    </xf>
    <xf numFmtId="165" fontId="46" fillId="0" borderId="0" xfId="0" applyNumberFormat="1" applyFont="1" applyAlignment="1">
      <alignment vertical="center"/>
    </xf>
    <xf numFmtId="0" fontId="46" fillId="37" borderId="34" xfId="0" applyFont="1" applyFill="1" applyBorder="1" applyAlignment="1">
      <alignment horizontal="center" wrapText="1"/>
    </xf>
    <xf numFmtId="0" fontId="32" fillId="28" borderId="39" xfId="0" applyFont="1" applyFill="1" applyBorder="1" applyAlignment="1">
      <alignment horizontal="center" wrapText="1"/>
    </xf>
    <xf numFmtId="3" fontId="32" fillId="38" borderId="49" xfId="0" applyNumberFormat="1" applyFont="1" applyFill="1" applyBorder="1" applyAlignment="1">
      <alignment horizontal="center" wrapText="1"/>
    </xf>
    <xf numFmtId="10" fontId="32" fillId="40" borderId="11" xfId="91" applyNumberFormat="1" applyFont="1" applyFill="1" applyBorder="1" applyAlignment="1">
      <alignment horizontal="center"/>
    </xf>
    <xf numFmtId="0" fontId="32" fillId="40" borderId="11" xfId="0" applyFont="1" applyFill="1" applyBorder="1" applyAlignment="1">
      <alignment horizontal="left" vertical="center" wrapText="1"/>
    </xf>
    <xf numFmtId="3" fontId="41" fillId="29" borderId="0" xfId="0" applyNumberFormat="1" applyFont="1" applyFill="1" applyAlignment="1">
      <alignment horizontal="left" vertical="top" wrapText="1"/>
    </xf>
    <xf numFmtId="49" fontId="7" fillId="0" borderId="15" xfId="0" applyNumberFormat="1" applyFont="1" applyBorder="1"/>
    <xf numFmtId="49" fontId="7" fillId="0" borderId="16" xfId="0" applyNumberFormat="1" applyFont="1" applyBorder="1"/>
    <xf numFmtId="0" fontId="35" fillId="24" borderId="34" xfId="0" applyFont="1" applyFill="1" applyBorder="1" applyAlignment="1">
      <alignment vertical="center" wrapText="1"/>
    </xf>
    <xf numFmtId="0" fontId="2" fillId="25" borderId="0" xfId="82" applyFill="1" applyAlignment="1">
      <alignment horizontal="center" wrapText="1"/>
    </xf>
    <xf numFmtId="165" fontId="2" fillId="25" borderId="0" xfId="82" applyNumberFormat="1" applyFill="1"/>
    <xf numFmtId="9" fontId="2" fillId="25" borderId="0" xfId="91" applyFont="1" applyFill="1" applyBorder="1"/>
    <xf numFmtId="0" fontId="46" fillId="25" borderId="0" xfId="82" applyFont="1" applyFill="1"/>
    <xf numFmtId="165" fontId="5" fillId="25" borderId="0" xfId="82" applyNumberFormat="1" applyFont="1" applyFill="1"/>
    <xf numFmtId="165" fontId="5" fillId="25" borderId="0" xfId="82" applyNumberFormat="1" applyFont="1" applyFill="1" applyAlignment="1">
      <alignment horizontal="right"/>
    </xf>
    <xf numFmtId="0" fontId="7" fillId="25" borderId="0" xfId="82" applyFont="1" applyFill="1"/>
    <xf numFmtId="0" fontId="32" fillId="0" borderId="39" xfId="0" applyFont="1" applyBorder="1" applyAlignment="1">
      <alignment horizontal="center" vertical="center" wrapText="1"/>
    </xf>
    <xf numFmtId="3" fontId="32" fillId="0" borderId="15" xfId="0" applyNumberFormat="1" applyFont="1" applyBorder="1" applyAlignment="1">
      <alignment vertical="center"/>
    </xf>
    <xf numFmtId="3" fontId="32" fillId="0" borderId="54" xfId="0" applyNumberFormat="1" applyFont="1" applyBorder="1" applyAlignment="1">
      <alignment vertical="center"/>
    </xf>
    <xf numFmtId="165" fontId="32" fillId="0" borderId="32" xfId="0" applyNumberFormat="1" applyFont="1" applyBorder="1" applyAlignment="1">
      <alignment vertical="center"/>
    </xf>
    <xf numFmtId="165" fontId="32" fillId="0" borderId="15" xfId="0" applyNumberFormat="1" applyFont="1" applyBorder="1" applyAlignment="1">
      <alignment vertical="center"/>
    </xf>
    <xf numFmtId="3" fontId="32" fillId="0" borderId="17" xfId="0" applyNumberFormat="1" applyFont="1" applyBorder="1" applyAlignment="1">
      <alignment vertical="center"/>
    </xf>
    <xf numFmtId="3" fontId="32" fillId="0" borderId="32" xfId="0" applyNumberFormat="1" applyFont="1" applyBorder="1" applyAlignment="1">
      <alignment vertical="center"/>
    </xf>
    <xf numFmtId="0" fontId="7" fillId="0" borderId="11" xfId="0" applyFont="1" applyBorder="1" applyAlignment="1">
      <alignment horizontal="left" vertical="center"/>
    </xf>
    <xf numFmtId="165" fontId="32" fillId="40" borderId="11" xfId="0" applyNumberFormat="1" applyFont="1" applyFill="1" applyBorder="1" applyAlignment="1">
      <alignment horizontal="right" vertical="center"/>
    </xf>
    <xf numFmtId="0" fontId="7" fillId="0" borderId="17" xfId="0" applyFont="1" applyBorder="1" applyAlignment="1">
      <alignment horizontal="left" vertical="center"/>
    </xf>
    <xf numFmtId="0" fontId="32" fillId="40" borderId="11" xfId="0" applyFont="1" applyFill="1" applyBorder="1" applyAlignment="1">
      <alignment horizontal="right" vertical="center"/>
    </xf>
    <xf numFmtId="0" fontId="53" fillId="25" borderId="0" xfId="0" applyFont="1" applyFill="1"/>
    <xf numFmtId="0" fontId="6" fillId="25" borderId="0" xfId="0" applyFont="1" applyFill="1"/>
    <xf numFmtId="0" fontId="7" fillId="25" borderId="0" xfId="0" applyFont="1" applyFill="1"/>
    <xf numFmtId="166" fontId="32" fillId="0" borderId="17" xfId="56" applyNumberFormat="1" applyFont="1" applyBorder="1" applyAlignment="1">
      <alignment vertical="center"/>
    </xf>
    <xf numFmtId="166" fontId="32" fillId="0" borderId="11" xfId="56" applyNumberFormat="1" applyFont="1" applyBorder="1" applyAlignment="1">
      <alignment vertical="center"/>
    </xf>
    <xf numFmtId="166" fontId="32" fillId="0" borderId="12" xfId="56" applyNumberFormat="1" applyFont="1" applyBorder="1" applyAlignment="1">
      <alignment vertical="center"/>
    </xf>
    <xf numFmtId="166" fontId="32" fillId="0" borderId="32" xfId="56" applyNumberFormat="1" applyFont="1" applyBorder="1" applyAlignment="1">
      <alignment vertical="center"/>
    </xf>
    <xf numFmtId="166" fontId="32" fillId="0" borderId="15" xfId="56" applyNumberFormat="1" applyFont="1" applyBorder="1" applyAlignment="1">
      <alignment vertical="center"/>
    </xf>
    <xf numFmtId="166" fontId="35" fillId="24" borderId="47" xfId="56" applyNumberFormat="1" applyFont="1" applyFill="1" applyBorder="1"/>
    <xf numFmtId="166" fontId="35" fillId="24" borderId="44" xfId="56" applyNumberFormat="1" applyFont="1" applyFill="1" applyBorder="1"/>
    <xf numFmtId="165" fontId="35" fillId="28" borderId="55" xfId="0" applyNumberFormat="1" applyFont="1" applyFill="1" applyBorder="1" applyAlignment="1">
      <alignment vertical="center"/>
    </xf>
    <xf numFmtId="0" fontId="7" fillId="25" borderId="0" xfId="0" applyFont="1" applyFill="1" applyAlignment="1">
      <alignment horizontal="left"/>
    </xf>
    <xf numFmtId="0" fontId="34" fillId="0" borderId="0" xfId="0" applyFont="1"/>
    <xf numFmtId="3" fontId="32" fillId="24" borderId="47" xfId="0" applyNumberFormat="1" applyFont="1" applyFill="1" applyBorder="1"/>
    <xf numFmtId="165" fontId="32" fillId="24" borderId="51" xfId="0" applyNumberFormat="1" applyFont="1" applyFill="1" applyBorder="1" applyAlignment="1">
      <alignment horizontal="right"/>
    </xf>
    <xf numFmtId="3" fontId="0" fillId="0" borderId="0" xfId="0" applyNumberFormat="1" applyAlignment="1">
      <alignment horizontal="right"/>
    </xf>
    <xf numFmtId="165" fontId="0" fillId="0" borderId="0" xfId="0" applyNumberFormat="1"/>
    <xf numFmtId="0" fontId="56" fillId="42" borderId="27" xfId="82" applyFont="1" applyFill="1" applyBorder="1"/>
    <xf numFmtId="0" fontId="56" fillId="42" borderId="22" xfId="82" applyFont="1" applyFill="1" applyBorder="1"/>
    <xf numFmtId="3" fontId="56" fillId="42" borderId="22" xfId="82" applyNumberFormat="1" applyFont="1" applyFill="1" applyBorder="1" applyAlignment="1">
      <alignment horizontal="right"/>
    </xf>
    <xf numFmtId="0" fontId="56" fillId="42" borderId="55" xfId="82" applyFont="1" applyFill="1" applyBorder="1"/>
    <xf numFmtId="0" fontId="55" fillId="0" borderId="56" xfId="0" applyFont="1" applyBorder="1" applyAlignment="1">
      <alignment horizontal="right"/>
    </xf>
    <xf numFmtId="0" fontId="53" fillId="45" borderId="56" xfId="82" applyFont="1" applyFill="1" applyBorder="1"/>
    <xf numFmtId="0" fontId="56" fillId="27" borderId="56" xfId="109" applyFont="1" applyFill="1" applyBorder="1" applyAlignment="1">
      <alignment horizontal="center" vertical="center" wrapText="1"/>
    </xf>
    <xf numFmtId="3" fontId="56" fillId="27" borderId="56" xfId="109" applyNumberFormat="1" applyFont="1" applyFill="1" applyBorder="1" applyAlignment="1">
      <alignment horizontal="right" vertical="center" wrapText="1"/>
    </xf>
    <xf numFmtId="0" fontId="54" fillId="46" borderId="56" xfId="109" applyFont="1" applyFill="1" applyBorder="1" applyAlignment="1">
      <alignment horizontal="left" vertical="center" wrapText="1"/>
    </xf>
    <xf numFmtId="0" fontId="56" fillId="33" borderId="56" xfId="109" applyFont="1" applyFill="1" applyBorder="1" applyAlignment="1">
      <alignment horizontal="left" vertical="center" wrapText="1"/>
    </xf>
    <xf numFmtId="0" fontId="54" fillId="47" borderId="56" xfId="109" applyFont="1" applyFill="1" applyBorder="1" applyAlignment="1">
      <alignment horizontal="left" vertical="center" wrapText="1"/>
    </xf>
    <xf numFmtId="0" fontId="0" fillId="0" borderId="29" xfId="0" applyBorder="1" applyAlignment="1">
      <alignment wrapText="1"/>
    </xf>
    <xf numFmtId="166" fontId="0" fillId="0" borderId="25" xfId="56" applyNumberFormat="1" applyFont="1" applyBorder="1"/>
    <xf numFmtId="9" fontId="0" fillId="0" borderId="57" xfId="0" applyNumberFormat="1" applyBorder="1"/>
    <xf numFmtId="0" fontId="0" fillId="0" borderId="58" xfId="0" applyBorder="1" applyAlignment="1">
      <alignment horizontal="right"/>
    </xf>
    <xf numFmtId="168" fontId="53" fillId="48" borderId="56" xfId="57" applyNumberFormat="1" applyFont="1" applyFill="1" applyBorder="1"/>
    <xf numFmtId="168" fontId="53" fillId="0" borderId="56" xfId="82" applyNumberFormat="1" applyFont="1" applyBorder="1"/>
    <xf numFmtId="3" fontId="53" fillId="0" borderId="56" xfId="82" applyNumberFormat="1" applyFont="1" applyBorder="1" applyAlignment="1">
      <alignment horizontal="right"/>
    </xf>
    <xf numFmtId="168" fontId="53" fillId="27" borderId="56" xfId="82" applyNumberFormat="1" applyFont="1" applyFill="1" applyBorder="1"/>
    <xf numFmtId="168" fontId="53" fillId="33" borderId="56" xfId="82" applyNumberFormat="1" applyFont="1" applyFill="1" applyBorder="1"/>
    <xf numFmtId="0" fontId="0" fillId="0" borderId="53" xfId="0" applyBorder="1" applyAlignment="1">
      <alignment wrapText="1"/>
    </xf>
    <xf numFmtId="0" fontId="0" fillId="0" borderId="59" xfId="0" applyBorder="1" applyAlignment="1">
      <alignment horizontal="right"/>
    </xf>
    <xf numFmtId="10" fontId="0" fillId="49" borderId="60" xfId="0" applyNumberFormat="1" applyFill="1" applyBorder="1"/>
    <xf numFmtId="0" fontId="0" fillId="0" borderId="16" xfId="0" applyBorder="1" applyAlignment="1">
      <alignment horizontal="right"/>
    </xf>
    <xf numFmtId="168" fontId="0" fillId="0" borderId="0" xfId="0" applyNumberFormat="1"/>
    <xf numFmtId="0" fontId="0" fillId="0" borderId="21" xfId="0" applyBorder="1" applyAlignment="1">
      <alignment horizontal="right"/>
    </xf>
    <xf numFmtId="168" fontId="53" fillId="0" borderId="16" xfId="82" applyNumberFormat="1" applyFont="1" applyBorder="1"/>
    <xf numFmtId="168" fontId="53" fillId="27" borderId="16" xfId="82" applyNumberFormat="1" applyFont="1" applyFill="1" applyBorder="1"/>
    <xf numFmtId="168" fontId="53" fillId="0" borderId="18" xfId="82" applyNumberFormat="1" applyFont="1" applyBorder="1"/>
    <xf numFmtId="10" fontId="7" fillId="40" borderId="56" xfId="82" applyNumberFormat="1" applyFont="1" applyFill="1" applyBorder="1" applyProtection="1">
      <protection locked="0"/>
    </xf>
    <xf numFmtId="44" fontId="7" fillId="40" borderId="56" xfId="82" applyNumberFormat="1" applyFont="1" applyFill="1" applyBorder="1" applyProtection="1">
      <protection locked="0"/>
    </xf>
    <xf numFmtId="4" fontId="7" fillId="40" borderId="56" xfId="82" applyNumberFormat="1" applyFont="1" applyFill="1" applyBorder="1" applyAlignment="1" applyProtection="1">
      <alignment horizontal="right"/>
      <protection locked="0"/>
    </xf>
    <xf numFmtId="0" fontId="7" fillId="40" borderId="56" xfId="82" applyFont="1" applyFill="1" applyBorder="1" applyProtection="1">
      <protection locked="0"/>
    </xf>
    <xf numFmtId="10" fontId="32" fillId="40" borderId="61" xfId="0" applyNumberFormat="1" applyFont="1" applyFill="1" applyBorder="1" applyAlignment="1" applyProtection="1">
      <alignment horizontal="right"/>
      <protection locked="0"/>
    </xf>
    <xf numFmtId="10" fontId="32" fillId="40" borderId="0" xfId="0" applyNumberFormat="1" applyFont="1" applyFill="1" applyAlignment="1" applyProtection="1">
      <alignment horizontal="right"/>
      <protection locked="0"/>
    </xf>
    <xf numFmtId="0" fontId="7" fillId="0" borderId="63" xfId="82" applyFont="1" applyBorder="1" applyAlignment="1">
      <alignment vertical="top"/>
    </xf>
    <xf numFmtId="0" fontId="7" fillId="40" borderId="63" xfId="82" applyFont="1" applyFill="1" applyBorder="1" applyProtection="1">
      <protection locked="0"/>
    </xf>
    <xf numFmtId="44" fontId="7" fillId="25" borderId="64" xfId="82" applyNumberFormat="1" applyFont="1" applyFill="1" applyBorder="1" applyProtection="1">
      <protection locked="0"/>
    </xf>
    <xf numFmtId="0" fontId="8" fillId="0" borderId="31" xfId="82" applyFont="1" applyBorder="1"/>
    <xf numFmtId="0" fontId="8" fillId="0" borderId="21" xfId="82" applyFont="1" applyBorder="1"/>
    <xf numFmtId="0" fontId="8" fillId="0" borderId="21" xfId="82" applyFont="1" applyBorder="1" applyAlignment="1">
      <alignment horizontal="center" wrapText="1"/>
    </xf>
    <xf numFmtId="0" fontId="8" fillId="0" borderId="33" xfId="82" applyFont="1" applyBorder="1" applyAlignment="1">
      <alignment horizontal="center" wrapText="1"/>
    </xf>
    <xf numFmtId="0" fontId="7" fillId="0" borderId="65" xfId="72" applyFont="1" applyFill="1" applyBorder="1" applyAlignment="1" applyProtection="1">
      <alignment horizontal="left"/>
    </xf>
    <xf numFmtId="44" fontId="8" fillId="25" borderId="58" xfId="82" applyNumberFormat="1" applyFont="1" applyFill="1" applyBorder="1" applyProtection="1">
      <protection locked="0"/>
    </xf>
    <xf numFmtId="0" fontId="8" fillId="25" borderId="58" xfId="82" applyFont="1" applyFill="1" applyBorder="1" applyProtection="1">
      <protection locked="0"/>
    </xf>
    <xf numFmtId="0" fontId="32" fillId="0" borderId="66" xfId="0" applyFont="1" applyBorder="1"/>
    <xf numFmtId="0" fontId="8" fillId="25" borderId="14" xfId="82" applyFont="1" applyFill="1" applyBorder="1" applyAlignment="1">
      <alignment horizontal="right" wrapText="1"/>
    </xf>
    <xf numFmtId="0" fontId="8" fillId="25" borderId="0" xfId="82" applyFont="1" applyFill="1" applyAlignment="1">
      <alignment horizontal="right" wrapText="1"/>
    </xf>
    <xf numFmtId="0" fontId="8" fillId="25" borderId="18" xfId="82" applyFont="1" applyFill="1" applyBorder="1" applyAlignment="1">
      <alignment horizontal="right" wrapText="1"/>
    </xf>
    <xf numFmtId="0" fontId="32" fillId="25" borderId="0" xfId="0" applyFont="1" applyFill="1"/>
    <xf numFmtId="0" fontId="2" fillId="25" borderId="0" xfId="82" applyFill="1"/>
    <xf numFmtId="4" fontId="7" fillId="25" borderId="0" xfId="82" applyNumberFormat="1" applyFont="1" applyFill="1" applyAlignment="1" applyProtection="1">
      <alignment horizontal="right"/>
      <protection locked="0"/>
    </xf>
    <xf numFmtId="3" fontId="32" fillId="0" borderId="58" xfId="0" applyNumberFormat="1" applyFont="1" applyBorder="1" applyAlignment="1">
      <alignment vertical="center"/>
    </xf>
    <xf numFmtId="0" fontId="35" fillId="25" borderId="0" xfId="0" applyFont="1" applyFill="1" applyAlignment="1">
      <alignment vertical="center" wrapText="1"/>
    </xf>
    <xf numFmtId="0" fontId="32" fillId="25" borderId="0" xfId="0" applyFont="1" applyFill="1" applyAlignment="1">
      <alignment vertical="center"/>
    </xf>
    <xf numFmtId="0" fontId="43" fillId="37" borderId="64" xfId="0" applyFont="1" applyFill="1" applyBorder="1" applyAlignment="1">
      <alignment vertical="center"/>
    </xf>
    <xf numFmtId="0" fontId="44" fillId="41" borderId="63" xfId="0" applyFont="1" applyFill="1" applyBorder="1"/>
    <xf numFmtId="0" fontId="55" fillId="0" borderId="0" xfId="0" applyFont="1"/>
    <xf numFmtId="3" fontId="2" fillId="25" borderId="0" xfId="82" applyNumberFormat="1" applyFill="1" applyAlignment="1">
      <alignment horizontal="center" wrapText="1"/>
    </xf>
    <xf numFmtId="3" fontId="2" fillId="25" borderId="0" xfId="82" applyNumberFormat="1" applyFill="1"/>
    <xf numFmtId="3" fontId="2" fillId="25" borderId="0" xfId="82" applyNumberFormat="1" applyFill="1" applyAlignment="1">
      <alignment horizontal="right"/>
    </xf>
    <xf numFmtId="164" fontId="2" fillId="25" borderId="0" xfId="82" applyNumberFormat="1" applyFill="1"/>
    <xf numFmtId="0" fontId="2" fillId="0" borderId="0" xfId="82" applyAlignment="1">
      <alignment vertical="top"/>
    </xf>
    <xf numFmtId="0" fontId="2" fillId="0" borderId="0" xfId="82"/>
    <xf numFmtId="0" fontId="57" fillId="0" borderId="0" xfId="0" applyFont="1"/>
    <xf numFmtId="44" fontId="7" fillId="25" borderId="0" xfId="82" applyNumberFormat="1" applyFont="1" applyFill="1" applyProtection="1">
      <protection locked="0"/>
    </xf>
    <xf numFmtId="0" fontId="7" fillId="25" borderId="0" xfId="82" applyFont="1" applyFill="1" applyProtection="1">
      <protection locked="0"/>
    </xf>
    <xf numFmtId="44" fontId="8" fillId="25" borderId="0" xfId="82" applyNumberFormat="1" applyFont="1" applyFill="1" applyProtection="1">
      <protection locked="0"/>
    </xf>
    <xf numFmtId="0" fontId="8" fillId="25" borderId="0" xfId="82" applyFont="1" applyFill="1" applyProtection="1">
      <protection locked="0"/>
    </xf>
    <xf numFmtId="0" fontId="11" fillId="25" borderId="0" xfId="82" applyFont="1" applyFill="1" applyAlignment="1">
      <alignment horizontal="left"/>
    </xf>
    <xf numFmtId="0" fontId="2" fillId="25" borderId="0" xfId="82" applyFill="1" applyAlignment="1">
      <alignment horizontal="left"/>
    </xf>
    <xf numFmtId="0" fontId="8" fillId="25" borderId="0" xfId="82" applyFont="1" applyFill="1"/>
    <xf numFmtId="0" fontId="8" fillId="25" borderId="0" xfId="82" applyFont="1" applyFill="1" applyAlignment="1">
      <alignment horizontal="center" wrapText="1"/>
    </xf>
    <xf numFmtId="0" fontId="7" fillId="25" borderId="0" xfId="82" applyFont="1" applyFill="1" applyAlignment="1">
      <alignment vertical="top"/>
    </xf>
    <xf numFmtId="10" fontId="7" fillId="25" borderId="0" xfId="82" applyNumberFormat="1" applyFont="1" applyFill="1" applyProtection="1">
      <protection locked="0"/>
    </xf>
    <xf numFmtId="165" fontId="5" fillId="25" borderId="0" xfId="82" applyNumberFormat="1" applyFont="1" applyFill="1" applyAlignment="1">
      <alignment horizontal="left"/>
    </xf>
    <xf numFmtId="0" fontId="7" fillId="25" borderId="0" xfId="82" applyFont="1" applyFill="1" applyAlignment="1">
      <alignment horizontal="left"/>
    </xf>
    <xf numFmtId="0" fontId="7" fillId="25" borderId="0" xfId="72" applyFont="1" applyFill="1" applyBorder="1" applyAlignment="1" applyProtection="1">
      <alignment horizontal="left"/>
    </xf>
    <xf numFmtId="0" fontId="31" fillId="25" borderId="0" xfId="72" applyFill="1" applyBorder="1" applyAlignment="1" applyProtection="1"/>
    <xf numFmtId="0" fontId="58" fillId="25" borderId="0" xfId="82" applyFont="1" applyFill="1" applyAlignment="1">
      <alignment horizontal="left"/>
    </xf>
    <xf numFmtId="164" fontId="2" fillId="25" borderId="0" xfId="82" applyNumberFormat="1" applyFill="1" applyAlignment="1">
      <alignment horizontal="right"/>
    </xf>
    <xf numFmtId="0" fontId="42" fillId="25" borderId="0" xfId="0" applyFont="1" applyFill="1"/>
    <xf numFmtId="0" fontId="46" fillId="25" borderId="0" xfId="82" applyFont="1" applyFill="1" applyAlignment="1">
      <alignment horizontal="left"/>
    </xf>
    <xf numFmtId="0" fontId="45" fillId="37" borderId="64" xfId="0" applyFont="1" applyFill="1" applyBorder="1" applyAlignment="1">
      <alignment vertical="center"/>
    </xf>
    <xf numFmtId="3" fontId="32" fillId="0" borderId="56" xfId="0" applyNumberFormat="1" applyFont="1" applyBorder="1" applyAlignment="1">
      <alignment vertical="center"/>
    </xf>
    <xf numFmtId="0" fontId="32" fillId="25" borderId="28" xfId="0" applyFont="1" applyFill="1" applyBorder="1" applyAlignment="1">
      <alignment vertical="center" wrapText="1"/>
    </xf>
    <xf numFmtId="10" fontId="32" fillId="25" borderId="62" xfId="0" applyNumberFormat="1" applyFont="1" applyFill="1" applyBorder="1" applyAlignment="1">
      <alignment vertical="center"/>
    </xf>
    <xf numFmtId="10" fontId="35" fillId="25" borderId="0" xfId="0" applyNumberFormat="1" applyFont="1" applyFill="1" applyAlignment="1">
      <alignment vertical="center"/>
    </xf>
    <xf numFmtId="3" fontId="32" fillId="25" borderId="22" xfId="0" applyNumberFormat="1" applyFont="1" applyFill="1" applyBorder="1" applyAlignment="1">
      <alignment vertical="center"/>
    </xf>
    <xf numFmtId="0" fontId="32" fillId="25" borderId="67" xfId="0" applyFont="1" applyFill="1" applyBorder="1" applyAlignment="1">
      <alignment vertical="center" wrapText="1"/>
    </xf>
    <xf numFmtId="10" fontId="32" fillId="25" borderId="10" xfId="0" applyNumberFormat="1" applyFont="1" applyFill="1" applyBorder="1" applyAlignment="1">
      <alignment vertical="center"/>
    </xf>
    <xf numFmtId="3" fontId="32" fillId="25" borderId="10" xfId="0" applyNumberFormat="1" applyFont="1" applyFill="1" applyBorder="1" applyAlignment="1">
      <alignment vertical="center"/>
    </xf>
    <xf numFmtId="0" fontId="32" fillId="0" borderId="43" xfId="0" applyFont="1" applyBorder="1" applyAlignment="1">
      <alignment vertical="center" wrapText="1"/>
    </xf>
    <xf numFmtId="3" fontId="32" fillId="0" borderId="44" xfId="0" applyNumberFormat="1" applyFont="1" applyBorder="1" applyAlignment="1">
      <alignment vertical="center"/>
    </xf>
    <xf numFmtId="10" fontId="32" fillId="25" borderId="59" xfId="0" applyNumberFormat="1" applyFont="1" applyFill="1" applyBorder="1" applyAlignment="1">
      <alignment vertical="center"/>
    </xf>
    <xf numFmtId="3" fontId="32" fillId="25" borderId="59" xfId="0" applyNumberFormat="1" applyFont="1" applyFill="1" applyBorder="1" applyAlignment="1">
      <alignment vertical="center"/>
    </xf>
    <xf numFmtId="0" fontId="32" fillId="0" borderId="67" xfId="0" applyFont="1" applyBorder="1" applyAlignment="1">
      <alignment vertical="center" wrapText="1"/>
    </xf>
    <xf numFmtId="3" fontId="32" fillId="0" borderId="10" xfId="0" applyNumberFormat="1" applyFont="1" applyBorder="1" applyAlignment="1">
      <alignment vertical="center"/>
    </xf>
    <xf numFmtId="0" fontId="46" fillId="25" borderId="0" xfId="0" applyFont="1" applyFill="1" applyAlignment="1">
      <alignment vertical="center"/>
    </xf>
    <xf numFmtId="0" fontId="32" fillId="25" borderId="26" xfId="0" applyFont="1" applyFill="1" applyBorder="1" applyAlignment="1">
      <alignment vertical="center" wrapText="1"/>
    </xf>
    <xf numFmtId="10" fontId="32" fillId="25" borderId="22" xfId="0" applyNumberFormat="1" applyFont="1" applyFill="1" applyBorder="1" applyAlignment="1">
      <alignment vertical="center"/>
    </xf>
    <xf numFmtId="10" fontId="32" fillId="25" borderId="0" xfId="0" applyNumberFormat="1" applyFont="1" applyFill="1" applyAlignment="1">
      <alignment vertical="center"/>
    </xf>
    <xf numFmtId="10" fontId="32" fillId="25" borderId="68" xfId="0" applyNumberFormat="1" applyFont="1" applyFill="1" applyBorder="1" applyAlignment="1">
      <alignment vertical="center"/>
    </xf>
    <xf numFmtId="3" fontId="32" fillId="25" borderId="68" xfId="0" applyNumberFormat="1" applyFont="1" applyFill="1" applyBorder="1" applyAlignment="1">
      <alignment vertical="center"/>
    </xf>
    <xf numFmtId="10" fontId="32" fillId="25" borderId="69" xfId="0" applyNumberFormat="1" applyFont="1" applyFill="1" applyBorder="1" applyAlignment="1">
      <alignment vertical="center"/>
    </xf>
    <xf numFmtId="3" fontId="32" fillId="25" borderId="69" xfId="0" applyNumberFormat="1" applyFont="1" applyFill="1" applyBorder="1" applyAlignment="1">
      <alignment vertical="center"/>
    </xf>
    <xf numFmtId="0" fontId="32" fillId="25" borderId="29" xfId="0" applyFont="1" applyFill="1" applyBorder="1" applyAlignment="1">
      <alignment vertical="center" wrapText="1"/>
    </xf>
    <xf numFmtId="3" fontId="32" fillId="25" borderId="25" xfId="0" applyNumberFormat="1" applyFont="1" applyFill="1" applyBorder="1" applyAlignment="1">
      <alignment vertical="center"/>
    </xf>
    <xf numFmtId="10" fontId="32" fillId="25" borderId="25" xfId="0" applyNumberFormat="1" applyFont="1" applyFill="1" applyBorder="1" applyAlignment="1">
      <alignment vertical="center"/>
    </xf>
    <xf numFmtId="0" fontId="45" fillId="0" borderId="26" xfId="0" applyFont="1" applyBorder="1" applyAlignment="1" applyProtection="1">
      <alignment vertical="center" wrapText="1"/>
      <protection locked="0"/>
    </xf>
    <xf numFmtId="3" fontId="46" fillId="0" borderId="0" xfId="0" applyNumberFormat="1" applyFont="1" applyAlignment="1" applyProtection="1">
      <alignment horizontal="center" vertical="center"/>
      <protection locked="0"/>
    </xf>
    <xf numFmtId="3" fontId="46" fillId="0" borderId="59" xfId="0" applyNumberFormat="1" applyFont="1" applyBorder="1" applyAlignment="1" applyProtection="1">
      <alignment horizontal="center" vertical="center"/>
      <protection locked="0"/>
    </xf>
    <xf numFmtId="3" fontId="35" fillId="25" borderId="59" xfId="0" applyNumberFormat="1" applyFont="1" applyFill="1" applyBorder="1" applyAlignment="1">
      <alignment vertical="center"/>
    </xf>
    <xf numFmtId="0" fontId="32" fillId="0" borderId="0" xfId="0" applyFont="1" applyAlignment="1">
      <alignment vertical="center" wrapText="1"/>
    </xf>
    <xf numFmtId="0" fontId="7" fillId="0" borderId="0" xfId="0" applyFont="1" applyAlignment="1">
      <alignment vertical="center"/>
    </xf>
    <xf numFmtId="10" fontId="35" fillId="25" borderId="59" xfId="0" applyNumberFormat="1" applyFont="1" applyFill="1" applyBorder="1" applyAlignment="1">
      <alignment vertical="center"/>
    </xf>
    <xf numFmtId="0" fontId="46" fillId="39" borderId="49" xfId="0" applyFont="1" applyFill="1" applyBorder="1" applyAlignment="1">
      <alignment horizontal="center" wrapText="1"/>
    </xf>
    <xf numFmtId="0" fontId="5" fillId="0" borderId="61" xfId="82" applyFont="1" applyBorder="1" applyAlignment="1">
      <alignment horizontal="center" wrapText="1"/>
    </xf>
    <xf numFmtId="164" fontId="2" fillId="25" borderId="61" xfId="82" applyNumberFormat="1" applyFill="1" applyBorder="1"/>
    <xf numFmtId="0" fontId="5" fillId="0" borderId="0" xfId="82" applyFont="1" applyAlignment="1">
      <alignment horizontal="left" vertical="top"/>
    </xf>
    <xf numFmtId="0" fontId="2" fillId="0" borderId="53" xfId="82" applyBorder="1" applyAlignment="1">
      <alignment vertical="top"/>
    </xf>
    <xf numFmtId="0" fontId="2" fillId="0" borderId="59" xfId="82" applyBorder="1"/>
    <xf numFmtId="0" fontId="5" fillId="0" borderId="57" xfId="82" applyFont="1" applyBorder="1" applyAlignment="1">
      <alignment horizontal="center" wrapText="1"/>
    </xf>
    <xf numFmtId="0" fontId="43" fillId="37" borderId="0" xfId="0" applyFont="1" applyFill="1" applyAlignment="1">
      <alignment horizontal="left" vertical="center"/>
    </xf>
    <xf numFmtId="0" fontId="35" fillId="24" borderId="25" xfId="0" applyFont="1" applyFill="1" applyBorder="1" applyAlignment="1">
      <alignment vertical="center" wrapText="1"/>
    </xf>
    <xf numFmtId="0" fontId="7" fillId="0" borderId="63" xfId="0" applyFont="1" applyBorder="1" applyAlignment="1">
      <alignment horizontal="left" vertical="center"/>
    </xf>
    <xf numFmtId="0" fontId="7" fillId="0" borderId="56" xfId="0" applyFont="1" applyBorder="1" applyAlignment="1">
      <alignment horizontal="left" vertical="center"/>
    </xf>
    <xf numFmtId="0" fontId="8" fillId="24" borderId="47" xfId="0" applyFont="1" applyFill="1" applyBorder="1" applyAlignment="1">
      <alignment horizontal="left" vertical="center" wrapText="1"/>
    </xf>
    <xf numFmtId="0" fontId="8" fillId="28" borderId="22" xfId="0" applyFont="1" applyFill="1" applyBorder="1" applyAlignment="1">
      <alignment horizontal="left" vertical="center" wrapText="1"/>
    </xf>
    <xf numFmtId="165" fontId="32" fillId="40" borderId="56" xfId="0" applyNumberFormat="1" applyFont="1" applyFill="1" applyBorder="1" applyAlignment="1">
      <alignment horizontal="right" vertical="center"/>
    </xf>
    <xf numFmtId="165" fontId="32" fillId="0" borderId="69" xfId="0" applyNumberFormat="1" applyFont="1" applyBorder="1" applyAlignment="1">
      <alignment vertical="center"/>
    </xf>
    <xf numFmtId="165" fontId="32" fillId="0" borderId="58" xfId="0" applyNumberFormat="1" applyFont="1" applyBorder="1" applyAlignment="1">
      <alignment vertical="center"/>
    </xf>
    <xf numFmtId="165" fontId="32" fillId="40" borderId="71" xfId="0" applyNumberFormat="1" applyFont="1" applyFill="1" applyBorder="1" applyAlignment="1">
      <alignment horizontal="right" vertical="center"/>
    </xf>
    <xf numFmtId="3" fontId="32" fillId="0" borderId="70" xfId="0" applyNumberFormat="1" applyFont="1" applyBorder="1" applyAlignment="1">
      <alignment vertical="center"/>
    </xf>
    <xf numFmtId="165" fontId="32" fillId="0" borderId="70" xfId="0" applyNumberFormat="1" applyFont="1" applyBorder="1" applyAlignment="1">
      <alignment vertical="center"/>
    </xf>
    <xf numFmtId="0" fontId="7" fillId="0" borderId="36" xfId="0" applyFont="1" applyBorder="1" applyAlignment="1">
      <alignment horizontal="left" vertical="center"/>
    </xf>
    <xf numFmtId="0" fontId="8" fillId="24" borderId="53" xfId="0" applyFont="1" applyFill="1" applyBorder="1" applyAlignment="1">
      <alignment horizontal="left" vertical="center" wrapText="1"/>
    </xf>
    <xf numFmtId="0" fontId="8" fillId="24" borderId="59" xfId="0" applyFont="1" applyFill="1" applyBorder="1" applyAlignment="1">
      <alignment horizontal="left" vertical="center" wrapText="1"/>
    </xf>
    <xf numFmtId="0" fontId="7" fillId="24" borderId="63" xfId="0" applyFont="1" applyFill="1" applyBorder="1" applyAlignment="1">
      <alignment horizontal="left" vertical="center"/>
    </xf>
    <xf numFmtId="0" fontId="7" fillId="24" borderId="56" xfId="0" applyFont="1" applyFill="1" applyBorder="1" applyAlignment="1">
      <alignment horizontal="left" vertical="center"/>
    </xf>
    <xf numFmtId="0" fontId="7" fillId="24" borderId="58" xfId="0" applyFont="1" applyFill="1" applyBorder="1" applyAlignment="1">
      <alignment horizontal="left" vertical="center"/>
    </xf>
    <xf numFmtId="165" fontId="7" fillId="0" borderId="58" xfId="0" applyNumberFormat="1" applyFont="1" applyBorder="1" applyAlignment="1">
      <alignment horizontal="right" vertical="center"/>
    </xf>
    <xf numFmtId="3" fontId="32" fillId="0" borderId="72" xfId="0" applyNumberFormat="1" applyFont="1" applyBorder="1" applyAlignment="1">
      <alignment vertical="center"/>
    </xf>
    <xf numFmtId="165" fontId="32" fillId="24" borderId="73" xfId="0" applyNumberFormat="1" applyFont="1" applyFill="1" applyBorder="1" applyAlignment="1">
      <alignment horizontal="right"/>
    </xf>
    <xf numFmtId="3" fontId="32" fillId="24" borderId="59" xfId="0" applyNumberFormat="1" applyFont="1" applyFill="1" applyBorder="1"/>
    <xf numFmtId="3" fontId="32" fillId="24" borderId="74" xfId="0" applyNumberFormat="1" applyFont="1" applyFill="1" applyBorder="1"/>
    <xf numFmtId="3" fontId="32" fillId="24" borderId="60" xfId="0" applyNumberFormat="1" applyFont="1" applyFill="1" applyBorder="1"/>
    <xf numFmtId="3" fontId="32" fillId="24" borderId="56" xfId="0" applyNumberFormat="1" applyFont="1" applyFill="1" applyBorder="1"/>
    <xf numFmtId="3" fontId="32" fillId="0" borderId="72" xfId="0" applyNumberFormat="1" applyFont="1" applyBorder="1" applyAlignment="1">
      <alignment horizontal="center" wrapText="1"/>
    </xf>
    <xf numFmtId="3" fontId="32" fillId="0" borderId="72" xfId="0" applyNumberFormat="1" applyFont="1" applyBorder="1"/>
    <xf numFmtId="3" fontId="32" fillId="0" borderId="63" xfId="0" applyNumberFormat="1" applyFont="1" applyBorder="1" applyAlignment="1">
      <alignment vertical="center"/>
    </xf>
    <xf numFmtId="3" fontId="32" fillId="24" borderId="45" xfId="0" applyNumberFormat="1" applyFont="1" applyFill="1" applyBorder="1"/>
    <xf numFmtId="1" fontId="32" fillId="40" borderId="56" xfId="0" applyNumberFormat="1" applyFont="1" applyFill="1" applyBorder="1" applyAlignment="1">
      <alignment horizontal="right" vertical="center"/>
    </xf>
    <xf numFmtId="0" fontId="46" fillId="37" borderId="75" xfId="0" applyFont="1" applyFill="1" applyBorder="1" applyAlignment="1">
      <alignment horizontal="center" wrapText="1"/>
    </xf>
    <xf numFmtId="9" fontId="32" fillId="40" borderId="56" xfId="91" applyFont="1" applyFill="1" applyBorder="1" applyAlignment="1">
      <alignment horizontal="right" vertical="center"/>
    </xf>
    <xf numFmtId="9" fontId="32" fillId="40" borderId="71" xfId="91" applyFont="1" applyFill="1" applyBorder="1" applyAlignment="1">
      <alignment horizontal="right" vertical="center"/>
    </xf>
    <xf numFmtId="3" fontId="32" fillId="24" borderId="58" xfId="0" applyNumberFormat="1" applyFont="1" applyFill="1" applyBorder="1"/>
    <xf numFmtId="0" fontId="7" fillId="25" borderId="0" xfId="0" applyFont="1" applyFill="1" applyAlignment="1">
      <alignment vertical="center"/>
    </xf>
    <xf numFmtId="0" fontId="0" fillId="0" borderId="0" xfId="0" applyAlignment="1">
      <alignment horizontal="right"/>
    </xf>
    <xf numFmtId="168" fontId="53" fillId="48" borderId="0" xfId="57" applyNumberFormat="1" applyFont="1" applyFill="1" applyBorder="1"/>
    <xf numFmtId="3" fontId="53" fillId="0" borderId="0" xfId="82" applyNumberFormat="1" applyFont="1" applyAlignment="1">
      <alignment horizontal="right"/>
    </xf>
    <xf numFmtId="168" fontId="53" fillId="0" borderId="0" xfId="82" applyNumberFormat="1" applyFont="1"/>
    <xf numFmtId="168" fontId="53" fillId="33" borderId="0" xfId="82" applyNumberFormat="1" applyFont="1" applyFill="1"/>
    <xf numFmtId="1" fontId="53" fillId="48" borderId="0" xfId="57" applyNumberFormat="1" applyFont="1" applyFill="1" applyBorder="1"/>
    <xf numFmtId="0" fontId="46" fillId="0" borderId="0" xfId="0" applyFont="1" applyAlignment="1">
      <alignment horizontal="left" vertical="center"/>
    </xf>
    <xf numFmtId="0" fontId="7" fillId="25" borderId="11" xfId="0" applyFont="1" applyFill="1" applyBorder="1" applyAlignment="1">
      <alignment vertical="center" wrapText="1"/>
    </xf>
    <xf numFmtId="0" fontId="7" fillId="40" borderId="110" xfId="82" applyFont="1" applyFill="1" applyBorder="1" applyProtection="1">
      <protection locked="0"/>
    </xf>
    <xf numFmtId="0" fontId="7" fillId="40" borderId="119" xfId="82" applyFont="1" applyFill="1" applyBorder="1" applyProtection="1">
      <protection locked="0"/>
    </xf>
    <xf numFmtId="166" fontId="32" fillId="40" borderId="42" xfId="56" applyNumberFormat="1" applyFont="1" applyFill="1" applyBorder="1" applyAlignment="1" applyProtection="1">
      <alignment vertical="center"/>
      <protection locked="0"/>
    </xf>
    <xf numFmtId="10" fontId="32" fillId="40" borderId="56" xfId="0" applyNumberFormat="1" applyFont="1" applyFill="1" applyBorder="1" applyAlignment="1" applyProtection="1">
      <alignment vertical="center"/>
      <protection locked="0"/>
    </xf>
    <xf numFmtId="10" fontId="32" fillId="40" borderId="44" xfId="0" applyNumberFormat="1" applyFont="1" applyFill="1" applyBorder="1" applyAlignment="1" applyProtection="1">
      <alignment vertical="center"/>
      <protection locked="0"/>
    </xf>
    <xf numFmtId="164" fontId="2" fillId="40" borderId="61" xfId="82" applyNumberFormat="1" applyFill="1" applyBorder="1" applyProtection="1">
      <protection locked="0"/>
    </xf>
    <xf numFmtId="3" fontId="32" fillId="40" borderId="117" xfId="0" applyNumberFormat="1" applyFont="1" applyFill="1" applyBorder="1" applyAlignment="1" applyProtection="1">
      <alignment horizontal="right" vertical="center"/>
      <protection locked="0"/>
    </xf>
    <xf numFmtId="165" fontId="0" fillId="0" borderId="34" xfId="0" applyNumberFormat="1" applyBorder="1" applyAlignment="1">
      <alignment wrapText="1"/>
    </xf>
    <xf numFmtId="165" fontId="32" fillId="40" borderId="102" xfId="0" applyNumberFormat="1" applyFont="1" applyFill="1" applyBorder="1" applyAlignment="1" applyProtection="1">
      <alignment horizontal="right" vertical="center"/>
      <protection locked="0"/>
    </xf>
    <xf numFmtId="164" fontId="0" fillId="0" borderId="93" xfId="0" applyNumberFormat="1" applyBorder="1"/>
    <xf numFmtId="165" fontId="32" fillId="40" borderId="94" xfId="0" applyNumberFormat="1" applyFont="1" applyFill="1" applyBorder="1" applyAlignment="1" applyProtection="1">
      <alignment horizontal="right" vertical="center"/>
      <protection locked="0"/>
    </xf>
    <xf numFmtId="3" fontId="32" fillId="40" borderId="101" xfId="0" applyNumberFormat="1" applyFont="1" applyFill="1" applyBorder="1" applyAlignment="1" applyProtection="1">
      <alignment horizontal="right" vertical="center"/>
      <protection locked="0"/>
    </xf>
    <xf numFmtId="164" fontId="0" fillId="0" borderId="96" xfId="0" applyNumberFormat="1" applyBorder="1"/>
    <xf numFmtId="165" fontId="0" fillId="0" borderId="48" xfId="0" applyNumberFormat="1" applyBorder="1" applyAlignment="1">
      <alignment wrapText="1"/>
    </xf>
    <xf numFmtId="164" fontId="0" fillId="0" borderId="80" xfId="0" applyNumberFormat="1" applyBorder="1"/>
    <xf numFmtId="0" fontId="0" fillId="0" borderId="61" xfId="0" applyBorder="1" applyAlignment="1">
      <alignment wrapText="1"/>
    </xf>
    <xf numFmtId="1" fontId="32" fillId="40" borderId="67" xfId="0" applyNumberFormat="1" applyFont="1" applyFill="1" applyBorder="1" applyAlignment="1" applyProtection="1">
      <alignment horizontal="right" vertical="center"/>
      <protection locked="0"/>
    </xf>
    <xf numFmtId="1" fontId="32" fillId="40" borderId="114" xfId="0" applyNumberFormat="1" applyFont="1" applyFill="1" applyBorder="1" applyAlignment="1" applyProtection="1">
      <alignment horizontal="right" vertical="center"/>
      <protection locked="0"/>
    </xf>
    <xf numFmtId="1" fontId="32" fillId="40" borderId="53" xfId="0" applyNumberFormat="1" applyFont="1" applyFill="1" applyBorder="1" applyAlignment="1" applyProtection="1">
      <alignment horizontal="right" vertical="center"/>
      <protection locked="0"/>
    </xf>
    <xf numFmtId="1" fontId="32" fillId="40" borderId="115" xfId="0" applyNumberFormat="1" applyFont="1" applyFill="1" applyBorder="1" applyAlignment="1" applyProtection="1">
      <alignment horizontal="right" vertical="center"/>
      <protection locked="0"/>
    </xf>
    <xf numFmtId="0" fontId="7" fillId="25" borderId="103" xfId="82" applyFont="1" applyFill="1" applyBorder="1"/>
    <xf numFmtId="0" fontId="50" fillId="25" borderId="0" xfId="0" applyFont="1" applyFill="1" applyAlignment="1">
      <alignment horizontal="left"/>
    </xf>
    <xf numFmtId="3" fontId="46" fillId="25" borderId="0" xfId="0" applyNumberFormat="1" applyFont="1" applyFill="1"/>
    <xf numFmtId="0" fontId="46" fillId="25" borderId="0" xfId="0" applyFont="1" applyFill="1"/>
    <xf numFmtId="0" fontId="32" fillId="28" borderId="0" xfId="0" applyFont="1" applyFill="1"/>
    <xf numFmtId="0" fontId="50" fillId="25" borderId="0" xfId="0" applyFont="1" applyFill="1" applyAlignment="1">
      <alignment horizontal="left" vertical="center"/>
    </xf>
    <xf numFmtId="3" fontId="46" fillId="25" borderId="0" xfId="0" applyNumberFormat="1" applyFont="1" applyFill="1" applyAlignment="1">
      <alignment vertical="center"/>
    </xf>
    <xf numFmtId="165" fontId="46" fillId="25" borderId="0" xfId="0" applyNumberFormat="1" applyFont="1" applyFill="1" applyAlignment="1">
      <alignment horizontal="right" vertical="center"/>
    </xf>
    <xf numFmtId="0" fontId="32" fillId="28" borderId="0" xfId="0" applyFont="1" applyFill="1" applyAlignment="1">
      <alignment vertical="center"/>
    </xf>
    <xf numFmtId="0" fontId="59" fillId="37" borderId="12" xfId="0" applyFont="1" applyFill="1" applyBorder="1" applyAlignment="1">
      <alignment horizontal="left" vertical="center"/>
    </xf>
    <xf numFmtId="0" fontId="43" fillId="25" borderId="0" xfId="0" applyFont="1" applyFill="1" applyAlignment="1">
      <alignment vertical="center"/>
    </xf>
    <xf numFmtId="0" fontId="32" fillId="24" borderId="27" xfId="0" applyFont="1" applyFill="1" applyBorder="1" applyAlignment="1">
      <alignment vertical="center" wrapText="1"/>
    </xf>
    <xf numFmtId="0" fontId="45" fillId="37" borderId="29" xfId="0" applyFont="1" applyFill="1" applyBorder="1" applyAlignment="1">
      <alignment horizontal="center" vertical="center"/>
    </xf>
    <xf numFmtId="0" fontId="45" fillId="37" borderId="111" xfId="0" applyFont="1" applyFill="1" applyBorder="1" applyAlignment="1">
      <alignment horizontal="center" vertical="center"/>
    </xf>
    <xf numFmtId="165" fontId="32" fillId="24" borderId="22" xfId="0" applyNumberFormat="1" applyFont="1" applyFill="1" applyBorder="1" applyAlignment="1">
      <alignment horizontal="center" wrapText="1"/>
    </xf>
    <xf numFmtId="0" fontId="7" fillId="25" borderId="78" xfId="82" applyFont="1" applyFill="1" applyBorder="1" applyAlignment="1">
      <alignment horizontal="center" wrapText="1"/>
    </xf>
    <xf numFmtId="0" fontId="7" fillId="25" borderId="117" xfId="82" applyFont="1" applyFill="1" applyBorder="1" applyAlignment="1">
      <alignment horizontal="center" wrapText="1"/>
    </xf>
    <xf numFmtId="0" fontId="7" fillId="25" borderId="77" xfId="82" applyFont="1" applyFill="1" applyBorder="1" applyAlignment="1">
      <alignment horizontal="center" wrapText="1"/>
    </xf>
    <xf numFmtId="0" fontId="7" fillId="25" borderId="31" xfId="82" applyFont="1" applyFill="1" applyBorder="1" applyAlignment="1">
      <alignment horizontal="center" wrapText="1"/>
    </xf>
    <xf numFmtId="0" fontId="7" fillId="25" borderId="10" xfId="82" applyFont="1" applyFill="1" applyBorder="1" applyAlignment="1">
      <alignment horizontal="center" wrapText="1"/>
    </xf>
    <xf numFmtId="0" fontId="7" fillId="25" borderId="118" xfId="82" applyFont="1" applyFill="1" applyBorder="1" applyAlignment="1">
      <alignment wrapText="1"/>
    </xf>
    <xf numFmtId="9" fontId="46" fillId="25" borderId="0" xfId="0" applyNumberFormat="1" applyFont="1" applyFill="1"/>
    <xf numFmtId="9" fontId="32" fillId="28" borderId="0" xfId="0" applyNumberFormat="1" applyFont="1" applyFill="1"/>
    <xf numFmtId="0" fontId="7" fillId="0" borderId="67" xfId="82" applyFont="1" applyBorder="1" applyAlignment="1">
      <alignment vertical="top"/>
    </xf>
    <xf numFmtId="1" fontId="32" fillId="40" borderId="31" xfId="0" applyNumberFormat="1" applyFont="1" applyFill="1" applyBorder="1" applyAlignment="1">
      <alignment horizontal="right" vertical="center"/>
    </xf>
    <xf numFmtId="44" fontId="32" fillId="25" borderId="33" xfId="91" applyNumberFormat="1" applyFont="1" applyFill="1" applyBorder="1" applyAlignment="1" applyProtection="1">
      <alignment horizontal="right" vertical="center"/>
    </xf>
    <xf numFmtId="44" fontId="32" fillId="0" borderId="77" xfId="91" applyNumberFormat="1" applyFont="1" applyBorder="1" applyAlignment="1" applyProtection="1">
      <alignment vertical="center"/>
    </xf>
    <xf numFmtId="44" fontId="32" fillId="0" borderId="10" xfId="91" applyNumberFormat="1" applyFont="1" applyBorder="1" applyAlignment="1" applyProtection="1">
      <alignment vertical="center"/>
    </xf>
    <xf numFmtId="44" fontId="32" fillId="0" borderId="80" xfId="91" applyNumberFormat="1" applyFont="1" applyBorder="1" applyAlignment="1" applyProtection="1">
      <alignment vertical="center"/>
    </xf>
    <xf numFmtId="44" fontId="32" fillId="0" borderId="77" xfId="0" applyNumberFormat="1" applyFont="1" applyBorder="1" applyAlignment="1">
      <alignment vertical="center"/>
    </xf>
    <xf numFmtId="1" fontId="32" fillId="25" borderId="31" xfId="0" applyNumberFormat="1" applyFont="1" applyFill="1" applyBorder="1" applyAlignment="1">
      <alignment horizontal="right" vertical="center"/>
    </xf>
    <xf numFmtId="1" fontId="32" fillId="25" borderId="21" xfId="0" applyNumberFormat="1" applyFont="1" applyFill="1" applyBorder="1" applyAlignment="1">
      <alignment horizontal="right" vertical="center"/>
    </xf>
    <xf numFmtId="44" fontId="32" fillId="0" borderId="93" xfId="0" applyNumberFormat="1" applyFont="1" applyBorder="1" applyAlignment="1">
      <alignment horizontal="center" vertical="center"/>
    </xf>
    <xf numFmtId="44" fontId="32" fillId="25" borderId="0" xfId="0" applyNumberFormat="1" applyFont="1" applyFill="1" applyAlignment="1">
      <alignment vertical="center"/>
    </xf>
    <xf numFmtId="9" fontId="46" fillId="25" borderId="0" xfId="0" applyNumberFormat="1" applyFont="1" applyFill="1" applyAlignment="1">
      <alignment vertical="center"/>
    </xf>
    <xf numFmtId="9" fontId="32" fillId="28" borderId="0" xfId="0" applyNumberFormat="1" applyFont="1" applyFill="1" applyAlignment="1">
      <alignment vertical="center"/>
    </xf>
    <xf numFmtId="0" fontId="7" fillId="0" borderId="103" xfId="82" applyFont="1" applyBorder="1" applyAlignment="1">
      <alignment vertical="top"/>
    </xf>
    <xf numFmtId="1" fontId="32" fillId="40" borderId="18" xfId="0" applyNumberFormat="1" applyFont="1" applyFill="1" applyBorder="1" applyAlignment="1">
      <alignment horizontal="right" vertical="center"/>
    </xf>
    <xf numFmtId="44" fontId="32" fillId="0" borderId="60" xfId="91" applyNumberFormat="1" applyFont="1" applyBorder="1" applyAlignment="1" applyProtection="1">
      <alignment vertical="center"/>
    </xf>
    <xf numFmtId="0" fontId="8" fillId="25" borderId="27" xfId="82" applyFont="1" applyFill="1" applyBorder="1" applyAlignment="1">
      <alignment horizontal="left"/>
    </xf>
    <xf numFmtId="0" fontId="8" fillId="25" borderId="22" xfId="82" applyFont="1" applyFill="1" applyBorder="1" applyAlignment="1">
      <alignment horizontal="left"/>
    </xf>
    <xf numFmtId="164" fontId="32" fillId="25" borderId="27" xfId="0" applyNumberFormat="1" applyFont="1" applyFill="1" applyBorder="1"/>
    <xf numFmtId="164" fontId="32" fillId="25" borderId="22" xfId="0" applyNumberFormat="1" applyFont="1" applyFill="1" applyBorder="1"/>
    <xf numFmtId="164" fontId="32" fillId="25" borderId="55" xfId="0" applyNumberFormat="1" applyFont="1" applyFill="1" applyBorder="1"/>
    <xf numFmtId="164" fontId="32" fillId="25" borderId="0" xfId="0" applyNumberFormat="1" applyFont="1" applyFill="1" applyAlignment="1">
      <alignment vertical="center"/>
    </xf>
    <xf numFmtId="0" fontId="8" fillId="25" borderId="0" xfId="82" applyFont="1" applyFill="1" applyAlignment="1">
      <alignment horizontal="left"/>
    </xf>
    <xf numFmtId="165" fontId="35" fillId="25" borderId="0" xfId="0" applyNumberFormat="1" applyFont="1" applyFill="1" applyAlignment="1">
      <alignment horizontal="center"/>
    </xf>
    <xf numFmtId="165" fontId="46" fillId="25" borderId="0" xfId="0" applyNumberFormat="1" applyFont="1" applyFill="1" applyAlignment="1">
      <alignment horizontal="right"/>
    </xf>
    <xf numFmtId="165" fontId="46" fillId="25" borderId="0" xfId="0" applyNumberFormat="1" applyFont="1" applyFill="1"/>
    <xf numFmtId="44" fontId="32" fillId="25" borderId="0" xfId="0" applyNumberFormat="1" applyFont="1" applyFill="1"/>
    <xf numFmtId="0" fontId="35" fillId="24" borderId="27" xfId="0" applyFont="1" applyFill="1" applyBorder="1" applyAlignment="1">
      <alignment vertical="center" wrapText="1"/>
    </xf>
    <xf numFmtId="0" fontId="8" fillId="38" borderId="82" xfId="0" applyFont="1" applyFill="1" applyBorder="1" applyAlignment="1">
      <alignment wrapText="1"/>
    </xf>
    <xf numFmtId="0" fontId="8" fillId="38" borderId="39" xfId="0" applyFont="1" applyFill="1" applyBorder="1" applyAlignment="1">
      <alignment wrapText="1"/>
    </xf>
    <xf numFmtId="0" fontId="8" fillId="38" borderId="49" xfId="0" applyFont="1" applyFill="1" applyBorder="1" applyAlignment="1">
      <alignment wrapText="1"/>
    </xf>
    <xf numFmtId="0" fontId="7" fillId="25" borderId="10" xfId="0" applyFont="1" applyFill="1" applyBorder="1" applyAlignment="1">
      <alignment horizontal="left" vertical="center"/>
    </xf>
    <xf numFmtId="0" fontId="7" fillId="25" borderId="68" xfId="0" applyFont="1" applyFill="1" applyBorder="1" applyAlignment="1">
      <alignment horizontal="left" vertical="center"/>
    </xf>
    <xf numFmtId="0" fontId="7" fillId="25" borderId="79" xfId="0" applyFont="1" applyFill="1" applyBorder="1" applyAlignment="1">
      <alignment horizontal="left" vertical="center"/>
    </xf>
    <xf numFmtId="3" fontId="32" fillId="0" borderId="123" xfId="0" applyNumberFormat="1" applyFont="1" applyBorder="1" applyAlignment="1">
      <alignment vertical="center"/>
    </xf>
    <xf numFmtId="3" fontId="32" fillId="0" borderId="117" xfId="0" applyNumberFormat="1" applyFont="1" applyBorder="1" applyAlignment="1">
      <alignment vertical="center"/>
    </xf>
    <xf numFmtId="3" fontId="32" fillId="0" borderId="93" xfId="0" applyNumberFormat="1" applyFont="1" applyBorder="1" applyAlignment="1">
      <alignment vertical="center"/>
    </xf>
    <xf numFmtId="0" fontId="7" fillId="25" borderId="105" xfId="0" applyFont="1" applyFill="1" applyBorder="1" applyAlignment="1">
      <alignment horizontal="left" vertical="center"/>
    </xf>
    <xf numFmtId="0" fontId="7" fillId="25" borderId="52" xfId="0" applyFont="1" applyFill="1" applyBorder="1" applyAlignment="1">
      <alignment horizontal="left" vertical="center"/>
    </xf>
    <xf numFmtId="0" fontId="7" fillId="24" borderId="46" xfId="0" applyFont="1" applyFill="1" applyBorder="1" applyAlignment="1">
      <alignment horizontal="left" vertical="center"/>
    </xf>
    <xf numFmtId="165" fontId="35" fillId="0" borderId="116" xfId="0" applyNumberFormat="1" applyFont="1" applyBorder="1" applyAlignment="1">
      <alignment vertical="center"/>
    </xf>
    <xf numFmtId="0" fontId="8" fillId="25" borderId="0" xfId="0" applyFont="1" applyFill="1" applyAlignment="1">
      <alignment horizontal="left" vertical="center"/>
    </xf>
    <xf numFmtId="0" fontId="7" fillId="25" borderId="0" xfId="0" applyFont="1" applyFill="1" applyAlignment="1">
      <alignment horizontal="left" vertical="center"/>
    </xf>
    <xf numFmtId="3" fontId="35" fillId="25" borderId="0" xfId="0" applyNumberFormat="1" applyFont="1" applyFill="1" applyAlignment="1">
      <alignment vertical="center"/>
    </xf>
    <xf numFmtId="165" fontId="35" fillId="25" borderId="0" xfId="0" applyNumberFormat="1" applyFont="1" applyFill="1" applyAlignment="1">
      <alignment vertical="center"/>
    </xf>
    <xf numFmtId="0" fontId="7" fillId="24" borderId="22" xfId="0" applyFont="1" applyFill="1" applyBorder="1" applyAlignment="1">
      <alignment horizontal="center" vertical="center"/>
    </xf>
    <xf numFmtId="0" fontId="45" fillId="37" borderId="61" xfId="0" applyFont="1" applyFill="1" applyBorder="1" applyAlignment="1">
      <alignment horizontal="center" vertical="center"/>
    </xf>
    <xf numFmtId="0" fontId="7" fillId="25" borderId="22" xfId="0" applyFont="1" applyFill="1" applyBorder="1" applyAlignment="1">
      <alignment horizontal="center" vertical="center"/>
    </xf>
    <xf numFmtId="0" fontId="45" fillId="37" borderId="61" xfId="0" applyFont="1" applyFill="1" applyBorder="1" applyAlignment="1">
      <alignment horizontal="center" vertical="center" wrapText="1"/>
    </xf>
    <xf numFmtId="165" fontId="32" fillId="25" borderId="67" xfId="0" applyNumberFormat="1" applyFont="1" applyFill="1" applyBorder="1" applyAlignment="1">
      <alignment horizontal="right" vertical="center"/>
    </xf>
    <xf numFmtId="165" fontId="32" fillId="40" borderId="10" xfId="0" applyNumberFormat="1" applyFont="1" applyFill="1" applyBorder="1" applyAlignment="1">
      <alignment horizontal="right" vertical="center"/>
    </xf>
    <xf numFmtId="0" fontId="7" fillId="24" borderId="80" xfId="0" applyFont="1" applyFill="1" applyBorder="1" applyAlignment="1">
      <alignment horizontal="left" vertical="center"/>
    </xf>
    <xf numFmtId="0" fontId="7" fillId="24" borderId="47" xfId="0" applyFont="1" applyFill="1" applyBorder="1" applyAlignment="1">
      <alignment horizontal="left" vertical="center"/>
    </xf>
    <xf numFmtId="165" fontId="32" fillId="25" borderId="42" xfId="0" applyNumberFormat="1" applyFont="1" applyFill="1" applyBorder="1" applyAlignment="1">
      <alignment horizontal="right" vertical="center"/>
    </xf>
    <xf numFmtId="0" fontId="8" fillId="24" borderId="27" xfId="0" applyFont="1" applyFill="1" applyBorder="1" applyAlignment="1">
      <alignment vertical="center" wrapText="1"/>
    </xf>
    <xf numFmtId="0" fontId="8" fillId="24" borderId="22" xfId="0" applyFont="1" applyFill="1" applyBorder="1" applyAlignment="1">
      <alignment vertical="center" wrapText="1"/>
    </xf>
    <xf numFmtId="44" fontId="32" fillId="24" borderId="59" xfId="0" applyNumberFormat="1" applyFont="1" applyFill="1" applyBorder="1" applyAlignment="1">
      <alignment horizontal="center"/>
    </xf>
    <xf numFmtId="44" fontId="32" fillId="24" borderId="59" xfId="0" applyNumberFormat="1" applyFont="1" applyFill="1" applyBorder="1"/>
    <xf numFmtId="44" fontId="35" fillId="24" borderId="59" xfId="0" applyNumberFormat="1" applyFont="1" applyFill="1" applyBorder="1"/>
    <xf numFmtId="44" fontId="35" fillId="24" borderId="60" xfId="0" applyNumberFormat="1" applyFont="1" applyFill="1" applyBorder="1"/>
    <xf numFmtId="165" fontId="32" fillId="25" borderId="0" xfId="0" applyNumberFormat="1" applyFont="1" applyFill="1" applyAlignment="1">
      <alignment horizontal="center" wrapText="1"/>
    </xf>
    <xf numFmtId="0" fontId="46" fillId="25" borderId="0" xfId="0" applyFont="1" applyFill="1" applyAlignment="1">
      <alignment horizontal="center" wrapText="1"/>
    </xf>
    <xf numFmtId="0" fontId="32" fillId="25" borderId="0" xfId="0" applyFont="1" applyFill="1" applyAlignment="1">
      <alignment horizontal="center" wrapText="1"/>
    </xf>
    <xf numFmtId="3" fontId="32" fillId="25" borderId="0" xfId="0" applyNumberFormat="1" applyFont="1" applyFill="1" applyAlignment="1">
      <alignment horizontal="center" wrapText="1"/>
    </xf>
    <xf numFmtId="165" fontId="32" fillId="25" borderId="0" xfId="0" applyNumberFormat="1" applyFont="1" applyFill="1" applyAlignment="1">
      <alignment horizontal="right" vertical="center"/>
    </xf>
    <xf numFmtId="3" fontId="32" fillId="25" borderId="0" xfId="0" applyNumberFormat="1" applyFont="1" applyFill="1" applyAlignment="1">
      <alignment vertical="center"/>
    </xf>
    <xf numFmtId="165" fontId="32" fillId="25" borderId="0" xfId="0" applyNumberFormat="1" applyFont="1" applyFill="1" applyAlignment="1">
      <alignment vertical="center"/>
    </xf>
    <xf numFmtId="0" fontId="7" fillId="25" borderId="100" xfId="82" applyFont="1" applyFill="1" applyBorder="1" applyAlignment="1">
      <alignment horizontal="center" wrapText="1"/>
    </xf>
    <xf numFmtId="44" fontId="32" fillId="0" borderId="109" xfId="0" applyNumberFormat="1" applyFont="1" applyBorder="1" applyAlignment="1">
      <alignment vertical="center"/>
    </xf>
    <xf numFmtId="44" fontId="32" fillId="0" borderId="113" xfId="91" applyNumberFormat="1" applyFont="1" applyBorder="1" applyAlignment="1" applyProtection="1">
      <alignment vertical="center"/>
    </xf>
    <xf numFmtId="44" fontId="32" fillId="0" borderId="52" xfId="0" applyNumberFormat="1" applyFont="1" applyBorder="1" applyAlignment="1">
      <alignment vertical="center"/>
    </xf>
    <xf numFmtId="164" fontId="32" fillId="25" borderId="0" xfId="0" applyNumberFormat="1" applyFont="1" applyFill="1" applyAlignment="1">
      <alignment horizontal="right" vertical="center"/>
    </xf>
    <xf numFmtId="0" fontId="32" fillId="25" borderId="0" xfId="0" applyFont="1" applyFill="1" applyAlignment="1">
      <alignment horizontal="right" vertical="center"/>
    </xf>
    <xf numFmtId="0" fontId="32" fillId="28" borderId="0" xfId="0" applyFont="1" applyFill="1" applyAlignment="1">
      <alignment horizontal="right" vertical="center"/>
    </xf>
    <xf numFmtId="0" fontId="32" fillId="0" borderId="0" xfId="0" applyFont="1" applyAlignment="1">
      <alignment horizontal="right" vertical="center"/>
    </xf>
    <xf numFmtId="166" fontId="32" fillId="25" borderId="0" xfId="56" applyNumberFormat="1" applyFont="1" applyFill="1" applyBorder="1" applyAlignment="1" applyProtection="1">
      <alignment vertical="center"/>
    </xf>
    <xf numFmtId="0" fontId="8" fillId="38" borderId="34" xfId="0" applyFont="1" applyFill="1" applyBorder="1" applyAlignment="1">
      <alignment wrapText="1"/>
    </xf>
    <xf numFmtId="3" fontId="32" fillId="0" borderId="124" xfId="0" applyNumberFormat="1" applyFont="1" applyBorder="1" applyAlignment="1">
      <alignment vertical="center"/>
    </xf>
    <xf numFmtId="3" fontId="32" fillId="0" borderId="121" xfId="0" applyNumberFormat="1" applyFont="1" applyBorder="1" applyAlignment="1">
      <alignment vertical="center"/>
    </xf>
    <xf numFmtId="3" fontId="32" fillId="0" borderId="122" xfId="0" applyNumberFormat="1" applyFont="1" applyBorder="1" applyAlignment="1">
      <alignment vertical="center"/>
    </xf>
    <xf numFmtId="0" fontId="59" fillId="25" borderId="0" xfId="0" applyFont="1" applyFill="1" applyAlignment="1">
      <alignment horizontal="left" vertical="center"/>
    </xf>
    <xf numFmtId="0" fontId="32" fillId="25" borderId="0" xfId="0" applyFont="1" applyFill="1" applyAlignment="1">
      <alignment vertical="center" wrapText="1"/>
    </xf>
    <xf numFmtId="0" fontId="7" fillId="25" borderId="31" xfId="82" applyFont="1" applyFill="1" applyBorder="1" applyAlignment="1">
      <alignment horizontal="center"/>
    </xf>
    <xf numFmtId="0" fontId="7" fillId="25" borderId="10" xfId="82" applyFont="1" applyFill="1" applyBorder="1" applyAlignment="1">
      <alignment horizontal="center"/>
    </xf>
    <xf numFmtId="0" fontId="7" fillId="25" borderId="80" xfId="82" applyFont="1" applyFill="1" applyBorder="1" applyAlignment="1">
      <alignment horizontal="center"/>
    </xf>
    <xf numFmtId="0" fontId="7" fillId="25" borderId="104" xfId="82" applyFont="1" applyFill="1" applyBorder="1" applyAlignment="1">
      <alignment wrapText="1"/>
    </xf>
    <xf numFmtId="0" fontId="8" fillId="25" borderId="0" xfId="0" applyFont="1" applyFill="1" applyAlignment="1">
      <alignment vertical="center" wrapText="1"/>
    </xf>
    <xf numFmtId="44" fontId="32" fillId="25" borderId="0" xfId="0" applyNumberFormat="1" applyFont="1" applyFill="1" applyAlignment="1">
      <alignment horizontal="center"/>
    </xf>
    <xf numFmtId="44" fontId="35" fillId="25" borderId="0" xfId="0" applyNumberFormat="1" applyFont="1" applyFill="1"/>
    <xf numFmtId="164" fontId="35" fillId="25" borderId="0" xfId="0" applyNumberFormat="1" applyFont="1" applyFill="1" applyAlignment="1">
      <alignment horizontal="right" vertical="center"/>
    </xf>
    <xf numFmtId="0" fontId="32" fillId="49" borderId="0" xfId="0" applyFont="1" applyFill="1" applyAlignment="1">
      <alignment vertical="center"/>
    </xf>
    <xf numFmtId="0" fontId="0" fillId="25" borderId="0" xfId="0" applyFill="1"/>
    <xf numFmtId="0" fontId="0" fillId="28" borderId="0" xfId="0" applyFill="1"/>
    <xf numFmtId="164" fontId="32" fillId="25" borderId="29" xfId="0" applyNumberFormat="1" applyFont="1" applyFill="1" applyBorder="1" applyAlignment="1">
      <alignment horizontal="right"/>
    </xf>
    <xf numFmtId="164" fontId="32" fillId="25" borderId="25" xfId="0" applyNumberFormat="1" applyFont="1" applyFill="1" applyBorder="1" applyAlignment="1">
      <alignment horizontal="right"/>
    </xf>
    <xf numFmtId="164" fontId="32" fillId="25" borderId="57" xfId="0" applyNumberFormat="1" applyFont="1" applyFill="1" applyBorder="1" applyAlignment="1">
      <alignment horizontal="right"/>
    </xf>
    <xf numFmtId="0" fontId="35" fillId="25" borderId="0" xfId="0" applyFont="1" applyFill="1" applyAlignment="1">
      <alignment horizontal="center" vertical="center" wrapText="1"/>
    </xf>
    <xf numFmtId="0" fontId="8" fillId="25" borderId="0" xfId="0" applyFont="1" applyFill="1" applyAlignment="1">
      <alignment horizontal="center" wrapText="1"/>
    </xf>
    <xf numFmtId="165" fontId="32" fillId="25" borderId="67" xfId="0" applyNumberFormat="1" applyFont="1" applyFill="1" applyBorder="1" applyAlignment="1">
      <alignment horizontal="center" vertical="center"/>
    </xf>
    <xf numFmtId="165" fontId="32" fillId="25" borderId="42" xfId="0" applyNumberFormat="1" applyFont="1" applyFill="1" applyBorder="1" applyAlignment="1">
      <alignment horizontal="center" vertical="center"/>
    </xf>
    <xf numFmtId="44" fontId="35" fillId="25" borderId="0" xfId="0" applyNumberFormat="1" applyFont="1" applyFill="1" applyAlignment="1">
      <alignment horizontal="center" vertical="center"/>
    </xf>
    <xf numFmtId="0" fontId="8" fillId="25" borderId="0" xfId="0" applyFont="1" applyFill="1" applyAlignment="1">
      <alignment horizontal="left" vertical="center" wrapText="1"/>
    </xf>
    <xf numFmtId="165" fontId="32" fillId="25" borderId="0" xfId="0" applyNumberFormat="1" applyFont="1" applyFill="1" applyAlignment="1">
      <alignment horizontal="right"/>
    </xf>
    <xf numFmtId="3" fontId="32" fillId="25" borderId="0" xfId="0" applyNumberFormat="1" applyFont="1" applyFill="1"/>
    <xf numFmtId="166" fontId="35" fillId="25" borderId="0" xfId="56" applyNumberFormat="1" applyFont="1" applyFill="1" applyBorder="1" applyProtection="1"/>
    <xf numFmtId="0" fontId="35" fillId="25" borderId="0" xfId="0" applyFont="1" applyFill="1"/>
    <xf numFmtId="0" fontId="35" fillId="28" borderId="0" xfId="0" applyFont="1" applyFill="1"/>
    <xf numFmtId="0" fontId="55" fillId="25" borderId="0" xfId="0" applyFont="1" applyFill="1"/>
    <xf numFmtId="0" fontId="55" fillId="28" borderId="0" xfId="0" applyFont="1" applyFill="1"/>
    <xf numFmtId="0" fontId="60" fillId="25" borderId="0" xfId="0" applyFont="1" applyFill="1"/>
    <xf numFmtId="0" fontId="62" fillId="39" borderId="29" xfId="0" applyFont="1" applyFill="1" applyBorder="1"/>
    <xf numFmtId="0" fontId="32" fillId="39" borderId="25" xfId="0" applyFont="1" applyFill="1" applyBorder="1"/>
    <xf numFmtId="1" fontId="32" fillId="40" borderId="78" xfId="0" applyNumberFormat="1" applyFont="1" applyFill="1" applyBorder="1" applyAlignment="1" applyProtection="1">
      <alignment horizontal="right" vertical="center"/>
      <protection locked="0"/>
    </xf>
    <xf numFmtId="1" fontId="32" fillId="40" borderId="21" xfId="0" applyNumberFormat="1" applyFont="1" applyFill="1" applyBorder="1" applyAlignment="1" applyProtection="1">
      <alignment horizontal="right" vertical="center"/>
      <protection locked="0"/>
    </xf>
    <xf numFmtId="1" fontId="32" fillId="40" borderId="112" xfId="0" applyNumberFormat="1" applyFont="1" applyFill="1" applyBorder="1" applyAlignment="1" applyProtection="1">
      <alignment horizontal="right" vertical="center"/>
      <protection locked="0"/>
    </xf>
    <xf numFmtId="1" fontId="32" fillId="40" borderId="74" xfId="0" applyNumberFormat="1" applyFont="1" applyFill="1" applyBorder="1" applyAlignment="1" applyProtection="1">
      <alignment horizontal="right" vertical="center"/>
      <protection locked="0"/>
    </xf>
    <xf numFmtId="1" fontId="32" fillId="40" borderId="31" xfId="0" applyNumberFormat="1" applyFont="1" applyFill="1" applyBorder="1" applyAlignment="1" applyProtection="1">
      <alignment horizontal="right" vertical="center"/>
      <protection locked="0"/>
    </xf>
    <xf numFmtId="1" fontId="32" fillId="40" borderId="102" xfId="0" applyNumberFormat="1" applyFont="1" applyFill="1" applyBorder="1" applyAlignment="1" applyProtection="1">
      <alignment horizontal="right" vertical="center"/>
      <protection locked="0"/>
    </xf>
    <xf numFmtId="1" fontId="32" fillId="40" borderId="100" xfId="0" applyNumberFormat="1" applyFont="1" applyFill="1" applyBorder="1" applyAlignment="1" applyProtection="1">
      <alignment horizontal="right" vertical="center"/>
      <protection locked="0"/>
    </xf>
    <xf numFmtId="1" fontId="32" fillId="40" borderId="94" xfId="0" applyNumberFormat="1" applyFont="1" applyFill="1" applyBorder="1" applyAlignment="1" applyProtection="1">
      <alignment horizontal="right" vertical="center"/>
      <protection locked="0"/>
    </xf>
    <xf numFmtId="1" fontId="32" fillId="40" borderId="101" xfId="0" applyNumberFormat="1" applyFont="1" applyFill="1" applyBorder="1" applyAlignment="1" applyProtection="1">
      <alignment horizontal="right" vertical="center"/>
      <protection locked="0"/>
    </xf>
    <xf numFmtId="0" fontId="32" fillId="29" borderId="12" xfId="0" applyFont="1" applyFill="1" applyBorder="1" applyAlignment="1">
      <alignment horizontal="center"/>
    </xf>
    <xf numFmtId="0" fontId="32" fillId="29" borderId="23" xfId="0" applyFont="1" applyFill="1" applyBorder="1" applyAlignment="1">
      <alignment horizontal="center"/>
    </xf>
    <xf numFmtId="0" fontId="32" fillId="29" borderId="17" xfId="0" applyFont="1" applyFill="1" applyBorder="1" applyAlignment="1">
      <alignment horizontal="center"/>
    </xf>
    <xf numFmtId="0" fontId="4" fillId="25" borderId="0" xfId="0" applyFont="1" applyFill="1" applyAlignment="1">
      <alignment horizontal="left" vertical="center"/>
    </xf>
    <xf numFmtId="0" fontId="4" fillId="0" borderId="10" xfId="0" applyFont="1" applyBorder="1" applyAlignment="1">
      <alignment horizontal="left" vertical="center" wrapText="1"/>
    </xf>
    <xf numFmtId="0" fontId="5" fillId="0" borderId="27" xfId="82" applyFont="1" applyBorder="1" applyAlignment="1">
      <alignment horizontal="left"/>
    </xf>
    <xf numFmtId="0" fontId="5" fillId="0" borderId="55" xfId="82" applyFont="1" applyBorder="1" applyAlignment="1">
      <alignment horizontal="left"/>
    </xf>
    <xf numFmtId="0" fontId="7" fillId="25" borderId="27" xfId="82" applyFont="1" applyFill="1" applyBorder="1" applyAlignment="1">
      <alignment horizontal="center"/>
    </xf>
    <xf numFmtId="0" fontId="7" fillId="25" borderId="55" xfId="82" applyFont="1" applyFill="1" applyBorder="1" applyAlignment="1">
      <alignment horizontal="center"/>
    </xf>
    <xf numFmtId="0" fontId="2" fillId="0" borderId="27" xfId="82" applyBorder="1" applyAlignment="1">
      <alignment horizontal="left" vertical="top"/>
    </xf>
    <xf numFmtId="0" fontId="2" fillId="0" borderId="55" xfId="82" applyBorder="1" applyAlignment="1">
      <alignment horizontal="left" vertical="top"/>
    </xf>
    <xf numFmtId="0" fontId="5" fillId="0" borderId="27" xfId="82" applyFont="1" applyBorder="1" applyAlignment="1">
      <alignment horizontal="left" vertical="top"/>
    </xf>
    <xf numFmtId="0" fontId="5" fillId="0" borderId="55" xfId="82" applyFont="1" applyBorder="1" applyAlignment="1">
      <alignment horizontal="left" vertical="top"/>
    </xf>
    <xf numFmtId="0" fontId="8" fillId="25" borderId="0" xfId="82" applyFont="1" applyFill="1" applyAlignment="1">
      <alignment horizontal="right" wrapText="1"/>
    </xf>
    <xf numFmtId="0" fontId="2" fillId="25" borderId="0" xfId="82" applyFill="1" applyAlignment="1">
      <alignment horizontal="left" vertical="top" wrapText="1"/>
    </xf>
    <xf numFmtId="0" fontId="8" fillId="25" borderId="27" xfId="82" applyFont="1" applyFill="1" applyBorder="1" applyAlignment="1">
      <alignment horizontal="left"/>
    </xf>
    <xf numFmtId="0" fontId="8" fillId="25" borderId="22" xfId="82" applyFont="1" applyFill="1" applyBorder="1" applyAlignment="1">
      <alignment horizontal="left"/>
    </xf>
    <xf numFmtId="164" fontId="32" fillId="25" borderId="27" xfId="0" applyNumberFormat="1" applyFont="1" applyFill="1" applyBorder="1" applyAlignment="1">
      <alignment horizontal="right"/>
    </xf>
    <xf numFmtId="164" fontId="32" fillId="25" borderId="22" xfId="0" applyNumberFormat="1" applyFont="1" applyFill="1" applyBorder="1" applyAlignment="1">
      <alignment horizontal="right"/>
    </xf>
    <xf numFmtId="164" fontId="32" fillId="25" borderId="55" xfId="0" applyNumberFormat="1" applyFont="1" applyFill="1" applyBorder="1" applyAlignment="1">
      <alignment horizontal="right"/>
    </xf>
    <xf numFmtId="0" fontId="35" fillId="24" borderId="22" xfId="0" applyFont="1" applyFill="1" applyBorder="1" applyAlignment="1">
      <alignment horizontal="center" vertical="center" wrapText="1"/>
    </xf>
    <xf numFmtId="0" fontId="35" fillId="24" borderId="55" xfId="0" applyFont="1" applyFill="1" applyBorder="1" applyAlignment="1">
      <alignment horizontal="center" vertical="center" wrapText="1"/>
    </xf>
    <xf numFmtId="0" fontId="43" fillId="37" borderId="27" xfId="0" applyFont="1" applyFill="1" applyBorder="1" applyAlignment="1">
      <alignment horizontal="center" vertical="center"/>
    </xf>
    <xf numFmtId="0" fontId="43" fillId="37" borderId="22" xfId="0" applyFont="1" applyFill="1" applyBorder="1" applyAlignment="1">
      <alignment horizontal="center" vertical="center"/>
    </xf>
    <xf numFmtId="0" fontId="43" fillId="37" borderId="55" xfId="0" applyFont="1" applyFill="1" applyBorder="1" applyAlignment="1">
      <alignment horizontal="center" vertical="center"/>
    </xf>
    <xf numFmtId="0" fontId="35" fillId="24" borderId="27" xfId="0" applyFont="1" applyFill="1" applyBorder="1" applyAlignment="1">
      <alignment horizontal="left" vertical="center" wrapText="1"/>
    </xf>
    <xf numFmtId="0" fontId="35" fillId="24" borderId="22" xfId="0" applyFont="1" applyFill="1" applyBorder="1" applyAlignment="1">
      <alignment horizontal="left" vertical="center" wrapText="1"/>
    </xf>
    <xf numFmtId="0" fontId="35" fillId="24" borderId="55" xfId="0" applyFont="1" applyFill="1" applyBorder="1" applyAlignment="1">
      <alignment horizontal="left" vertical="center" wrapText="1"/>
    </xf>
    <xf numFmtId="0" fontId="8" fillId="38" borderId="27" xfId="0" applyFont="1" applyFill="1" applyBorder="1" applyAlignment="1">
      <alignment horizontal="center" wrapText="1"/>
    </xf>
    <xf numFmtId="0" fontId="8" fillId="38" borderId="22" xfId="0" applyFont="1" applyFill="1" applyBorder="1" applyAlignment="1">
      <alignment horizontal="center" wrapText="1"/>
    </xf>
    <xf numFmtId="0" fontId="8" fillId="38" borderId="83" xfId="0" applyFont="1" applyFill="1" applyBorder="1" applyAlignment="1">
      <alignment horizontal="center" wrapText="1"/>
    </xf>
    <xf numFmtId="0" fontId="8" fillId="38" borderId="84" xfId="0" applyFont="1" applyFill="1" applyBorder="1" applyAlignment="1">
      <alignment horizontal="center" wrapText="1"/>
    </xf>
    <xf numFmtId="0" fontId="8" fillId="38" borderId="125" xfId="0" applyFont="1" applyFill="1" applyBorder="1" applyAlignment="1">
      <alignment horizontal="center" wrapText="1"/>
    </xf>
    <xf numFmtId="0" fontId="8" fillId="38" borderId="118" xfId="0" applyFont="1" applyFill="1" applyBorder="1" applyAlignment="1">
      <alignment horizontal="center" wrapText="1"/>
    </xf>
    <xf numFmtId="0" fontId="8" fillId="38" borderId="123" xfId="0" applyFont="1" applyFill="1" applyBorder="1" applyAlignment="1">
      <alignment horizontal="center" wrapText="1"/>
    </xf>
    <xf numFmtId="0" fontId="8" fillId="38" borderId="100" xfId="0" applyFont="1" applyFill="1" applyBorder="1" applyAlignment="1">
      <alignment horizontal="center" wrapText="1"/>
    </xf>
    <xf numFmtId="0" fontId="8" fillId="38" borderId="106" xfId="0" applyFont="1" applyFill="1" applyBorder="1" applyAlignment="1">
      <alignment horizontal="center" wrapText="1"/>
    </xf>
    <xf numFmtId="0" fontId="7" fillId="0" borderId="88" xfId="0" applyFont="1" applyBorder="1" applyAlignment="1">
      <alignment horizontal="left" vertical="center"/>
    </xf>
    <xf numFmtId="0" fontId="7" fillId="0" borderId="87" xfId="0" applyFont="1" applyBorder="1" applyAlignment="1">
      <alignment horizontal="left" vertical="center"/>
    </xf>
    <xf numFmtId="164" fontId="35" fillId="0" borderId="46" xfId="0" applyNumberFormat="1" applyFont="1" applyBorder="1" applyAlignment="1">
      <alignment horizontal="right" vertical="center"/>
    </xf>
    <xf numFmtId="164" fontId="35" fillId="0" borderId="105" xfId="0" applyNumberFormat="1" applyFont="1" applyBorder="1" applyAlignment="1">
      <alignment horizontal="right" vertical="center"/>
    </xf>
    <xf numFmtId="164" fontId="35" fillId="0" borderId="51" xfId="0" applyNumberFormat="1" applyFont="1" applyBorder="1" applyAlignment="1">
      <alignment horizontal="right" vertical="center"/>
    </xf>
    <xf numFmtId="164" fontId="35" fillId="0" borderId="44" xfId="0" applyNumberFormat="1" applyFont="1" applyBorder="1" applyAlignment="1">
      <alignment horizontal="right" vertical="center"/>
    </xf>
    <xf numFmtId="164" fontId="35" fillId="0" borderId="101" xfId="0" applyNumberFormat="1" applyFont="1" applyBorder="1" applyAlignment="1">
      <alignment horizontal="right" vertical="center"/>
    </xf>
    <xf numFmtId="164" fontId="35" fillId="0" borderId="59" xfId="0" applyNumberFormat="1" applyFont="1" applyBorder="1" applyAlignment="1">
      <alignment horizontal="right" vertical="center"/>
    </xf>
    <xf numFmtId="164" fontId="35" fillId="0" borderId="108" xfId="0" applyNumberFormat="1" applyFont="1" applyBorder="1" applyAlignment="1">
      <alignment horizontal="right" vertical="center"/>
    </xf>
    <xf numFmtId="164" fontId="35" fillId="0" borderId="99" xfId="0" applyNumberFormat="1" applyFont="1" applyBorder="1" applyAlignment="1">
      <alignment horizontal="right" vertical="center"/>
    </xf>
    <xf numFmtId="164" fontId="35" fillId="0" borderId="89" xfId="0" applyNumberFormat="1" applyFont="1" applyBorder="1" applyAlignment="1">
      <alignment horizontal="right" vertical="center"/>
    </xf>
    <xf numFmtId="164" fontId="35" fillId="0" borderId="107" xfId="0" applyNumberFormat="1" applyFont="1" applyBorder="1" applyAlignment="1">
      <alignment horizontal="right" vertical="center"/>
    </xf>
    <xf numFmtId="164" fontId="35" fillId="0" borderId="90" xfId="0" applyNumberFormat="1" applyFont="1" applyBorder="1" applyAlignment="1">
      <alignment horizontal="right" vertical="center"/>
    </xf>
    <xf numFmtId="44" fontId="32" fillId="24" borderId="59" xfId="0" applyNumberFormat="1" applyFont="1" applyFill="1" applyBorder="1" applyAlignment="1">
      <alignment horizontal="center"/>
    </xf>
    <xf numFmtId="164" fontId="35" fillId="0" borderId="27" xfId="0" applyNumberFormat="1" applyFont="1" applyBorder="1" applyAlignment="1">
      <alignment horizontal="right" vertical="center"/>
    </xf>
    <xf numFmtId="164" fontId="35" fillId="0" borderId="22" xfId="0" applyNumberFormat="1" applyFont="1" applyBorder="1" applyAlignment="1">
      <alignment horizontal="right" vertical="center"/>
    </xf>
    <xf numFmtId="164" fontId="35" fillId="0" borderId="55" xfId="0" applyNumberFormat="1" applyFont="1" applyBorder="1" applyAlignment="1">
      <alignment horizontal="right" vertical="center"/>
    </xf>
    <xf numFmtId="0" fontId="8" fillId="38" borderId="48" xfId="0" applyFont="1" applyFill="1" applyBorder="1" applyAlignment="1">
      <alignment horizontal="center" wrapText="1"/>
    </xf>
    <xf numFmtId="0" fontId="8" fillId="38" borderId="68" xfId="0" applyFont="1" applyFill="1" applyBorder="1" applyAlignment="1">
      <alignment horizontal="center" wrapText="1"/>
    </xf>
    <xf numFmtId="0" fontId="8" fillId="38" borderId="82" xfId="0" applyFont="1" applyFill="1" applyBorder="1" applyAlignment="1">
      <alignment horizontal="center" wrapText="1"/>
    </xf>
    <xf numFmtId="0" fontId="8" fillId="38" borderId="39" xfId="0" applyFont="1" applyFill="1" applyBorder="1" applyAlignment="1">
      <alignment horizontal="center" wrapText="1"/>
    </xf>
    <xf numFmtId="0" fontId="8" fillId="38" borderId="49" xfId="0" applyFont="1" applyFill="1" applyBorder="1" applyAlignment="1">
      <alignment horizontal="center" wrapText="1"/>
    </xf>
    <xf numFmtId="0" fontId="7" fillId="0" borderId="67" xfId="0" applyFont="1" applyBorder="1" applyAlignment="1">
      <alignment horizontal="left" vertical="center"/>
    </xf>
    <xf numFmtId="0" fontId="7" fillId="0" borderId="10" xfId="0" applyFont="1" applyBorder="1" applyAlignment="1">
      <alignment horizontal="left" vertical="center"/>
    </xf>
    <xf numFmtId="0" fontId="7" fillId="24" borderId="28" xfId="0" applyFont="1" applyFill="1" applyBorder="1" applyAlignment="1">
      <alignment horizontal="center" vertical="center"/>
    </xf>
    <xf numFmtId="0" fontId="7" fillId="24" borderId="104" xfId="0" applyFont="1" applyFill="1" applyBorder="1" applyAlignment="1">
      <alignment horizontal="center" vertical="center"/>
    </xf>
    <xf numFmtId="0" fontId="7" fillId="24" borderId="85" xfId="0" applyFont="1" applyFill="1" applyBorder="1" applyAlignment="1">
      <alignment horizontal="center" vertical="center"/>
    </xf>
    <xf numFmtId="0" fontId="7" fillId="24" borderId="56" xfId="0" applyFont="1" applyFill="1" applyBorder="1" applyAlignment="1">
      <alignment horizontal="center" vertical="center"/>
    </xf>
    <xf numFmtId="0" fontId="7" fillId="24" borderId="100" xfId="0" applyFont="1" applyFill="1" applyBorder="1" applyAlignment="1">
      <alignment horizontal="center" vertical="center"/>
    </xf>
    <xf numFmtId="0" fontId="7" fillId="24" borderId="86" xfId="0" applyFont="1" applyFill="1" applyBorder="1" applyAlignment="1">
      <alignment horizontal="center" vertical="center"/>
    </xf>
    <xf numFmtId="0" fontId="7" fillId="24" borderId="125" xfId="0" applyFont="1" applyFill="1" applyBorder="1" applyAlignment="1">
      <alignment horizontal="center" vertical="center"/>
    </xf>
    <xf numFmtId="0" fontId="7" fillId="24" borderId="118" xfId="0" applyFont="1" applyFill="1" applyBorder="1" applyAlignment="1">
      <alignment horizontal="center" vertical="center"/>
    </xf>
    <xf numFmtId="0" fontId="7" fillId="24" borderId="123" xfId="0" applyFont="1" applyFill="1" applyBorder="1" applyAlignment="1">
      <alignment horizontal="center" vertical="center"/>
    </xf>
    <xf numFmtId="164" fontId="35" fillId="0" borderId="56" xfId="0" applyNumberFormat="1" applyFont="1" applyBorder="1" applyAlignment="1">
      <alignment horizontal="right" vertical="center"/>
    </xf>
    <xf numFmtId="164" fontId="35" fillId="0" borderId="106" xfId="0" applyNumberFormat="1" applyFont="1" applyBorder="1" applyAlignment="1">
      <alignment horizontal="right" vertical="center"/>
    </xf>
    <xf numFmtId="164" fontId="35" fillId="0" borderId="45" xfId="0" applyNumberFormat="1" applyFont="1" applyBorder="1" applyAlignment="1">
      <alignment horizontal="right" vertical="center"/>
    </xf>
    <xf numFmtId="165" fontId="35" fillId="25" borderId="0" xfId="0" applyNumberFormat="1" applyFont="1" applyFill="1" applyAlignment="1">
      <alignment horizontal="center"/>
    </xf>
    <xf numFmtId="0" fontId="7" fillId="25" borderId="67" xfId="0" applyFont="1" applyFill="1" applyBorder="1" applyAlignment="1">
      <alignment horizontal="left" vertical="center"/>
    </xf>
    <xf numFmtId="0" fontId="7" fillId="25" borderId="10" xfId="0" applyFont="1" applyFill="1" applyBorder="1" applyAlignment="1">
      <alignment horizontal="left" vertical="center"/>
    </xf>
    <xf numFmtId="0" fontId="8" fillId="25" borderId="97" xfId="0" applyFont="1" applyFill="1" applyBorder="1" applyAlignment="1">
      <alignment horizontal="left" vertical="center"/>
    </xf>
    <xf numFmtId="0" fontId="8" fillId="25" borderId="105" xfId="0" applyFont="1" applyFill="1" applyBorder="1" applyAlignment="1">
      <alignment horizontal="left" vertical="center"/>
    </xf>
    <xf numFmtId="0" fontId="7" fillId="49" borderId="119" xfId="82" applyFont="1" applyFill="1" applyBorder="1" applyAlignment="1">
      <alignment horizontal="center"/>
    </xf>
    <xf numFmtId="0" fontId="7" fillId="49" borderId="120" xfId="82" applyFont="1" applyFill="1" applyBorder="1" applyAlignment="1">
      <alignment horizontal="center"/>
    </xf>
    <xf numFmtId="0" fontId="7" fillId="49" borderId="126" xfId="82" applyFont="1" applyFill="1" applyBorder="1" applyAlignment="1">
      <alignment horizontal="center"/>
    </xf>
    <xf numFmtId="0" fontId="8" fillId="38" borderId="76" xfId="0" applyFont="1" applyFill="1" applyBorder="1" applyAlignment="1">
      <alignment horizontal="center" wrapText="1"/>
    </xf>
    <xf numFmtId="0" fontId="8" fillId="38" borderId="19" xfId="0" applyFont="1" applyFill="1" applyBorder="1" applyAlignment="1">
      <alignment horizontal="center" wrapText="1"/>
    </xf>
    <xf numFmtId="0" fontId="8" fillId="38" borderId="25" xfId="0" applyFont="1" applyFill="1" applyBorder="1" applyAlignment="1">
      <alignment horizontal="center" wrapText="1"/>
    </xf>
    <xf numFmtId="0" fontId="8" fillId="38" borderId="75" xfId="0" applyFont="1" applyFill="1" applyBorder="1" applyAlignment="1">
      <alignment horizontal="center" wrapText="1"/>
    </xf>
    <xf numFmtId="0" fontId="63" fillId="25" borderId="94" xfId="0" applyFont="1" applyFill="1" applyBorder="1" applyAlignment="1">
      <alignment horizontal="left"/>
    </xf>
    <xf numFmtId="0" fontId="63" fillId="25" borderId="95" xfId="0" applyFont="1" applyFill="1" applyBorder="1" applyAlignment="1">
      <alignment horizontal="left"/>
    </xf>
    <xf numFmtId="165" fontId="35" fillId="25" borderId="95" xfId="0" applyNumberFormat="1" applyFont="1" applyFill="1" applyBorder="1" applyAlignment="1">
      <alignment horizontal="right"/>
    </xf>
    <xf numFmtId="165" fontId="35" fillId="25" borderId="101" xfId="0" applyNumberFormat="1" applyFont="1" applyFill="1" applyBorder="1" applyAlignment="1">
      <alignment horizontal="right"/>
    </xf>
    <xf numFmtId="0" fontId="60" fillId="25" borderId="102" xfId="0" applyFont="1" applyFill="1" applyBorder="1" applyAlignment="1">
      <alignment horizontal="left"/>
    </xf>
    <xf numFmtId="0" fontId="60" fillId="25" borderId="127" xfId="0" applyFont="1" applyFill="1" applyBorder="1" applyAlignment="1">
      <alignment horizontal="left"/>
    </xf>
    <xf numFmtId="0" fontId="60" fillId="25" borderId="94" xfId="0" applyFont="1" applyFill="1" applyBorder="1" applyAlignment="1">
      <alignment horizontal="left"/>
    </xf>
    <xf numFmtId="0" fontId="60" fillId="25" borderId="101" xfId="0" applyFont="1" applyFill="1" applyBorder="1" applyAlignment="1">
      <alignment horizontal="left"/>
    </xf>
    <xf numFmtId="0" fontId="60" fillId="25" borderId="91" xfId="0" applyFont="1" applyFill="1" applyBorder="1" applyAlignment="1">
      <alignment horizontal="left"/>
    </xf>
    <xf numFmtId="0" fontId="60" fillId="25" borderId="92" xfId="0" applyFont="1" applyFill="1" applyBorder="1" applyAlignment="1">
      <alignment horizontal="left"/>
    </xf>
    <xf numFmtId="165" fontId="32" fillId="25" borderId="92" xfId="0" applyNumberFormat="1" applyFont="1" applyFill="1" applyBorder="1" applyAlignment="1">
      <alignment horizontal="right"/>
    </xf>
    <xf numFmtId="165" fontId="32" fillId="25" borderId="100" xfId="0" applyNumberFormat="1" applyFont="1" applyFill="1" applyBorder="1" applyAlignment="1">
      <alignment horizontal="right"/>
    </xf>
    <xf numFmtId="0" fontId="61" fillId="39" borderId="34" xfId="0" applyFont="1" applyFill="1" applyBorder="1" applyAlignment="1">
      <alignment horizontal="left" vertical="center" wrapText="1"/>
    </xf>
    <xf numFmtId="0" fontId="61" fillId="39" borderId="39" xfId="0" applyFont="1" applyFill="1" applyBorder="1" applyAlignment="1">
      <alignment horizontal="left" vertical="center" wrapText="1"/>
    </xf>
    <xf numFmtId="165" fontId="35" fillId="25" borderId="108" xfId="0" applyNumberFormat="1" applyFont="1" applyFill="1" applyBorder="1" applyAlignment="1">
      <alignment horizontal="right"/>
    </xf>
    <xf numFmtId="165" fontId="35" fillId="25" borderId="105" xfId="0" applyNumberFormat="1" applyFont="1" applyFill="1" applyBorder="1" applyAlignment="1">
      <alignment horizontal="right"/>
    </xf>
    <xf numFmtId="165" fontId="35" fillId="25" borderId="99" xfId="0" applyNumberFormat="1" applyFont="1" applyFill="1" applyBorder="1" applyAlignment="1">
      <alignment horizontal="right"/>
    </xf>
    <xf numFmtId="165" fontId="32" fillId="25" borderId="92" xfId="0" applyNumberFormat="1" applyFont="1" applyFill="1" applyBorder="1" applyAlignment="1">
      <alignment horizontal="right" indent="1"/>
    </xf>
    <xf numFmtId="165" fontId="32" fillId="25" borderId="106" xfId="0" applyNumberFormat="1" applyFont="1" applyFill="1" applyBorder="1" applyAlignment="1">
      <alignment horizontal="right" indent="1"/>
    </xf>
    <xf numFmtId="165" fontId="32" fillId="25" borderId="93" xfId="0" applyNumberFormat="1" applyFont="1" applyFill="1" applyBorder="1" applyAlignment="1">
      <alignment horizontal="right" indent="1"/>
    </xf>
    <xf numFmtId="165" fontId="32" fillId="25" borderId="125" xfId="0" applyNumberFormat="1" applyFont="1" applyFill="1" applyBorder="1" applyAlignment="1">
      <alignment horizontal="right"/>
    </xf>
    <xf numFmtId="165" fontId="32" fillId="25" borderId="118" xfId="0" applyNumberFormat="1" applyFont="1" applyFill="1" applyBorder="1" applyAlignment="1">
      <alignment horizontal="right"/>
    </xf>
    <xf numFmtId="165" fontId="32" fillId="25" borderId="123" xfId="0" applyNumberFormat="1" applyFont="1" applyFill="1" applyBorder="1" applyAlignment="1">
      <alignment horizontal="right"/>
    </xf>
    <xf numFmtId="166" fontId="7" fillId="25" borderId="127" xfId="56" applyNumberFormat="1" applyFont="1" applyFill="1" applyBorder="1" applyAlignment="1" applyProtection="1">
      <alignment horizontal="right"/>
    </xf>
    <xf numFmtId="166" fontId="32" fillId="25" borderId="101" xfId="56" applyNumberFormat="1" applyFont="1" applyFill="1" applyBorder="1" applyAlignment="1" applyProtection="1">
      <alignment horizontal="right"/>
    </xf>
    <xf numFmtId="166" fontId="7" fillId="25" borderId="130" xfId="56" applyNumberFormat="1" applyFont="1" applyFill="1" applyBorder="1" applyAlignment="1" applyProtection="1">
      <alignment horizontal="right"/>
    </xf>
    <xf numFmtId="166" fontId="7" fillId="25" borderId="93" xfId="56" applyNumberFormat="1" applyFont="1" applyFill="1" applyBorder="1" applyAlignment="1" applyProtection="1">
      <alignment horizontal="right"/>
    </xf>
    <xf numFmtId="166" fontId="7" fillId="25" borderId="128" xfId="56" applyNumberFormat="1" applyFont="1" applyFill="1" applyBorder="1" applyAlignment="1" applyProtection="1">
      <alignment horizontal="right"/>
    </xf>
    <xf numFmtId="166" fontId="7" fillId="25" borderId="131" xfId="56" applyNumberFormat="1" applyFont="1" applyFill="1" applyBorder="1" applyAlignment="1" applyProtection="1">
      <alignment horizontal="right"/>
    </xf>
    <xf numFmtId="166" fontId="32" fillId="25" borderId="108" xfId="56" applyNumberFormat="1" applyFont="1" applyFill="1" applyBorder="1" applyAlignment="1" applyProtection="1">
      <alignment horizontal="right"/>
    </xf>
    <xf numFmtId="166" fontId="32" fillId="25" borderId="105" xfId="56" applyNumberFormat="1" applyFont="1" applyFill="1" applyBorder="1" applyAlignment="1" applyProtection="1">
      <alignment horizontal="right"/>
    </xf>
    <xf numFmtId="166" fontId="32" fillId="25" borderId="99" xfId="56" applyNumberFormat="1" applyFont="1" applyFill="1" applyBorder="1" applyAlignment="1" applyProtection="1">
      <alignment horizontal="right"/>
    </xf>
    <xf numFmtId="166" fontId="7" fillId="25" borderId="101" xfId="56" applyNumberFormat="1" applyFont="1" applyFill="1" applyBorder="1" applyAlignment="1" applyProtection="1">
      <alignment horizontal="right"/>
    </xf>
    <xf numFmtId="166" fontId="7" fillId="25" borderId="108" xfId="56" applyNumberFormat="1" applyFont="1" applyFill="1" applyBorder="1" applyAlignment="1" applyProtection="1">
      <alignment horizontal="right"/>
    </xf>
    <xf numFmtId="166" fontId="7" fillId="25" borderId="96" xfId="56" applyNumberFormat="1" applyFont="1" applyFill="1" applyBorder="1" applyAlignment="1" applyProtection="1">
      <alignment horizontal="right"/>
    </xf>
    <xf numFmtId="0" fontId="8" fillId="38" borderId="24" xfId="0" applyFont="1" applyFill="1" applyBorder="1" applyAlignment="1">
      <alignment horizontal="center" wrapText="1"/>
    </xf>
    <xf numFmtId="0" fontId="8" fillId="38" borderId="20" xfId="0" applyFont="1" applyFill="1" applyBorder="1" applyAlignment="1">
      <alignment horizontal="center" wrapText="1"/>
    </xf>
    <xf numFmtId="0" fontId="60" fillId="25" borderId="102" xfId="0" applyFont="1" applyFill="1" applyBorder="1" applyAlignment="1">
      <alignment horizontal="left" vertical="center" wrapText="1"/>
    </xf>
    <xf numFmtId="0" fontId="60" fillId="25" borderId="127" xfId="0" applyFont="1" applyFill="1" applyBorder="1" applyAlignment="1">
      <alignment horizontal="left" vertical="center" wrapText="1"/>
    </xf>
    <xf numFmtId="0" fontId="7" fillId="0" borderId="27" xfId="0" applyFont="1" applyBorder="1" applyAlignment="1">
      <alignment horizontal="left" vertical="center"/>
    </xf>
    <xf numFmtId="0" fontId="7" fillId="0" borderId="55" xfId="0" applyFont="1" applyBorder="1" applyAlignment="1">
      <alignment horizontal="left" vertical="center"/>
    </xf>
    <xf numFmtId="164" fontId="35" fillId="0" borderId="129" xfId="0" applyNumberFormat="1" applyFont="1" applyBorder="1" applyAlignment="1">
      <alignment horizontal="right" vertical="center"/>
    </xf>
    <xf numFmtId="164" fontId="35" fillId="0" borderId="84" xfId="0" applyNumberFormat="1" applyFont="1" applyBorder="1" applyAlignment="1">
      <alignment horizontal="right" vertical="center"/>
    </xf>
    <xf numFmtId="164" fontId="35" fillId="0" borderId="116" xfId="0" applyNumberFormat="1" applyFont="1" applyBorder="1" applyAlignment="1">
      <alignment horizontal="right" vertical="center"/>
    </xf>
    <xf numFmtId="44" fontId="35" fillId="0" borderId="27" xfId="0" applyNumberFormat="1" applyFont="1" applyBorder="1" applyAlignment="1">
      <alignment horizontal="center" vertical="center"/>
    </xf>
    <xf numFmtId="44" fontId="35" fillId="0" borderId="22" xfId="0" applyNumberFormat="1" applyFont="1" applyBorder="1" applyAlignment="1">
      <alignment horizontal="center" vertical="center"/>
    </xf>
    <xf numFmtId="44" fontId="35" fillId="0" borderId="55" xfId="0" applyNumberFormat="1" applyFont="1" applyBorder="1" applyAlignment="1">
      <alignment horizontal="center" vertical="center"/>
    </xf>
    <xf numFmtId="0" fontId="7" fillId="0" borderId="26" xfId="0" applyFont="1" applyBorder="1" applyAlignment="1">
      <alignment horizontal="left" vertical="center"/>
    </xf>
    <xf numFmtId="0" fontId="7" fillId="0" borderId="0" xfId="0" applyFont="1" applyAlignment="1">
      <alignment horizontal="left" vertical="center"/>
    </xf>
    <xf numFmtId="0" fontId="8" fillId="38" borderId="57" xfId="0" applyFont="1" applyFill="1" applyBorder="1" applyAlignment="1">
      <alignment horizontal="center" wrapText="1"/>
    </xf>
    <xf numFmtId="0" fontId="8" fillId="25" borderId="55" xfId="82" applyFont="1" applyFill="1" applyBorder="1" applyAlignment="1">
      <alignment horizontal="left"/>
    </xf>
    <xf numFmtId="0" fontId="8" fillId="38" borderId="55" xfId="0" applyFont="1" applyFill="1" applyBorder="1" applyAlignment="1">
      <alignment horizontal="center" wrapText="1"/>
    </xf>
    <xf numFmtId="0" fontId="8" fillId="25" borderId="0" xfId="82" applyFont="1" applyFill="1" applyAlignment="1">
      <alignment horizontal="left"/>
    </xf>
    <xf numFmtId="0" fontId="8" fillId="38" borderId="116" xfId="0" applyFont="1" applyFill="1" applyBorder="1" applyAlignment="1">
      <alignment horizontal="center" wrapText="1"/>
    </xf>
    <xf numFmtId="0" fontId="8" fillId="25" borderId="27" xfId="82" applyFont="1" applyFill="1" applyBorder="1" applyAlignment="1">
      <alignment horizontal="right"/>
    </xf>
    <xf numFmtId="0" fontId="8" fillId="25" borderId="22" xfId="82" applyFont="1" applyFill="1" applyBorder="1" applyAlignment="1">
      <alignment horizontal="right"/>
    </xf>
    <xf numFmtId="0" fontId="7" fillId="49" borderId="28" xfId="82" applyFont="1" applyFill="1" applyBorder="1" applyAlignment="1">
      <alignment horizontal="center"/>
    </xf>
    <xf numFmtId="0" fontId="7" fillId="49" borderId="104" xfId="82" applyFont="1" applyFill="1" applyBorder="1" applyAlignment="1">
      <alignment horizontal="center"/>
    </xf>
    <xf numFmtId="0" fontId="7" fillId="49" borderId="81" xfId="82" applyFont="1" applyFill="1" applyBorder="1" applyAlignment="1">
      <alignment horizontal="center"/>
    </xf>
    <xf numFmtId="0" fontId="62" fillId="39" borderId="29" xfId="0" applyFont="1" applyFill="1" applyBorder="1" applyAlignment="1">
      <alignment horizontal="left"/>
    </xf>
    <xf numFmtId="0" fontId="62" fillId="39" borderId="25" xfId="0" applyFont="1" applyFill="1" applyBorder="1" applyAlignment="1">
      <alignment horizontal="left"/>
    </xf>
    <xf numFmtId="0" fontId="63" fillId="25" borderId="97" xfId="0" applyFont="1" applyFill="1" applyBorder="1" applyAlignment="1">
      <alignment horizontal="left"/>
    </xf>
    <xf numFmtId="0" fontId="63" fillId="25" borderId="98" xfId="0" applyFont="1" applyFill="1" applyBorder="1" applyAlignment="1">
      <alignment horizontal="left"/>
    </xf>
    <xf numFmtId="0" fontId="63" fillId="25" borderId="99" xfId="0" applyFont="1" applyFill="1" applyBorder="1" applyAlignment="1">
      <alignment horizontal="left"/>
    </xf>
    <xf numFmtId="0" fontId="63" fillId="25" borderId="91" xfId="0" applyFont="1" applyFill="1" applyBorder="1" applyAlignment="1">
      <alignment horizontal="left"/>
    </xf>
    <xf numFmtId="0" fontId="63" fillId="25" borderId="92" xfId="0" applyFont="1" applyFill="1" applyBorder="1" applyAlignment="1">
      <alignment horizontal="left"/>
    </xf>
    <xf numFmtId="165" fontId="35" fillId="25" borderId="39" xfId="0" applyNumberFormat="1" applyFont="1" applyFill="1" applyBorder="1" applyAlignment="1">
      <alignment horizontal="right"/>
    </xf>
    <xf numFmtId="165" fontId="35" fillId="25" borderId="48" xfId="0" applyNumberFormat="1" applyFont="1" applyFill="1" applyBorder="1" applyAlignment="1">
      <alignment horizontal="right"/>
    </xf>
    <xf numFmtId="165" fontId="35" fillId="25" borderId="68" xfId="0" applyNumberFormat="1" applyFont="1" applyFill="1" applyBorder="1" applyAlignment="1">
      <alignment horizontal="right"/>
    </xf>
    <xf numFmtId="165" fontId="35" fillId="25" borderId="82" xfId="0" applyNumberFormat="1" applyFont="1" applyFill="1" applyBorder="1" applyAlignment="1">
      <alignment horizontal="right"/>
    </xf>
    <xf numFmtId="0" fontId="54" fillId="43" borderId="33" xfId="82" applyFont="1" applyFill="1" applyBorder="1" applyAlignment="1">
      <alignment horizontal="center" vertical="center"/>
    </xf>
    <xf numFmtId="0" fontId="54" fillId="43" borderId="10" xfId="82" applyFont="1" applyFill="1" applyBorder="1" applyAlignment="1">
      <alignment horizontal="center" vertical="center"/>
    </xf>
    <xf numFmtId="0" fontId="54" fillId="43" borderId="31" xfId="82" applyFont="1" applyFill="1" applyBorder="1" applyAlignment="1">
      <alignment horizontal="center" vertical="center"/>
    </xf>
    <xf numFmtId="0" fontId="54" fillId="44" borderId="33" xfId="82" applyFont="1" applyFill="1" applyBorder="1" applyAlignment="1">
      <alignment horizontal="center"/>
    </xf>
    <xf numFmtId="0" fontId="54" fillId="44" borderId="10" xfId="82" applyFont="1" applyFill="1" applyBorder="1" applyAlignment="1">
      <alignment horizontal="center"/>
    </xf>
    <xf numFmtId="0" fontId="54" fillId="44" borderId="31" xfId="82"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8" xr:uid="{4DE0461D-A09A-46DB-9420-EA36D32D2B1E}"/>
    <cellStyle name="Normal 38" xfId="109" xr:uid="{E00F26A9-B510-4817-A133-70C751A8C8EB}"/>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te 2" xfId="87" xr:uid="{00000000-0005-0000-0000-000060000000}"/>
    <cellStyle name="Note 3" xfId="88" xr:uid="{00000000-0005-0000-0000-000061000000}"/>
    <cellStyle name="Output 2" xfId="89" xr:uid="{00000000-0005-0000-0000-000062000000}"/>
    <cellStyle name="Output 3" xfId="90" xr:uid="{00000000-0005-0000-0000-000063000000}"/>
    <cellStyle name="Percent" xfId="91" builtinId="5"/>
    <cellStyle name="Percent 2" xfId="92" xr:uid="{00000000-0005-0000-0000-000065000000}"/>
    <cellStyle name="Percent 3" xfId="93" xr:uid="{00000000-0005-0000-0000-000066000000}"/>
    <cellStyle name="Title 2" xfId="94" xr:uid="{00000000-0005-0000-0000-000067000000}"/>
    <cellStyle name="Title 3" xfId="95" xr:uid="{00000000-0005-0000-0000-000068000000}"/>
    <cellStyle name="Total 2" xfId="96" xr:uid="{00000000-0005-0000-0000-000069000000}"/>
    <cellStyle name="Total 3" xfId="97" xr:uid="{00000000-0005-0000-0000-00006A000000}"/>
    <cellStyle name="Warning Text 2" xfId="98" xr:uid="{00000000-0005-0000-0000-00006B000000}"/>
    <cellStyle name="Warning Text 3" xfId="99" xr:uid="{00000000-0005-0000-0000-00006C000000}"/>
  </cellStyles>
  <dxfs count="18">
    <dxf>
      <fill>
        <patternFill>
          <fgColor theme="0"/>
          <bgColor theme="0"/>
        </patternFill>
      </fill>
    </dxf>
    <dxf>
      <fill>
        <patternFill>
          <bgColor theme="0"/>
        </patternFill>
      </fill>
    </dxf>
    <dxf>
      <fill>
        <patternFill>
          <fgColor theme="0"/>
          <bgColor theme="0"/>
        </patternFill>
      </fill>
    </dxf>
    <dxf>
      <fill>
        <patternFill>
          <fgColor theme="0"/>
          <bgColor theme="0"/>
        </patternFill>
      </fill>
    </dxf>
    <dxf>
      <fill>
        <patternFill>
          <bgColor theme="0"/>
        </patternFill>
      </fill>
    </dxf>
    <dxf>
      <fill>
        <patternFill>
          <fgColor theme="0"/>
          <bgColor theme="0"/>
        </patternFill>
      </fill>
    </dxf>
    <dxf>
      <fill>
        <patternFill>
          <bgColor theme="0"/>
        </patternFill>
      </fill>
    </dxf>
    <dxf>
      <fill>
        <patternFill>
          <bgColor theme="0"/>
        </patternFill>
      </fill>
    </dxf>
    <dxf>
      <font>
        <condense val="0"/>
        <extend val="0"/>
        <color rgb="FF9C0006"/>
      </font>
      <fill>
        <patternFill>
          <bgColor rgb="FFFFC7CE"/>
        </patternFill>
      </fill>
    </dxf>
    <dxf>
      <font>
        <b val="0"/>
        <i val="0"/>
        <strike val="0"/>
        <condense val="0"/>
        <extend val="0"/>
        <outline val="0"/>
        <shadow val="0"/>
        <u val="none"/>
        <vertAlign val="baseline"/>
        <sz val="11"/>
        <color auto="1"/>
        <name val="Arial"/>
        <family val="2"/>
        <scheme val="none"/>
      </font>
      <numFmt numFmtId="34" formatCode="_-&quot;£&quot;* #,##0.00_-;\-&quot;£&quot;* #,##0.00_-;_-&quot;£&quot;* &quot;-&quot;??_-;_-@_-"/>
      <fill>
        <patternFill patternType="solid">
          <fgColor indexed="64"/>
          <bgColor theme="0"/>
        </patternFill>
      </fill>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family val="2"/>
        <scheme val="none"/>
      </font>
      <numFmt numFmtId="4" formatCode="#,##0.00"/>
      <fill>
        <patternFill patternType="solid">
          <fgColor indexed="64"/>
          <bgColor theme="8" tint="0.5999938962981048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family val="2"/>
        <scheme val="none"/>
      </font>
      <numFmt numFmtId="34" formatCode="_-&quot;£&quot;* #,##0.00_-;\-&quot;£&quot;* #,##0.00_-;_-&quot;£&quot;* &quot;-&quot;??_-;_-@_-"/>
      <fill>
        <patternFill patternType="solid">
          <fgColor indexed="64"/>
          <bgColor theme="8" tint="0.5999938962981048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family val="2"/>
        <scheme val="none"/>
      </font>
      <numFmt numFmtId="14" formatCode="0.00%"/>
      <fill>
        <patternFill patternType="solid">
          <fgColor indexed="64"/>
          <bgColor theme="8" tint="0.5999938962981048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theme="8" tint="0.5999938962981048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theme="1"/>
        <name val="Arial"/>
        <family val="2"/>
        <scheme val="none"/>
      </font>
      <numFmt numFmtId="14" formatCode="0.00%"/>
      <fill>
        <patternFill patternType="solid">
          <fgColor indexed="64"/>
          <bgColor theme="8" tint="0.59999389629810485"/>
        </patternFill>
      </fill>
      <alignment horizontal="right" vertical="bottom"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border outline="0">
        <left style="thin">
          <color auto="1"/>
        </left>
        <right style="thin">
          <color auto="1"/>
        </right>
        <top style="thin">
          <color auto="1"/>
        </top>
        <bottom style="thin">
          <color auto="1"/>
        </bottom>
      </border>
    </dxf>
    <dxf>
      <border outline="0">
        <bottom style="thin">
          <color indexed="64"/>
        </bottom>
      </border>
    </dxf>
    <dxf>
      <font>
        <b/>
        <i val="0"/>
        <strike val="0"/>
        <condense val="0"/>
        <extend val="0"/>
        <outline val="0"/>
        <shadow val="0"/>
        <u val="none"/>
        <vertAlign val="baseline"/>
        <sz val="11"/>
        <color auto="1"/>
        <name val="Arial"/>
        <family val="2"/>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18646E"/>
      <color rgb="FF004650"/>
      <color rgb="FF15434A"/>
      <color rgb="FF215967"/>
      <color rgb="FFFF00FF"/>
      <color rgb="FF66FFFF"/>
      <color rgb="FFCCFFFF"/>
      <color rgb="FF99FFCC"/>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 '!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Technology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0</xdr:row>
          <xdr:rowOff>101600</xdr:rowOff>
        </xdr:from>
        <xdr:to>
          <xdr:col>10</xdr:col>
          <xdr:colOff>381000</xdr:colOff>
          <xdr:row>61</xdr:row>
          <xdr:rowOff>95250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428239</xdr:colOff>
      <xdr:row>1</xdr:row>
      <xdr:rowOff>86844</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129268</xdr:colOff>
      <xdr:row>8</xdr:row>
      <xdr:rowOff>42333</xdr:rowOff>
    </xdr:from>
    <xdr:to>
      <xdr:col>2</xdr:col>
      <xdr:colOff>1806309</xdr:colOff>
      <xdr:row>8</xdr:row>
      <xdr:rowOff>802820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388554" y="5730119"/>
          <a:ext cx="1677041" cy="76048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Technology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2935313</xdr:colOff>
      <xdr:row>1</xdr:row>
      <xdr:rowOff>27565</xdr:rowOff>
    </xdr:from>
    <xdr:to>
      <xdr:col>11</xdr:col>
      <xdr:colOff>1189545</xdr:colOff>
      <xdr:row>2</xdr:row>
      <xdr:rowOff>268552</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980" y="408565"/>
          <a:ext cx="3800062" cy="621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752043</xdr:colOff>
      <xdr:row>1</xdr:row>
      <xdr:rowOff>424</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7361" y="147320"/>
          <a:ext cx="2644957" cy="430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42334</xdr:colOff>
      <xdr:row>0</xdr:row>
      <xdr:rowOff>99484</xdr:rowOff>
    </xdr:from>
    <xdr:to>
      <xdr:col>9</xdr:col>
      <xdr:colOff>1037369</xdr:colOff>
      <xdr:row>1</xdr:row>
      <xdr:rowOff>258084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42334</xdr:colOff>
      <xdr:row>0</xdr:row>
      <xdr:rowOff>99484</xdr:rowOff>
    </xdr:from>
    <xdr:to>
      <xdr:col>19</xdr:col>
      <xdr:colOff>542661</xdr:colOff>
      <xdr:row>3</xdr:row>
      <xdr:rowOff>55317</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634" y="99484"/>
          <a:ext cx="3214360" cy="5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N:\RIA\GUIDANCE%20TOOLS\Medical%20technologies\In%20development\HTE10015%20AI%20auto-contouring%20for%20radiotherapy%20treatment%20planning%20EVA\Tools\RIA%20template%20AI%20contouring%20v0.3pre%20consultation%20FINAL.xlsx" TargetMode="External"/><Relationship Id="rId2" Type="http://schemas.microsoft.com/office/2019/04/relationships/externalLinkLongPath" Target="file:///\\nice.nhs.uk\Data\Planning%20&amp;%20Resources\RIA\GUIDANCE%20TOOLS\Medical%20technologies\In%20development\HTE10015%20AI%20auto-contouring%20for%20radiotherapy%20treatment%20planning%20EVA\Tools\RIA%20template%20AI%20contouring%20v0.3pre%20consultation%20FINAL.xlsx?B3659CC2" TargetMode="External"/><Relationship Id="rId1" Type="http://schemas.openxmlformats.org/officeDocument/2006/relationships/externalLinkPath" Target="file:///\\B3659CC2\RIA%20template%20AI%20contouring%20v0.3pre%20consultation%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page"/>
      <sheetName val="Guide"/>
      <sheetName val="Population selection"/>
      <sheetName val="Assumptions input"/>
      <sheetName val="Unit costs - technologies"/>
      <sheetName val="Resource impact template"/>
    </sheetNames>
    <sheetDataSet>
      <sheetData sheetId="0"/>
      <sheetData sheetId="1"/>
      <sheetData sheetId="2">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regions</v>
          </cell>
        </row>
        <row r="18">
          <cell r="L18" t="str">
            <v>England ICS</v>
          </cell>
        </row>
        <row r="19">
          <cell r="L19" t="str">
            <v>LA Wales</v>
          </cell>
        </row>
        <row r="20">
          <cell r="L20" t="str">
            <v>LA NI</v>
          </cell>
        </row>
        <row r="21">
          <cell r="L21" t="str">
            <v>LA England</v>
          </cell>
        </row>
        <row r="22">
          <cell r="L22"/>
        </row>
        <row r="546">
          <cell r="B546" t="str">
            <v>Antrim and Newtownabbey</v>
          </cell>
        </row>
        <row r="547">
          <cell r="B547" t="str">
            <v>Ards and North Down</v>
          </cell>
        </row>
        <row r="548">
          <cell r="B548" t="str">
            <v>Armagh City, Banbridge and Craigavon</v>
          </cell>
        </row>
        <row r="549">
          <cell r="B549" t="str">
            <v>Belfast</v>
          </cell>
        </row>
        <row r="550">
          <cell r="B550" t="str">
            <v>Causeway Coast and Glens</v>
          </cell>
        </row>
        <row r="551">
          <cell r="B551" t="str">
            <v>Derry City and Strabane</v>
          </cell>
        </row>
        <row r="552">
          <cell r="B552" t="str">
            <v>Fermanagh and Omagh</v>
          </cell>
        </row>
        <row r="553">
          <cell r="B553" t="str">
            <v>Lisburn and Castlereagh</v>
          </cell>
        </row>
        <row r="554">
          <cell r="B554" t="str">
            <v>Mid and East Antrim</v>
          </cell>
        </row>
        <row r="555">
          <cell r="B555" t="str">
            <v>Mid Ulster</v>
          </cell>
        </row>
        <row r="556">
          <cell r="B556" t="str">
            <v>Newry, Mourne and Down</v>
          </cell>
        </row>
      </sheetData>
      <sheetData sheetId="3">
        <row r="1">
          <cell r="A1" t="str">
            <v xml:space="preserve">
Artificial intelligence technologies to aid contouring for radiotherapy treatment planning</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2DF5573-0865-4F94-B9B1-1339B01AB34E}" name="Table1" displayName="Table1" ref="A1:A4" totalsRowShown="0">
  <autoFilter ref="A1:A4" xr:uid="{82DF5573-0865-4F94-B9B1-1339B01AB34E}"/>
  <tableColumns count="1">
    <tableColumn id="1" xr3:uid="{FF27121A-8774-4618-A906-957AC805EE93}" name="Column1"/>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29744F7-E59E-462A-AE5C-DEF938E4DFB8}" name="Table6" displayName="Table6" ref="A14:H21" totalsRowShown="0" headerRowDxfId="17" headerRowBorderDxfId="16" tableBorderDxfId="15" headerRowCellStyle="Normal 2">
  <autoFilter ref="A14:H21" xr:uid="{529744F7-E59E-462A-AE5C-DEF938E4DFB8}"/>
  <tableColumns count="8">
    <tableColumn id="1" xr3:uid="{F2F47382-B11A-4C07-B6CA-40320A6925B0}" name="Role/Pay grade "/>
    <tableColumn id="2" xr3:uid="{AD49ACDD-5243-4204-B9DB-0C6097DAB441}" name="Grade of staff"/>
    <tableColumn id="3" xr3:uid="{68F36C0F-97EF-4391-89E0-F7EC238658CC}" name="Pay point (bottom/middle/top)" dataDxfId="14"/>
    <tableColumn id="4" xr3:uid="{5299557C-CC92-46D2-9721-49C0F5DB75C1}" name="Column1" dataDxfId="13"/>
    <tableColumn id="5" xr3:uid="{8B1660AE-07FE-4D99-9641-E9B3DFEB44BD}" name="Proportion of involvement in contouring" dataDxfId="12" dataCellStyle="Normal 2"/>
    <tableColumn id="6" xr3:uid="{430E20FD-0528-4F65-BEB3-64EE38EDDFE0}" name="Hourly rate plus oncosts (local input)" dataDxfId="11" dataCellStyle="Normal 2"/>
    <tableColumn id="7" xr3:uid="{DE64AD1F-7641-4CA2-AB4E-636E5C7AE151}" name="Average number of hours per contour (local input)" dataDxfId="10" dataCellStyle="Normal 2"/>
    <tableColumn id="8" xr3:uid="{BBDFF296-D4EF-45D7-8918-0352236420ED}" name="Weighted cost " dataDxfId="9" dataCellStyle="Normal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4068449-7638-4DD5-A1EF-27CFE00AD793}" name="Table24" displayName="Table24" ref="A1:A12" totalsRowShown="0">
  <autoFilter ref="A1:A12" xr:uid="{D4068449-7638-4DD5-A1EF-27CFE00AD793}"/>
  <tableColumns count="1">
    <tableColumn id="1" xr3:uid="{3DAEA616-799A-41C1-8AFB-678E50B07197}" name="Column1"/>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B9F880-E6F0-4298-9A7B-824D74F8A81D}" name="Table285" displayName="Table285" ref="A13:A16" totalsRowShown="0">
  <autoFilter ref="A13:A16" xr:uid="{73B9F880-E6F0-4298-9A7B-824D74F8A81D}"/>
  <tableColumns count="1">
    <tableColumn id="1" xr3:uid="{51872C96-D0AF-4C0F-9DD1-8418050C8C76}" name="Column1"/>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47" sqref="M47"/>
    </sheetView>
  </sheetViews>
  <sheetFormatPr defaultRowHeight="14.5" x14ac:dyDescent="0.35"/>
  <sheetData/>
  <sheetProtection algorithmName="SHA-512" hashValue="ps6wUdezFBAHZH32r+tS4WHCszh54ORuBn3h5O5+bTndHYqlik6LAMIJDT2jWkBYH3kFx2W7Q67R8VHH1Unmdw==" saltValue="I9QPSA5YG7WLIf73J914W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101600</xdr:colOff>
                <xdr:row>0</xdr:row>
                <xdr:rowOff>101600</xdr:rowOff>
              </from>
              <to>
                <xdr:col>10</xdr:col>
                <xdr:colOff>381000</xdr:colOff>
                <xdr:row>61</xdr:row>
                <xdr:rowOff>95250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1C740-7B94-4155-9112-7E4E2218FE0D}">
  <sheetPr>
    <tabColor rgb="FF18646E"/>
  </sheetPr>
  <dimension ref="A2:W103"/>
  <sheetViews>
    <sheetView workbookViewId="0"/>
  </sheetViews>
  <sheetFormatPr defaultColWidth="8.7265625" defaultRowHeight="14.5" x14ac:dyDescent="0.35"/>
  <cols>
    <col min="1" max="1" width="12.54296875" customWidth="1"/>
    <col min="2" max="2" width="16.36328125" bestFit="1" customWidth="1"/>
    <col min="3" max="4" width="11.81640625" customWidth="1"/>
    <col min="5" max="5" width="15" style="290" customWidth="1"/>
    <col min="6" max="7" width="11.81640625" customWidth="1"/>
    <col min="8" max="8" width="11.81640625" hidden="1" customWidth="1"/>
    <col min="9" max="9" width="8.81640625" hidden="1" customWidth="1"/>
    <col min="10" max="10" width="9.36328125" hidden="1" customWidth="1"/>
    <col min="11" max="11" width="10.36328125" hidden="1" customWidth="1"/>
    <col min="12" max="12" width="10.54296875" hidden="1" customWidth="1"/>
    <col min="13" max="13" width="11.36328125" hidden="1" customWidth="1"/>
    <col min="14" max="14" width="11.81640625" hidden="1" customWidth="1"/>
    <col min="16" max="16" width="15" customWidth="1"/>
    <col min="17" max="17" width="9.54296875" style="291" bestFit="1" customWidth="1"/>
    <col min="18" max="18" width="9.54296875" style="291" customWidth="1"/>
    <col min="19" max="20" width="9" bestFit="1" customWidth="1"/>
    <col min="21" max="21" width="33.7265625" customWidth="1"/>
  </cols>
  <sheetData>
    <row r="2" spans="1:23" ht="15" thickBot="1" x14ac:dyDescent="0.4"/>
    <row r="3" spans="1:23" ht="15" thickBot="1" x14ac:dyDescent="0.4">
      <c r="B3" s="292" t="s">
        <v>650</v>
      </c>
      <c r="C3" s="293"/>
      <c r="D3" s="293"/>
      <c r="E3" s="294"/>
      <c r="F3" s="293"/>
      <c r="G3" s="293"/>
      <c r="H3" s="293"/>
      <c r="I3" s="293"/>
      <c r="J3" s="293"/>
      <c r="K3" s="293"/>
      <c r="L3" s="293"/>
      <c r="M3" s="293"/>
      <c r="N3" s="295"/>
    </row>
    <row r="4" spans="1:23" ht="15" thickBot="1" x14ac:dyDescent="0.4">
      <c r="B4" s="777" t="s">
        <v>889</v>
      </c>
      <c r="C4" s="778"/>
      <c r="D4" s="778"/>
      <c r="E4" s="778"/>
      <c r="F4" s="778"/>
      <c r="G4" s="779"/>
      <c r="H4" s="780" t="s">
        <v>450</v>
      </c>
      <c r="I4" s="781"/>
      <c r="J4" s="781"/>
      <c r="K4" s="781"/>
      <c r="L4" s="781"/>
      <c r="M4" s="781"/>
      <c r="N4" s="782"/>
      <c r="U4" t="s">
        <v>651</v>
      </c>
    </row>
    <row r="5" spans="1:23" ht="58.5" thickBot="1" x14ac:dyDescent="0.4">
      <c r="A5" s="296" t="s">
        <v>652</v>
      </c>
      <c r="B5" s="297"/>
      <c r="C5" s="298" t="s">
        <v>653</v>
      </c>
      <c r="D5" s="298" t="s">
        <v>654</v>
      </c>
      <c r="E5" s="299" t="s">
        <v>655</v>
      </c>
      <c r="F5" s="298" t="s">
        <v>656</v>
      </c>
      <c r="G5" s="300" t="s">
        <v>657</v>
      </c>
      <c r="H5" s="301" t="s">
        <v>653</v>
      </c>
      <c r="I5" s="301" t="s">
        <v>658</v>
      </c>
      <c r="J5" s="301" t="s">
        <v>450</v>
      </c>
      <c r="K5" s="301" t="s">
        <v>654</v>
      </c>
      <c r="L5" s="301" t="s">
        <v>655</v>
      </c>
      <c r="M5" s="301" t="s">
        <v>656</v>
      </c>
      <c r="N5" s="302" t="s">
        <v>657</v>
      </c>
      <c r="Q5" s="465" t="s">
        <v>949</v>
      </c>
      <c r="R5" s="471" t="s">
        <v>948</v>
      </c>
      <c r="S5" s="473" t="s">
        <v>937</v>
      </c>
      <c r="U5" s="303" t="s">
        <v>659</v>
      </c>
      <c r="V5" s="304">
        <v>9100</v>
      </c>
      <c r="W5" s="305">
        <v>0</v>
      </c>
    </row>
    <row r="6" spans="1:23" ht="15" thickBot="1" x14ac:dyDescent="0.4">
      <c r="A6" s="306">
        <v>2</v>
      </c>
      <c r="B6" s="307" t="s">
        <v>660</v>
      </c>
      <c r="C6" s="308">
        <v>22383.9</v>
      </c>
      <c r="D6" s="308">
        <f>(C6-$V$5)*0.138</f>
        <v>1833.1782000000003</v>
      </c>
      <c r="E6" s="309">
        <f t="shared" ref="E6:E69" si="0">C6*0.005</f>
        <v>111.91950000000001</v>
      </c>
      <c r="F6" s="308">
        <f t="shared" ref="F6:F69" si="1">C6*0.2068</f>
        <v>4628.9905200000003</v>
      </c>
      <c r="G6" s="310">
        <f t="shared" ref="G6:G69" si="2">SUM(C6:F6)</f>
        <v>28957.988220000003</v>
      </c>
      <c r="H6" s="308">
        <f t="shared" ref="H6:H69" si="3">C6</f>
        <v>22383.9</v>
      </c>
      <c r="I6" s="308">
        <v>5132.4000000000005</v>
      </c>
      <c r="J6" s="308">
        <f t="shared" ref="J6:J69" si="4">C6+I6</f>
        <v>27516.300000000003</v>
      </c>
      <c r="K6" s="308">
        <f>(J6-$V$5)*0.138</f>
        <v>2541.4494000000004</v>
      </c>
      <c r="L6" s="308">
        <f t="shared" ref="L6:L69" si="5">J6*0.005</f>
        <v>137.58150000000001</v>
      </c>
      <c r="M6" s="308">
        <f t="shared" ref="M6:M69" si="6">J6*0.2068</f>
        <v>5690.3708400000005</v>
      </c>
      <c r="N6" s="311">
        <f t="shared" ref="N6:N69" si="7">SUM(J6:M6)</f>
        <v>35885.701740000004</v>
      </c>
      <c r="P6" t="s">
        <v>661</v>
      </c>
      <c r="Q6" s="466">
        <f>G6</f>
        <v>28957.988220000003</v>
      </c>
      <c r="R6" s="464">
        <v>1560</v>
      </c>
      <c r="S6" s="472">
        <f>Q6/R6</f>
        <v>18.562812961538462</v>
      </c>
      <c r="U6" s="312" t="s">
        <v>662</v>
      </c>
      <c r="V6" s="313" t="s">
        <v>663</v>
      </c>
      <c r="W6" s="314">
        <v>0.13800000000000001</v>
      </c>
    </row>
    <row r="7" spans="1:23" x14ac:dyDescent="0.35">
      <c r="A7" s="315"/>
      <c r="B7" s="307" t="s">
        <v>664</v>
      </c>
      <c r="C7" s="308">
        <v>22383.9</v>
      </c>
      <c r="D7" s="308">
        <f t="shared" ref="D7:D70" si="8">(C7-$V$5)*0.138</f>
        <v>1833.1782000000003</v>
      </c>
      <c r="E7" s="309">
        <f t="shared" si="0"/>
        <v>111.91950000000001</v>
      </c>
      <c r="F7" s="308">
        <f t="shared" si="1"/>
        <v>4628.9905200000003</v>
      </c>
      <c r="G7" s="310">
        <f t="shared" si="2"/>
        <v>28957.988220000003</v>
      </c>
      <c r="H7" s="308">
        <f t="shared" si="3"/>
        <v>22383.9</v>
      </c>
      <c r="I7" s="308">
        <v>5132.4000000000005</v>
      </c>
      <c r="J7" s="308">
        <f t="shared" si="4"/>
        <v>27516.300000000003</v>
      </c>
      <c r="K7" s="308">
        <f t="shared" ref="K7:K70" si="9">(J7-$V$5)*0.138</f>
        <v>2541.4494000000004</v>
      </c>
      <c r="L7" s="308">
        <f t="shared" si="5"/>
        <v>137.58150000000001</v>
      </c>
      <c r="M7" s="308">
        <f t="shared" si="6"/>
        <v>5690.3708400000005</v>
      </c>
      <c r="N7" s="311">
        <f>SUM(J7:M7)</f>
        <v>35885.701740000004</v>
      </c>
      <c r="P7" t="s">
        <v>665</v>
      </c>
      <c r="Q7" s="466">
        <f>G9</f>
        <v>28957.988220000003</v>
      </c>
      <c r="R7" s="464">
        <v>1560</v>
      </c>
      <c r="S7" s="467">
        <f t="shared" ref="S7:S41" si="10">Q7/R7</f>
        <v>18.562812961538462</v>
      </c>
      <c r="T7" s="316"/>
    </row>
    <row r="8" spans="1:23" x14ac:dyDescent="0.35">
      <c r="A8" s="315"/>
      <c r="B8" s="307" t="s">
        <v>666</v>
      </c>
      <c r="C8" s="308">
        <v>22383.9</v>
      </c>
      <c r="D8" s="308">
        <f t="shared" si="8"/>
        <v>1833.1782000000003</v>
      </c>
      <c r="E8" s="309">
        <f t="shared" si="0"/>
        <v>111.91950000000001</v>
      </c>
      <c r="F8" s="308">
        <f t="shared" si="1"/>
        <v>4628.9905200000003</v>
      </c>
      <c r="G8" s="310">
        <f t="shared" si="2"/>
        <v>28957.988220000003</v>
      </c>
      <c r="H8" s="308">
        <f t="shared" si="3"/>
        <v>22383.9</v>
      </c>
      <c r="I8" s="308">
        <v>5132.4000000000005</v>
      </c>
      <c r="J8" s="308">
        <f t="shared" si="4"/>
        <v>27516.300000000003</v>
      </c>
      <c r="K8" s="308">
        <f t="shared" si="9"/>
        <v>2541.4494000000004</v>
      </c>
      <c r="L8" s="308">
        <f t="shared" si="5"/>
        <v>137.58150000000001</v>
      </c>
      <c r="M8" s="308">
        <f t="shared" si="6"/>
        <v>5690.3708400000005</v>
      </c>
      <c r="N8" s="311">
        <f t="shared" si="7"/>
        <v>35885.701740000004</v>
      </c>
      <c r="P8" t="s">
        <v>667</v>
      </c>
      <c r="Q8" s="466">
        <f>G12</f>
        <v>28957.988220000003</v>
      </c>
      <c r="R8" s="464">
        <v>1560</v>
      </c>
      <c r="S8" s="467">
        <f t="shared" si="10"/>
        <v>18.562812961538462</v>
      </c>
      <c r="T8" s="316"/>
    </row>
    <row r="9" spans="1:23" x14ac:dyDescent="0.35">
      <c r="A9" s="315"/>
      <c r="B9" s="307" t="s">
        <v>668</v>
      </c>
      <c r="C9" s="308">
        <v>22383.9</v>
      </c>
      <c r="D9" s="308">
        <f t="shared" si="8"/>
        <v>1833.1782000000003</v>
      </c>
      <c r="E9" s="309">
        <f t="shared" si="0"/>
        <v>111.91950000000001</v>
      </c>
      <c r="F9" s="308">
        <f t="shared" si="1"/>
        <v>4628.9905200000003</v>
      </c>
      <c r="G9" s="310">
        <f t="shared" si="2"/>
        <v>28957.988220000003</v>
      </c>
      <c r="H9" s="308">
        <f t="shared" si="3"/>
        <v>22383.9</v>
      </c>
      <c r="I9" s="308">
        <v>5132.4000000000005</v>
      </c>
      <c r="J9" s="308">
        <f t="shared" si="4"/>
        <v>27516.300000000003</v>
      </c>
      <c r="K9" s="308">
        <f t="shared" si="9"/>
        <v>2541.4494000000004</v>
      </c>
      <c r="L9" s="308">
        <f t="shared" si="5"/>
        <v>137.58150000000001</v>
      </c>
      <c r="M9" s="308">
        <f t="shared" si="6"/>
        <v>5690.3708400000005</v>
      </c>
      <c r="N9" s="311">
        <f t="shared" si="7"/>
        <v>35885.701740000004</v>
      </c>
      <c r="P9" t="s">
        <v>669</v>
      </c>
      <c r="Q9" s="466">
        <v>29541.911700000001</v>
      </c>
      <c r="R9" s="464">
        <v>1560</v>
      </c>
      <c r="S9" s="467">
        <f t="shared" si="10"/>
        <v>18.937122884615384</v>
      </c>
      <c r="T9" s="316"/>
    </row>
    <row r="10" spans="1:23" x14ac:dyDescent="0.35">
      <c r="A10" s="315"/>
      <c r="B10" s="307" t="s">
        <v>670</v>
      </c>
      <c r="C10" s="308">
        <v>22383.9</v>
      </c>
      <c r="D10" s="308">
        <f t="shared" si="8"/>
        <v>1833.1782000000003</v>
      </c>
      <c r="E10" s="309">
        <f t="shared" si="0"/>
        <v>111.91950000000001</v>
      </c>
      <c r="F10" s="308">
        <f t="shared" si="1"/>
        <v>4628.9905200000003</v>
      </c>
      <c r="G10" s="310">
        <f t="shared" si="2"/>
        <v>28957.988220000003</v>
      </c>
      <c r="H10" s="308">
        <f t="shared" si="3"/>
        <v>22383.9</v>
      </c>
      <c r="I10" s="308">
        <v>5132.4000000000005</v>
      </c>
      <c r="J10" s="308">
        <f t="shared" si="4"/>
        <v>27516.300000000003</v>
      </c>
      <c r="K10" s="308">
        <f t="shared" si="9"/>
        <v>2541.4494000000004</v>
      </c>
      <c r="L10" s="308">
        <f t="shared" si="5"/>
        <v>137.58150000000001</v>
      </c>
      <c r="M10" s="308">
        <f t="shared" si="6"/>
        <v>5690.3708400000005</v>
      </c>
      <c r="N10" s="311">
        <f t="shared" si="7"/>
        <v>35885.701740000004</v>
      </c>
      <c r="P10" t="s">
        <v>671</v>
      </c>
      <c r="Q10" s="466">
        <v>31592.730330000006</v>
      </c>
      <c r="R10" s="464">
        <v>1560</v>
      </c>
      <c r="S10" s="467">
        <f t="shared" si="10"/>
        <v>20.251750211538464</v>
      </c>
      <c r="T10" s="316"/>
    </row>
    <row r="11" spans="1:23" x14ac:dyDescent="0.35">
      <c r="A11" s="315"/>
      <c r="B11" s="307" t="s">
        <v>672</v>
      </c>
      <c r="C11" s="308">
        <v>22383.9</v>
      </c>
      <c r="D11" s="308">
        <f t="shared" si="8"/>
        <v>1833.1782000000003</v>
      </c>
      <c r="E11" s="309">
        <f t="shared" si="0"/>
        <v>111.91950000000001</v>
      </c>
      <c r="F11" s="308">
        <f t="shared" si="1"/>
        <v>4628.9905200000003</v>
      </c>
      <c r="G11" s="310">
        <f t="shared" si="2"/>
        <v>28957.988220000003</v>
      </c>
      <c r="H11" s="308">
        <f t="shared" si="3"/>
        <v>22383.9</v>
      </c>
      <c r="I11" s="308">
        <v>5132.4000000000005</v>
      </c>
      <c r="J11" s="308">
        <f t="shared" si="4"/>
        <v>27516.300000000003</v>
      </c>
      <c r="K11" s="308">
        <f t="shared" si="9"/>
        <v>2541.4494000000004</v>
      </c>
      <c r="L11" s="308">
        <f t="shared" si="5"/>
        <v>137.58150000000001</v>
      </c>
      <c r="M11" s="308">
        <f t="shared" si="6"/>
        <v>5690.3708400000005</v>
      </c>
      <c r="N11" s="311">
        <f t="shared" si="7"/>
        <v>35885.701740000004</v>
      </c>
      <c r="P11" t="s">
        <v>673</v>
      </c>
      <c r="Q11" s="466">
        <v>31592.730330000006</v>
      </c>
      <c r="R11" s="464">
        <v>1560</v>
      </c>
      <c r="S11" s="467">
        <f t="shared" si="10"/>
        <v>20.251750211538464</v>
      </c>
      <c r="T11" s="316"/>
    </row>
    <row r="12" spans="1:23" x14ac:dyDescent="0.35">
      <c r="A12" s="317"/>
      <c r="B12" s="307" t="s">
        <v>674</v>
      </c>
      <c r="C12" s="308">
        <v>22383.9</v>
      </c>
      <c r="D12" s="308">
        <f t="shared" si="8"/>
        <v>1833.1782000000003</v>
      </c>
      <c r="E12" s="309">
        <f t="shared" si="0"/>
        <v>111.91950000000001</v>
      </c>
      <c r="F12" s="308">
        <f t="shared" si="1"/>
        <v>4628.9905200000003</v>
      </c>
      <c r="G12" s="310">
        <f t="shared" si="2"/>
        <v>28957.988220000003</v>
      </c>
      <c r="H12" s="308">
        <f t="shared" si="3"/>
        <v>22383.9</v>
      </c>
      <c r="I12" s="308">
        <v>5132.4000000000005</v>
      </c>
      <c r="J12" s="308">
        <f t="shared" si="4"/>
        <v>27516.300000000003</v>
      </c>
      <c r="K12" s="308">
        <f t="shared" si="9"/>
        <v>2541.4494000000004</v>
      </c>
      <c r="L12" s="308">
        <f t="shared" si="5"/>
        <v>137.58150000000001</v>
      </c>
      <c r="M12" s="308">
        <f t="shared" si="6"/>
        <v>5690.3708400000005</v>
      </c>
      <c r="N12" s="311">
        <f t="shared" si="7"/>
        <v>35885.701740000004</v>
      </c>
      <c r="P12" t="s">
        <v>675</v>
      </c>
      <c r="Q12" s="466">
        <v>32686.878210000003</v>
      </c>
      <c r="R12" s="464">
        <v>1560</v>
      </c>
      <c r="S12" s="467">
        <f t="shared" si="10"/>
        <v>20.95312705769231</v>
      </c>
      <c r="T12" s="316"/>
    </row>
    <row r="13" spans="1:23" x14ac:dyDescent="0.35">
      <c r="A13" s="306">
        <v>3</v>
      </c>
      <c r="B13" s="307" t="s">
        <v>676</v>
      </c>
      <c r="C13" s="308">
        <v>22816.5</v>
      </c>
      <c r="D13" s="308">
        <f t="shared" si="8"/>
        <v>1892.8770000000002</v>
      </c>
      <c r="E13" s="309">
        <f t="shared" si="0"/>
        <v>114.0825</v>
      </c>
      <c r="F13" s="308">
        <f t="shared" si="1"/>
        <v>4718.4522000000006</v>
      </c>
      <c r="G13" s="310">
        <f t="shared" si="2"/>
        <v>29541.911700000001</v>
      </c>
      <c r="H13" s="308">
        <f t="shared" si="3"/>
        <v>22816.5</v>
      </c>
      <c r="I13" s="308">
        <v>5132.4000000000005</v>
      </c>
      <c r="J13" s="308">
        <f t="shared" si="4"/>
        <v>27948.9</v>
      </c>
      <c r="K13" s="308">
        <f t="shared" si="9"/>
        <v>2601.1482000000005</v>
      </c>
      <c r="L13" s="308">
        <f t="shared" si="5"/>
        <v>139.74450000000002</v>
      </c>
      <c r="M13" s="308">
        <f t="shared" si="6"/>
        <v>5779.8325200000008</v>
      </c>
      <c r="N13" s="311">
        <f t="shared" si="7"/>
        <v>36469.625220000002</v>
      </c>
      <c r="P13" t="s">
        <v>677</v>
      </c>
      <c r="Q13" s="466">
        <v>35993.415780000003</v>
      </c>
      <c r="R13" s="464">
        <v>1560</v>
      </c>
      <c r="S13" s="467">
        <f t="shared" si="10"/>
        <v>23.072702423076926</v>
      </c>
      <c r="T13" s="316"/>
    </row>
    <row r="14" spans="1:23" x14ac:dyDescent="0.35">
      <c r="A14" s="315"/>
      <c r="B14" s="307" t="s">
        <v>678</v>
      </c>
      <c r="C14" s="308">
        <v>22816.5</v>
      </c>
      <c r="D14" s="308">
        <f t="shared" si="8"/>
        <v>1892.8770000000002</v>
      </c>
      <c r="E14" s="309">
        <f t="shared" si="0"/>
        <v>114.0825</v>
      </c>
      <c r="F14" s="308">
        <f t="shared" si="1"/>
        <v>4718.4522000000006</v>
      </c>
      <c r="G14" s="310">
        <f t="shared" si="2"/>
        <v>29541.911700000001</v>
      </c>
      <c r="H14" s="308">
        <f t="shared" si="3"/>
        <v>22816.5</v>
      </c>
      <c r="I14" s="308">
        <v>5132.4000000000005</v>
      </c>
      <c r="J14" s="308">
        <f t="shared" si="4"/>
        <v>27948.9</v>
      </c>
      <c r="K14" s="308">
        <f t="shared" si="9"/>
        <v>2601.1482000000005</v>
      </c>
      <c r="L14" s="308">
        <f t="shared" si="5"/>
        <v>139.74450000000002</v>
      </c>
      <c r="M14" s="308">
        <f t="shared" si="6"/>
        <v>5779.8325200000008</v>
      </c>
      <c r="N14" s="311">
        <f t="shared" si="7"/>
        <v>36469.625220000002</v>
      </c>
      <c r="P14" t="s">
        <v>679</v>
      </c>
      <c r="Q14" s="466">
        <v>35993.415780000003</v>
      </c>
      <c r="R14" s="464">
        <v>1560</v>
      </c>
      <c r="S14" s="467">
        <f t="shared" si="10"/>
        <v>23.072702423076926</v>
      </c>
      <c r="T14" s="316"/>
    </row>
    <row r="15" spans="1:23" x14ac:dyDescent="0.35">
      <c r="A15" s="315"/>
      <c r="B15" s="307" t="s">
        <v>680</v>
      </c>
      <c r="C15" s="308">
        <v>24335.850000000002</v>
      </c>
      <c r="D15" s="308">
        <f t="shared" si="8"/>
        <v>2102.5473000000006</v>
      </c>
      <c r="E15" s="309">
        <f t="shared" si="0"/>
        <v>121.67925000000001</v>
      </c>
      <c r="F15" s="308">
        <f t="shared" si="1"/>
        <v>5032.6537800000006</v>
      </c>
      <c r="G15" s="310">
        <f t="shared" si="2"/>
        <v>31592.730330000006</v>
      </c>
      <c r="H15" s="308">
        <f t="shared" si="3"/>
        <v>24335.850000000002</v>
      </c>
      <c r="I15" s="308">
        <v>5132.4000000000005</v>
      </c>
      <c r="J15" s="308">
        <f t="shared" si="4"/>
        <v>29468.250000000004</v>
      </c>
      <c r="K15" s="308">
        <f t="shared" si="9"/>
        <v>2810.8185000000008</v>
      </c>
      <c r="L15" s="308">
        <f t="shared" si="5"/>
        <v>147.34125000000003</v>
      </c>
      <c r="M15" s="308">
        <f t="shared" si="6"/>
        <v>6094.0341000000008</v>
      </c>
      <c r="N15" s="311">
        <f t="shared" si="7"/>
        <v>38520.443850000011</v>
      </c>
      <c r="P15" t="s">
        <v>681</v>
      </c>
      <c r="Q15" s="466">
        <v>37088.980949999997</v>
      </c>
      <c r="R15" s="464">
        <v>1560</v>
      </c>
      <c r="S15" s="467">
        <f t="shared" si="10"/>
        <v>23.774987788461537</v>
      </c>
      <c r="T15" s="316"/>
    </row>
    <row r="16" spans="1:23" x14ac:dyDescent="0.35">
      <c r="A16" s="315"/>
      <c r="B16" s="307" t="s">
        <v>682</v>
      </c>
      <c r="C16" s="308">
        <v>24335.850000000002</v>
      </c>
      <c r="D16" s="308">
        <f t="shared" si="8"/>
        <v>2102.5473000000006</v>
      </c>
      <c r="E16" s="309">
        <f t="shared" si="0"/>
        <v>121.67925000000001</v>
      </c>
      <c r="F16" s="308">
        <f t="shared" si="1"/>
        <v>5032.6537800000006</v>
      </c>
      <c r="G16" s="310">
        <f t="shared" si="2"/>
        <v>31592.730330000006</v>
      </c>
      <c r="H16" s="308">
        <f t="shared" si="3"/>
        <v>24335.850000000002</v>
      </c>
      <c r="I16" s="308">
        <v>5132.4000000000005</v>
      </c>
      <c r="J16" s="308">
        <f t="shared" si="4"/>
        <v>29468.250000000004</v>
      </c>
      <c r="K16" s="308">
        <f t="shared" si="9"/>
        <v>2810.8185000000008</v>
      </c>
      <c r="L16" s="308">
        <f t="shared" si="5"/>
        <v>147.34125000000003</v>
      </c>
      <c r="M16" s="308">
        <f t="shared" si="6"/>
        <v>6094.0341000000008</v>
      </c>
      <c r="N16" s="311">
        <f t="shared" si="7"/>
        <v>38520.443850000011</v>
      </c>
      <c r="P16" t="s">
        <v>683</v>
      </c>
      <c r="Q16" s="466">
        <v>40100.722199999997</v>
      </c>
      <c r="R16" s="464">
        <v>1560</v>
      </c>
      <c r="S16" s="467">
        <f t="shared" si="10"/>
        <v>25.70559115384615</v>
      </c>
      <c r="T16" s="316"/>
    </row>
    <row r="17" spans="1:19" x14ac:dyDescent="0.35">
      <c r="A17" s="315"/>
      <c r="B17" s="307" t="s">
        <v>684</v>
      </c>
      <c r="C17" s="308">
        <v>24335.850000000002</v>
      </c>
      <c r="D17" s="308">
        <f t="shared" si="8"/>
        <v>2102.5473000000006</v>
      </c>
      <c r="E17" s="309">
        <f t="shared" si="0"/>
        <v>121.67925000000001</v>
      </c>
      <c r="F17" s="308">
        <f t="shared" si="1"/>
        <v>5032.6537800000006</v>
      </c>
      <c r="G17" s="310">
        <f t="shared" si="2"/>
        <v>31592.730330000006</v>
      </c>
      <c r="H17" s="308">
        <f t="shared" si="3"/>
        <v>24335.850000000002</v>
      </c>
      <c r="I17" s="308">
        <v>5132.4000000000005</v>
      </c>
      <c r="J17" s="308">
        <f t="shared" si="4"/>
        <v>29468.250000000004</v>
      </c>
      <c r="K17" s="308">
        <f t="shared" si="9"/>
        <v>2810.8185000000008</v>
      </c>
      <c r="L17" s="308">
        <f t="shared" si="5"/>
        <v>147.34125000000003</v>
      </c>
      <c r="M17" s="308">
        <f t="shared" si="6"/>
        <v>6094.0341000000008</v>
      </c>
      <c r="N17" s="311">
        <f t="shared" si="7"/>
        <v>38520.443850000011</v>
      </c>
      <c r="P17" t="s">
        <v>685</v>
      </c>
      <c r="Q17" s="466">
        <v>45421.22886000001</v>
      </c>
      <c r="R17" s="464">
        <v>1560</v>
      </c>
      <c r="S17" s="467">
        <f t="shared" si="10"/>
        <v>29.116172346153853</v>
      </c>
    </row>
    <row r="18" spans="1:19" x14ac:dyDescent="0.35">
      <c r="A18" s="315"/>
      <c r="B18" s="307" t="s">
        <v>686</v>
      </c>
      <c r="C18" s="308">
        <v>24335.850000000002</v>
      </c>
      <c r="D18" s="308">
        <f t="shared" si="8"/>
        <v>2102.5473000000006</v>
      </c>
      <c r="E18" s="309">
        <f t="shared" si="0"/>
        <v>121.67925000000001</v>
      </c>
      <c r="F18" s="308">
        <f t="shared" si="1"/>
        <v>5032.6537800000006</v>
      </c>
      <c r="G18" s="310">
        <f t="shared" si="2"/>
        <v>31592.730330000006</v>
      </c>
      <c r="H18" s="308">
        <f t="shared" si="3"/>
        <v>24335.850000000002</v>
      </c>
      <c r="I18" s="308">
        <v>5132.4000000000005</v>
      </c>
      <c r="J18" s="308">
        <f t="shared" si="4"/>
        <v>29468.250000000004</v>
      </c>
      <c r="K18" s="308">
        <f t="shared" si="9"/>
        <v>2810.8185000000008</v>
      </c>
      <c r="L18" s="308">
        <f t="shared" si="5"/>
        <v>147.34125000000003</v>
      </c>
      <c r="M18" s="308">
        <f t="shared" si="6"/>
        <v>6094.0341000000008</v>
      </c>
      <c r="N18" s="311">
        <f t="shared" si="7"/>
        <v>38520.443850000011</v>
      </c>
      <c r="P18" t="s">
        <v>687</v>
      </c>
      <c r="Q18" s="466">
        <v>46515.37674</v>
      </c>
      <c r="R18" s="464">
        <v>1560</v>
      </c>
      <c r="S18" s="467">
        <f t="shared" si="10"/>
        <v>29.817549192307691</v>
      </c>
    </row>
    <row r="19" spans="1:19" x14ac:dyDescent="0.35">
      <c r="A19" s="317"/>
      <c r="B19" s="307" t="s">
        <v>688</v>
      </c>
      <c r="C19" s="308">
        <v>24335.850000000002</v>
      </c>
      <c r="D19" s="308">
        <f t="shared" si="8"/>
        <v>2102.5473000000006</v>
      </c>
      <c r="E19" s="309">
        <f t="shared" si="0"/>
        <v>121.67925000000001</v>
      </c>
      <c r="F19" s="308">
        <f t="shared" si="1"/>
        <v>5032.6537800000006</v>
      </c>
      <c r="G19" s="310">
        <f t="shared" si="2"/>
        <v>31592.730330000006</v>
      </c>
      <c r="H19" s="308">
        <f t="shared" si="3"/>
        <v>24335.850000000002</v>
      </c>
      <c r="I19" s="308">
        <v>5132.4000000000005</v>
      </c>
      <c r="J19" s="308">
        <f t="shared" si="4"/>
        <v>29468.250000000004</v>
      </c>
      <c r="K19" s="308">
        <f t="shared" si="9"/>
        <v>2810.8185000000008</v>
      </c>
      <c r="L19" s="308">
        <f t="shared" si="5"/>
        <v>147.34125000000003</v>
      </c>
      <c r="M19" s="308">
        <f t="shared" si="6"/>
        <v>6094.0341000000008</v>
      </c>
      <c r="N19" s="311">
        <f t="shared" si="7"/>
        <v>38520.443850000011</v>
      </c>
      <c r="P19" t="s">
        <v>689</v>
      </c>
      <c r="Q19" s="466">
        <v>49160.039879999989</v>
      </c>
      <c r="R19" s="464">
        <v>1560</v>
      </c>
      <c r="S19" s="467">
        <f t="shared" si="10"/>
        <v>31.512846076923068</v>
      </c>
    </row>
    <row r="20" spans="1:19" x14ac:dyDescent="0.35">
      <c r="A20" s="306">
        <v>4</v>
      </c>
      <c r="B20" s="307" t="s">
        <v>690</v>
      </c>
      <c r="C20" s="308">
        <v>25146.45</v>
      </c>
      <c r="D20" s="308">
        <f t="shared" si="8"/>
        <v>2214.4101000000005</v>
      </c>
      <c r="E20" s="309">
        <f t="shared" si="0"/>
        <v>125.73225000000001</v>
      </c>
      <c r="F20" s="308">
        <f t="shared" si="1"/>
        <v>5200.2858600000009</v>
      </c>
      <c r="G20" s="310">
        <f t="shared" si="2"/>
        <v>32686.878210000003</v>
      </c>
      <c r="H20" s="308">
        <f t="shared" si="3"/>
        <v>25146.45</v>
      </c>
      <c r="I20" s="308">
        <v>5132.4000000000005</v>
      </c>
      <c r="J20" s="308">
        <f t="shared" si="4"/>
        <v>30278.850000000002</v>
      </c>
      <c r="K20" s="308">
        <f t="shared" si="9"/>
        <v>2922.6813000000006</v>
      </c>
      <c r="L20" s="308">
        <f t="shared" si="5"/>
        <v>151.39425000000003</v>
      </c>
      <c r="M20" s="308">
        <f t="shared" si="6"/>
        <v>6261.6661800000011</v>
      </c>
      <c r="N20" s="311">
        <f t="shared" si="7"/>
        <v>39614.59173</v>
      </c>
      <c r="P20" t="s">
        <v>691</v>
      </c>
      <c r="Q20" s="466">
        <v>56269.166519999999</v>
      </c>
      <c r="R20" s="464">
        <v>1560</v>
      </c>
      <c r="S20" s="467">
        <f t="shared" si="10"/>
        <v>36.069978538461541</v>
      </c>
    </row>
    <row r="21" spans="1:19" x14ac:dyDescent="0.35">
      <c r="A21" s="315"/>
      <c r="B21" s="307" t="s">
        <v>692</v>
      </c>
      <c r="C21" s="308">
        <v>25146.45</v>
      </c>
      <c r="D21" s="308">
        <f t="shared" si="8"/>
        <v>2214.4101000000005</v>
      </c>
      <c r="E21" s="309">
        <f t="shared" si="0"/>
        <v>125.73225000000001</v>
      </c>
      <c r="F21" s="308">
        <f t="shared" si="1"/>
        <v>5200.2858600000009</v>
      </c>
      <c r="G21" s="310">
        <f t="shared" si="2"/>
        <v>32686.878210000003</v>
      </c>
      <c r="H21" s="308">
        <f t="shared" si="3"/>
        <v>25146.45</v>
      </c>
      <c r="I21" s="308">
        <v>5132.4000000000005</v>
      </c>
      <c r="J21" s="308">
        <f t="shared" si="4"/>
        <v>30278.850000000002</v>
      </c>
      <c r="K21" s="308">
        <f t="shared" si="9"/>
        <v>2922.6813000000006</v>
      </c>
      <c r="L21" s="308">
        <f t="shared" si="5"/>
        <v>151.39425000000003</v>
      </c>
      <c r="M21" s="308">
        <f t="shared" si="6"/>
        <v>6261.6661800000011</v>
      </c>
      <c r="N21" s="311">
        <f t="shared" si="7"/>
        <v>39614.59173</v>
      </c>
      <c r="P21" t="s">
        <v>693</v>
      </c>
      <c r="Q21" s="466">
        <v>57787.084110000011</v>
      </c>
      <c r="R21" s="464">
        <v>1560</v>
      </c>
      <c r="S21" s="467">
        <f t="shared" si="10"/>
        <v>37.043002634615391</v>
      </c>
    </row>
    <row r="22" spans="1:19" x14ac:dyDescent="0.35">
      <c r="A22" s="315"/>
      <c r="B22" s="307" t="s">
        <v>694</v>
      </c>
      <c r="C22" s="308">
        <v>25146.45</v>
      </c>
      <c r="D22" s="308">
        <f t="shared" si="8"/>
        <v>2214.4101000000005</v>
      </c>
      <c r="E22" s="309">
        <f t="shared" si="0"/>
        <v>125.73225000000001</v>
      </c>
      <c r="F22" s="308">
        <f t="shared" si="1"/>
        <v>5200.2858600000009</v>
      </c>
      <c r="G22" s="310">
        <f t="shared" si="2"/>
        <v>32686.878210000003</v>
      </c>
      <c r="H22" s="308">
        <f t="shared" si="3"/>
        <v>25146.45</v>
      </c>
      <c r="I22" s="308">
        <v>5132.4000000000005</v>
      </c>
      <c r="J22" s="308">
        <f t="shared" si="4"/>
        <v>30278.850000000002</v>
      </c>
      <c r="K22" s="308">
        <f t="shared" si="9"/>
        <v>2922.6813000000006</v>
      </c>
      <c r="L22" s="308">
        <f t="shared" si="5"/>
        <v>151.39425000000003</v>
      </c>
      <c r="M22" s="308">
        <f t="shared" si="6"/>
        <v>6261.6661800000011</v>
      </c>
      <c r="N22" s="311">
        <f t="shared" si="7"/>
        <v>39614.59173</v>
      </c>
      <c r="P22" t="s">
        <v>695</v>
      </c>
      <c r="Q22" s="466">
        <v>60830.005740000008</v>
      </c>
      <c r="R22" s="464">
        <v>1560</v>
      </c>
      <c r="S22" s="467">
        <f t="shared" si="10"/>
        <v>38.993593423076931</v>
      </c>
    </row>
    <row r="23" spans="1:19" x14ac:dyDescent="0.35">
      <c r="A23" s="315"/>
      <c r="B23" s="307" t="s">
        <v>696</v>
      </c>
      <c r="C23" s="308">
        <v>27596.100000000002</v>
      </c>
      <c r="D23" s="308">
        <f t="shared" si="8"/>
        <v>2552.4618000000005</v>
      </c>
      <c r="E23" s="309">
        <f t="shared" si="0"/>
        <v>137.98050000000001</v>
      </c>
      <c r="F23" s="308">
        <f t="shared" si="1"/>
        <v>5706.8734800000011</v>
      </c>
      <c r="G23" s="310">
        <f t="shared" si="2"/>
        <v>35993.415780000003</v>
      </c>
      <c r="H23" s="308">
        <f t="shared" si="3"/>
        <v>27596.100000000002</v>
      </c>
      <c r="I23" s="308">
        <v>5519.2200000000012</v>
      </c>
      <c r="J23" s="308">
        <f t="shared" si="4"/>
        <v>33115.320000000007</v>
      </c>
      <c r="K23" s="308">
        <f t="shared" si="9"/>
        <v>3314.1141600000014</v>
      </c>
      <c r="L23" s="308">
        <f t="shared" si="5"/>
        <v>165.57660000000004</v>
      </c>
      <c r="M23" s="308">
        <f t="shared" si="6"/>
        <v>6848.2481760000019</v>
      </c>
      <c r="N23" s="311">
        <f t="shared" si="7"/>
        <v>43443.258936000013</v>
      </c>
      <c r="P23" t="s">
        <v>697</v>
      </c>
      <c r="Q23" s="466">
        <v>66309.248879999999</v>
      </c>
      <c r="R23" s="464">
        <v>1560</v>
      </c>
      <c r="S23" s="467">
        <f t="shared" si="10"/>
        <v>42.505928769230771</v>
      </c>
    </row>
    <row r="24" spans="1:19" x14ac:dyDescent="0.35">
      <c r="A24" s="315"/>
      <c r="B24" s="307" t="s">
        <v>698</v>
      </c>
      <c r="C24" s="308">
        <v>27596.100000000002</v>
      </c>
      <c r="D24" s="308">
        <f t="shared" si="8"/>
        <v>2552.4618000000005</v>
      </c>
      <c r="E24" s="309">
        <f t="shared" si="0"/>
        <v>137.98050000000001</v>
      </c>
      <c r="F24" s="308">
        <f t="shared" si="1"/>
        <v>5706.8734800000011</v>
      </c>
      <c r="G24" s="310">
        <f t="shared" si="2"/>
        <v>35993.415780000003</v>
      </c>
      <c r="H24" s="308">
        <f t="shared" si="3"/>
        <v>27596.100000000002</v>
      </c>
      <c r="I24" s="308">
        <v>5519.2200000000012</v>
      </c>
      <c r="J24" s="308">
        <f t="shared" si="4"/>
        <v>33115.320000000007</v>
      </c>
      <c r="K24" s="308">
        <f t="shared" si="9"/>
        <v>3314.1141600000014</v>
      </c>
      <c r="L24" s="308">
        <f t="shared" si="5"/>
        <v>165.57660000000004</v>
      </c>
      <c r="M24" s="308">
        <f t="shared" si="6"/>
        <v>6848.2481760000019</v>
      </c>
      <c r="N24" s="311">
        <f t="shared" si="7"/>
        <v>43443.258936000013</v>
      </c>
      <c r="P24" t="s">
        <v>699</v>
      </c>
      <c r="Q24" s="466">
        <v>67519.61454000001</v>
      </c>
      <c r="R24" s="464">
        <v>1560</v>
      </c>
      <c r="S24" s="467">
        <f t="shared" si="10"/>
        <v>43.281804192307696</v>
      </c>
    </row>
    <row r="25" spans="1:19" x14ac:dyDescent="0.35">
      <c r="A25" s="315"/>
      <c r="B25" s="307" t="s">
        <v>700</v>
      </c>
      <c r="C25" s="308">
        <v>27596.100000000002</v>
      </c>
      <c r="D25" s="308">
        <f t="shared" si="8"/>
        <v>2552.4618000000005</v>
      </c>
      <c r="E25" s="309">
        <f t="shared" si="0"/>
        <v>137.98050000000001</v>
      </c>
      <c r="F25" s="308">
        <f t="shared" si="1"/>
        <v>5706.8734800000011</v>
      </c>
      <c r="G25" s="310">
        <f t="shared" si="2"/>
        <v>35993.415780000003</v>
      </c>
      <c r="H25" s="308">
        <f t="shared" si="3"/>
        <v>27596.100000000002</v>
      </c>
      <c r="I25" s="308">
        <v>5519.2200000000012</v>
      </c>
      <c r="J25" s="308">
        <f t="shared" si="4"/>
        <v>33115.320000000007</v>
      </c>
      <c r="K25" s="308">
        <f t="shared" si="9"/>
        <v>3314.1141600000014</v>
      </c>
      <c r="L25" s="308">
        <f t="shared" si="5"/>
        <v>165.57660000000004</v>
      </c>
      <c r="M25" s="308">
        <f t="shared" si="6"/>
        <v>6848.2481760000019</v>
      </c>
      <c r="N25" s="311">
        <f t="shared" si="7"/>
        <v>43443.258936000013</v>
      </c>
      <c r="P25" t="s">
        <v>701</v>
      </c>
      <c r="Q25" s="466">
        <v>67519.61454000001</v>
      </c>
      <c r="R25" s="464">
        <v>1560</v>
      </c>
      <c r="S25" s="467">
        <f t="shared" si="10"/>
        <v>43.281804192307696</v>
      </c>
    </row>
    <row r="26" spans="1:19" x14ac:dyDescent="0.35">
      <c r="A26" s="317"/>
      <c r="B26" s="307" t="s">
        <v>702</v>
      </c>
      <c r="C26" s="308">
        <v>27596.100000000002</v>
      </c>
      <c r="D26" s="308">
        <f t="shared" si="8"/>
        <v>2552.4618000000005</v>
      </c>
      <c r="E26" s="309">
        <f t="shared" si="0"/>
        <v>137.98050000000001</v>
      </c>
      <c r="F26" s="308">
        <f t="shared" si="1"/>
        <v>5706.8734800000011</v>
      </c>
      <c r="G26" s="310">
        <f t="shared" si="2"/>
        <v>35993.415780000003</v>
      </c>
      <c r="H26" s="308">
        <f t="shared" si="3"/>
        <v>27596.100000000002</v>
      </c>
      <c r="I26" s="308">
        <v>5519.2200000000012</v>
      </c>
      <c r="J26" s="308">
        <f t="shared" si="4"/>
        <v>33115.320000000007</v>
      </c>
      <c r="K26" s="308">
        <f t="shared" si="9"/>
        <v>3314.1141600000014</v>
      </c>
      <c r="L26" s="308">
        <f t="shared" si="5"/>
        <v>165.57660000000004</v>
      </c>
      <c r="M26" s="308">
        <f t="shared" si="6"/>
        <v>6848.2481760000019</v>
      </c>
      <c r="N26" s="311">
        <f t="shared" si="7"/>
        <v>43443.258936000013</v>
      </c>
      <c r="P26" t="s">
        <v>703</v>
      </c>
      <c r="Q26" s="466">
        <v>76155.162510000009</v>
      </c>
      <c r="R26" s="464">
        <v>1560</v>
      </c>
      <c r="S26" s="467">
        <f t="shared" si="10"/>
        <v>48.817411865384621</v>
      </c>
    </row>
    <row r="27" spans="1:19" x14ac:dyDescent="0.35">
      <c r="A27" s="306">
        <v>5</v>
      </c>
      <c r="B27" s="307" t="s">
        <v>704</v>
      </c>
      <c r="C27" s="308">
        <v>28407.75</v>
      </c>
      <c r="D27" s="308">
        <f t="shared" si="8"/>
        <v>2664.4695000000002</v>
      </c>
      <c r="E27" s="309">
        <f t="shared" si="0"/>
        <v>142.03874999999999</v>
      </c>
      <c r="F27" s="308">
        <f t="shared" si="1"/>
        <v>5874.7227000000003</v>
      </c>
      <c r="G27" s="310">
        <f t="shared" si="2"/>
        <v>37088.980949999997</v>
      </c>
      <c r="H27" s="308">
        <f t="shared" si="3"/>
        <v>28407.75</v>
      </c>
      <c r="I27" s="308">
        <v>5681.55</v>
      </c>
      <c r="J27" s="308">
        <f t="shared" si="4"/>
        <v>34089.300000000003</v>
      </c>
      <c r="K27" s="308">
        <f t="shared" si="9"/>
        <v>3448.5234000000005</v>
      </c>
      <c r="L27" s="308">
        <f t="shared" si="5"/>
        <v>170.44650000000001</v>
      </c>
      <c r="M27" s="308">
        <f t="shared" si="6"/>
        <v>7049.6672400000007</v>
      </c>
      <c r="N27" s="311">
        <f t="shared" si="7"/>
        <v>44757.937140000002</v>
      </c>
      <c r="P27" t="s">
        <v>705</v>
      </c>
      <c r="Q27" s="466">
        <v>78344.875560000015</v>
      </c>
      <c r="R27" s="464">
        <v>1560</v>
      </c>
      <c r="S27" s="467">
        <f t="shared" si="10"/>
        <v>50.221074076923088</v>
      </c>
    </row>
    <row r="28" spans="1:19" x14ac:dyDescent="0.35">
      <c r="A28" s="315"/>
      <c r="B28" s="307" t="s">
        <v>706</v>
      </c>
      <c r="C28" s="308">
        <v>28407.75</v>
      </c>
      <c r="D28" s="308">
        <f t="shared" si="8"/>
        <v>2664.4695000000002</v>
      </c>
      <c r="E28" s="309">
        <f t="shared" si="0"/>
        <v>142.03874999999999</v>
      </c>
      <c r="F28" s="308">
        <f t="shared" si="1"/>
        <v>5874.7227000000003</v>
      </c>
      <c r="G28" s="310">
        <f t="shared" si="2"/>
        <v>37088.980949999997</v>
      </c>
      <c r="H28" s="308">
        <f t="shared" si="3"/>
        <v>28407.75</v>
      </c>
      <c r="I28" s="308">
        <v>5681.55</v>
      </c>
      <c r="J28" s="308">
        <f t="shared" si="4"/>
        <v>34089.300000000003</v>
      </c>
      <c r="K28" s="308">
        <f t="shared" si="9"/>
        <v>3448.5234000000005</v>
      </c>
      <c r="L28" s="308">
        <f t="shared" si="5"/>
        <v>170.44650000000001</v>
      </c>
      <c r="M28" s="308">
        <f t="shared" si="6"/>
        <v>7049.6672400000007</v>
      </c>
      <c r="N28" s="311">
        <f t="shared" si="7"/>
        <v>44757.937140000002</v>
      </c>
      <c r="P28" t="s">
        <v>707</v>
      </c>
      <c r="Q28" s="466">
        <v>78344.875560000015</v>
      </c>
      <c r="R28" s="464">
        <v>1560</v>
      </c>
      <c r="S28" s="467">
        <f t="shared" si="10"/>
        <v>50.221074076923088</v>
      </c>
    </row>
    <row r="29" spans="1:19" x14ac:dyDescent="0.35">
      <c r="A29" s="315"/>
      <c r="B29" s="307" t="s">
        <v>708</v>
      </c>
      <c r="C29" s="308">
        <v>30639</v>
      </c>
      <c r="D29" s="308">
        <f t="shared" si="8"/>
        <v>2972.3820000000001</v>
      </c>
      <c r="E29" s="309">
        <f t="shared" si="0"/>
        <v>153.19499999999999</v>
      </c>
      <c r="F29" s="308">
        <f t="shared" si="1"/>
        <v>6336.1451999999999</v>
      </c>
      <c r="G29" s="310">
        <f t="shared" si="2"/>
        <v>40100.722199999997</v>
      </c>
      <c r="H29" s="308">
        <f t="shared" si="3"/>
        <v>30639</v>
      </c>
      <c r="I29" s="308">
        <v>6127.8</v>
      </c>
      <c r="J29" s="308">
        <f t="shared" si="4"/>
        <v>36766.800000000003</v>
      </c>
      <c r="K29" s="308">
        <f t="shared" si="9"/>
        <v>3818.0184000000008</v>
      </c>
      <c r="L29" s="308">
        <f t="shared" si="5"/>
        <v>183.83400000000003</v>
      </c>
      <c r="M29" s="308">
        <f t="shared" si="6"/>
        <v>7603.374240000001</v>
      </c>
      <c r="N29" s="311">
        <f t="shared" si="7"/>
        <v>48372.026640000011</v>
      </c>
      <c r="P29" t="s">
        <v>709</v>
      </c>
      <c r="Q29" s="466">
        <v>91239.379980000012</v>
      </c>
      <c r="R29" s="464">
        <v>1560</v>
      </c>
      <c r="S29" s="467">
        <f t="shared" si="10"/>
        <v>58.486782038461548</v>
      </c>
    </row>
    <row r="30" spans="1:19" x14ac:dyDescent="0.35">
      <c r="A30" s="315"/>
      <c r="B30" s="307" t="s">
        <v>710</v>
      </c>
      <c r="C30" s="308">
        <v>30639</v>
      </c>
      <c r="D30" s="308">
        <f t="shared" si="8"/>
        <v>2972.3820000000001</v>
      </c>
      <c r="E30" s="309">
        <f t="shared" si="0"/>
        <v>153.19499999999999</v>
      </c>
      <c r="F30" s="308">
        <f t="shared" si="1"/>
        <v>6336.1451999999999</v>
      </c>
      <c r="G30" s="310">
        <f t="shared" si="2"/>
        <v>40100.722199999997</v>
      </c>
      <c r="H30" s="308">
        <f t="shared" si="3"/>
        <v>30639</v>
      </c>
      <c r="I30" s="308">
        <v>6127.8</v>
      </c>
      <c r="J30" s="308">
        <f t="shared" si="4"/>
        <v>36766.800000000003</v>
      </c>
      <c r="K30" s="308">
        <f t="shared" si="9"/>
        <v>3818.0184000000008</v>
      </c>
      <c r="L30" s="308">
        <f t="shared" si="5"/>
        <v>183.83400000000003</v>
      </c>
      <c r="M30" s="308">
        <f t="shared" si="6"/>
        <v>7603.374240000001</v>
      </c>
      <c r="N30" s="311">
        <f t="shared" si="7"/>
        <v>48372.026640000011</v>
      </c>
      <c r="P30" t="s">
        <v>711</v>
      </c>
      <c r="Q30" s="466">
        <v>93793.336559999996</v>
      </c>
      <c r="R30" s="464">
        <v>1560</v>
      </c>
      <c r="S30" s="467">
        <f t="shared" si="10"/>
        <v>60.123933692307688</v>
      </c>
    </row>
    <row r="31" spans="1:19" x14ac:dyDescent="0.35">
      <c r="A31" s="315"/>
      <c r="B31" s="307" t="s">
        <v>712</v>
      </c>
      <c r="C31" s="308">
        <v>34580.700000000004</v>
      </c>
      <c r="D31" s="308">
        <f t="shared" si="8"/>
        <v>3516.336600000001</v>
      </c>
      <c r="E31" s="309">
        <f t="shared" si="0"/>
        <v>172.90350000000004</v>
      </c>
      <c r="F31" s="308">
        <f t="shared" si="1"/>
        <v>7151.2887600000013</v>
      </c>
      <c r="G31" s="310">
        <f t="shared" si="2"/>
        <v>45421.22886000001</v>
      </c>
      <c r="H31" s="308">
        <f t="shared" si="3"/>
        <v>34580.700000000004</v>
      </c>
      <c r="I31" s="308">
        <v>6916.14</v>
      </c>
      <c r="J31" s="308">
        <f t="shared" si="4"/>
        <v>41496.840000000004</v>
      </c>
      <c r="K31" s="308">
        <f t="shared" si="9"/>
        <v>4470.7639200000012</v>
      </c>
      <c r="L31" s="308">
        <f t="shared" si="5"/>
        <v>207.48420000000002</v>
      </c>
      <c r="M31" s="308">
        <f t="shared" si="6"/>
        <v>8581.5465120000008</v>
      </c>
      <c r="N31" s="311">
        <f t="shared" si="7"/>
        <v>54756.634632000008</v>
      </c>
      <c r="P31" t="s">
        <v>713</v>
      </c>
      <c r="Q31" s="466">
        <v>93793.336559999996</v>
      </c>
      <c r="R31" s="464">
        <v>1560</v>
      </c>
      <c r="S31" s="467">
        <f t="shared" si="10"/>
        <v>60.123933692307688</v>
      </c>
    </row>
    <row r="32" spans="1:19" x14ac:dyDescent="0.35">
      <c r="A32" s="315"/>
      <c r="B32" s="307" t="s">
        <v>714</v>
      </c>
      <c r="C32" s="308">
        <v>34580.700000000004</v>
      </c>
      <c r="D32" s="308">
        <f t="shared" si="8"/>
        <v>3516.336600000001</v>
      </c>
      <c r="E32" s="309">
        <f t="shared" si="0"/>
        <v>172.90350000000004</v>
      </c>
      <c r="F32" s="308">
        <f t="shared" si="1"/>
        <v>7151.2887600000013</v>
      </c>
      <c r="G32" s="310">
        <f t="shared" si="2"/>
        <v>45421.22886000001</v>
      </c>
      <c r="H32" s="308">
        <f t="shared" si="3"/>
        <v>34580.700000000004</v>
      </c>
      <c r="I32" s="308">
        <v>6916.14</v>
      </c>
      <c r="J32" s="308">
        <f t="shared" si="4"/>
        <v>41496.840000000004</v>
      </c>
      <c r="K32" s="308">
        <f t="shared" si="9"/>
        <v>4470.7639200000012</v>
      </c>
      <c r="L32" s="308">
        <f t="shared" si="5"/>
        <v>207.48420000000002</v>
      </c>
      <c r="M32" s="308">
        <f t="shared" si="6"/>
        <v>8581.5465120000008</v>
      </c>
      <c r="N32" s="311">
        <f t="shared" si="7"/>
        <v>54756.634632000008</v>
      </c>
      <c r="P32" t="s">
        <v>715</v>
      </c>
      <c r="Q32" s="466">
        <v>108263.86746000001</v>
      </c>
      <c r="R32" s="464">
        <v>1560</v>
      </c>
      <c r="S32" s="467">
        <f t="shared" si="10"/>
        <v>69.399915038461543</v>
      </c>
    </row>
    <row r="33" spans="1:19" x14ac:dyDescent="0.35">
      <c r="A33" s="315"/>
      <c r="B33" s="307" t="s">
        <v>716</v>
      </c>
      <c r="C33" s="308">
        <v>34580.700000000004</v>
      </c>
      <c r="D33" s="308">
        <f t="shared" si="8"/>
        <v>3516.336600000001</v>
      </c>
      <c r="E33" s="309">
        <f t="shared" si="0"/>
        <v>172.90350000000004</v>
      </c>
      <c r="F33" s="308">
        <f t="shared" si="1"/>
        <v>7151.2887600000013</v>
      </c>
      <c r="G33" s="310">
        <f t="shared" si="2"/>
        <v>45421.22886000001</v>
      </c>
      <c r="H33" s="308">
        <f t="shared" si="3"/>
        <v>34580.700000000004</v>
      </c>
      <c r="I33" s="308">
        <v>6916.14</v>
      </c>
      <c r="J33" s="308">
        <f t="shared" si="4"/>
        <v>41496.840000000004</v>
      </c>
      <c r="K33" s="308">
        <f t="shared" si="9"/>
        <v>4470.7639200000012</v>
      </c>
      <c r="L33" s="308">
        <f t="shared" si="5"/>
        <v>207.48420000000002</v>
      </c>
      <c r="M33" s="308">
        <f t="shared" si="6"/>
        <v>8581.5465120000008</v>
      </c>
      <c r="N33" s="311">
        <f t="shared" si="7"/>
        <v>54756.634632000008</v>
      </c>
      <c r="P33" t="s">
        <v>717</v>
      </c>
      <c r="Q33" s="466">
        <v>111549.14568</v>
      </c>
      <c r="R33" s="464">
        <v>1560</v>
      </c>
      <c r="S33" s="467">
        <f t="shared" si="10"/>
        <v>71.505862615384615</v>
      </c>
    </row>
    <row r="34" spans="1:19" x14ac:dyDescent="0.35">
      <c r="A34" s="317"/>
      <c r="B34" s="307" t="s">
        <v>718</v>
      </c>
      <c r="C34" s="308">
        <v>34580.700000000004</v>
      </c>
      <c r="D34" s="308">
        <f t="shared" si="8"/>
        <v>3516.336600000001</v>
      </c>
      <c r="E34" s="309">
        <f t="shared" si="0"/>
        <v>172.90350000000004</v>
      </c>
      <c r="F34" s="308">
        <f t="shared" si="1"/>
        <v>7151.2887600000013</v>
      </c>
      <c r="G34" s="310">
        <f t="shared" si="2"/>
        <v>45421.22886000001</v>
      </c>
      <c r="H34" s="308">
        <f t="shared" si="3"/>
        <v>34580.700000000004</v>
      </c>
      <c r="I34" s="308">
        <v>6916.14</v>
      </c>
      <c r="J34" s="308">
        <f t="shared" si="4"/>
        <v>41496.840000000004</v>
      </c>
      <c r="K34" s="308">
        <f t="shared" si="9"/>
        <v>4470.7639200000012</v>
      </c>
      <c r="L34" s="308">
        <f t="shared" si="5"/>
        <v>207.48420000000002</v>
      </c>
      <c r="M34" s="308">
        <f t="shared" si="6"/>
        <v>8581.5465120000008</v>
      </c>
      <c r="N34" s="311">
        <f t="shared" si="7"/>
        <v>54756.634632000008</v>
      </c>
      <c r="P34" t="s">
        <v>719</v>
      </c>
      <c r="Q34" s="466">
        <v>111549.14568</v>
      </c>
      <c r="R34" s="464">
        <v>1560</v>
      </c>
      <c r="S34" s="467">
        <f t="shared" si="10"/>
        <v>71.505862615384615</v>
      </c>
    </row>
    <row r="35" spans="1:19" x14ac:dyDescent="0.35">
      <c r="A35" s="306">
        <v>6</v>
      </c>
      <c r="B35" s="307" t="s">
        <v>720</v>
      </c>
      <c r="C35" s="308">
        <v>35391.300000000003</v>
      </c>
      <c r="D35" s="308">
        <f t="shared" si="8"/>
        <v>3628.1994000000009</v>
      </c>
      <c r="E35" s="309">
        <f t="shared" si="0"/>
        <v>176.95650000000001</v>
      </c>
      <c r="F35" s="308">
        <f t="shared" si="1"/>
        <v>7318.9208400000007</v>
      </c>
      <c r="G35" s="310">
        <f t="shared" si="2"/>
        <v>46515.37674</v>
      </c>
      <c r="H35" s="308">
        <f t="shared" si="3"/>
        <v>35391.300000000003</v>
      </c>
      <c r="I35" s="308">
        <v>7078.2600000000011</v>
      </c>
      <c r="J35" s="308">
        <f t="shared" si="4"/>
        <v>42469.560000000005</v>
      </c>
      <c r="K35" s="308">
        <f t="shared" si="9"/>
        <v>4604.9992800000009</v>
      </c>
      <c r="L35" s="308">
        <f t="shared" si="5"/>
        <v>212.34780000000003</v>
      </c>
      <c r="M35" s="308">
        <f t="shared" si="6"/>
        <v>8782.7050080000008</v>
      </c>
      <c r="N35" s="311">
        <f t="shared" si="7"/>
        <v>56069.612088000009</v>
      </c>
      <c r="P35" t="s">
        <v>721</v>
      </c>
      <c r="Q35" s="466">
        <v>128832.99723000001</v>
      </c>
      <c r="R35" s="464">
        <v>1560</v>
      </c>
      <c r="S35" s="467">
        <f t="shared" si="10"/>
        <v>82.585254634615396</v>
      </c>
    </row>
    <row r="36" spans="1:19" x14ac:dyDescent="0.35">
      <c r="A36" s="315"/>
      <c r="B36" s="307" t="s">
        <v>722</v>
      </c>
      <c r="C36" s="308">
        <v>35391.300000000003</v>
      </c>
      <c r="D36" s="308">
        <f t="shared" si="8"/>
        <v>3628.1994000000009</v>
      </c>
      <c r="E36" s="309">
        <f t="shared" si="0"/>
        <v>176.95650000000001</v>
      </c>
      <c r="F36" s="308">
        <f t="shared" si="1"/>
        <v>7318.9208400000007</v>
      </c>
      <c r="G36" s="310">
        <f t="shared" si="2"/>
        <v>46515.37674</v>
      </c>
      <c r="H36" s="308">
        <f t="shared" si="3"/>
        <v>35391.300000000003</v>
      </c>
      <c r="I36" s="308">
        <v>7078.2600000000011</v>
      </c>
      <c r="J36" s="308">
        <f t="shared" si="4"/>
        <v>42469.560000000005</v>
      </c>
      <c r="K36" s="308">
        <f t="shared" si="9"/>
        <v>4604.9992800000009</v>
      </c>
      <c r="L36" s="308">
        <f t="shared" si="5"/>
        <v>212.34780000000003</v>
      </c>
      <c r="M36" s="308">
        <f t="shared" si="6"/>
        <v>8782.7050080000008</v>
      </c>
      <c r="N36" s="311">
        <f t="shared" si="7"/>
        <v>56069.612088000009</v>
      </c>
      <c r="P36" t="s">
        <v>723</v>
      </c>
      <c r="Q36" s="466">
        <v>133578.08415000001</v>
      </c>
      <c r="R36" s="464">
        <v>1560</v>
      </c>
      <c r="S36" s="467">
        <f t="shared" si="10"/>
        <v>85.626977019230779</v>
      </c>
    </row>
    <row r="37" spans="1:19" x14ac:dyDescent="0.35">
      <c r="A37" s="315"/>
      <c r="B37" s="307" t="s">
        <v>724</v>
      </c>
      <c r="C37" s="308">
        <v>37350.6</v>
      </c>
      <c r="D37" s="308">
        <f t="shared" si="8"/>
        <v>3898.5828000000001</v>
      </c>
      <c r="E37" s="309">
        <f t="shared" si="0"/>
        <v>186.75299999999999</v>
      </c>
      <c r="F37" s="308">
        <f t="shared" si="1"/>
        <v>7724.1040800000001</v>
      </c>
      <c r="G37" s="310">
        <f t="shared" si="2"/>
        <v>49160.039879999989</v>
      </c>
      <c r="H37" s="308">
        <f t="shared" si="3"/>
        <v>37350.6</v>
      </c>
      <c r="I37" s="308">
        <v>7470.1200000000008</v>
      </c>
      <c r="J37" s="308">
        <f t="shared" si="4"/>
        <v>44820.72</v>
      </c>
      <c r="K37" s="308">
        <f t="shared" si="9"/>
        <v>4929.4593600000007</v>
      </c>
      <c r="L37" s="308">
        <f t="shared" si="5"/>
        <v>224.1036</v>
      </c>
      <c r="M37" s="308">
        <f t="shared" si="6"/>
        <v>9268.9248960000004</v>
      </c>
      <c r="N37" s="311">
        <f t="shared" si="7"/>
        <v>59243.207856000008</v>
      </c>
      <c r="P37" t="s">
        <v>725</v>
      </c>
      <c r="Q37" s="466">
        <v>133578.08415000001</v>
      </c>
      <c r="R37" s="464">
        <v>1560</v>
      </c>
      <c r="S37" s="467">
        <f t="shared" si="10"/>
        <v>85.626977019230779</v>
      </c>
    </row>
    <row r="38" spans="1:19" x14ac:dyDescent="0.35">
      <c r="A38" s="315"/>
      <c r="B38" s="307" t="s">
        <v>726</v>
      </c>
      <c r="C38" s="308">
        <v>37350.6</v>
      </c>
      <c r="D38" s="308">
        <f t="shared" si="8"/>
        <v>3898.5828000000001</v>
      </c>
      <c r="E38" s="309">
        <f t="shared" si="0"/>
        <v>186.75299999999999</v>
      </c>
      <c r="F38" s="308">
        <f t="shared" si="1"/>
        <v>7724.1040800000001</v>
      </c>
      <c r="G38" s="310">
        <f t="shared" si="2"/>
        <v>49160.039879999989</v>
      </c>
      <c r="H38" s="308">
        <f t="shared" si="3"/>
        <v>37350.6</v>
      </c>
      <c r="I38" s="308">
        <v>7470.1200000000008</v>
      </c>
      <c r="J38" s="308">
        <f t="shared" si="4"/>
        <v>44820.72</v>
      </c>
      <c r="K38" s="308">
        <f t="shared" si="9"/>
        <v>4929.4593600000007</v>
      </c>
      <c r="L38" s="308">
        <f t="shared" si="5"/>
        <v>224.1036</v>
      </c>
      <c r="M38" s="308">
        <f t="shared" si="6"/>
        <v>9268.9248960000004</v>
      </c>
      <c r="N38" s="311">
        <f t="shared" si="7"/>
        <v>59243.207856000008</v>
      </c>
      <c r="P38" t="s">
        <v>727</v>
      </c>
      <c r="Q38" s="466">
        <v>153902.02275</v>
      </c>
      <c r="R38" s="464">
        <v>1560</v>
      </c>
      <c r="S38" s="467">
        <f t="shared" si="10"/>
        <v>98.655142788461546</v>
      </c>
    </row>
    <row r="39" spans="1:19" x14ac:dyDescent="0.35">
      <c r="A39" s="315"/>
      <c r="B39" s="307" t="s">
        <v>728</v>
      </c>
      <c r="C39" s="308">
        <v>37350.6</v>
      </c>
      <c r="D39" s="308">
        <f t="shared" si="8"/>
        <v>3898.5828000000001</v>
      </c>
      <c r="E39" s="309">
        <f t="shared" si="0"/>
        <v>186.75299999999999</v>
      </c>
      <c r="F39" s="308">
        <f t="shared" si="1"/>
        <v>7724.1040800000001</v>
      </c>
      <c r="G39" s="310">
        <f t="shared" si="2"/>
        <v>49160.039879999989</v>
      </c>
      <c r="H39" s="308">
        <f t="shared" si="3"/>
        <v>37350.6</v>
      </c>
      <c r="I39" s="308">
        <v>7470.1200000000008</v>
      </c>
      <c r="J39" s="308">
        <f t="shared" si="4"/>
        <v>44820.72</v>
      </c>
      <c r="K39" s="308">
        <f t="shared" si="9"/>
        <v>4929.4593600000007</v>
      </c>
      <c r="L39" s="308">
        <f t="shared" si="5"/>
        <v>224.1036</v>
      </c>
      <c r="M39" s="308">
        <f t="shared" si="6"/>
        <v>9268.9248960000004</v>
      </c>
      <c r="N39" s="311">
        <f t="shared" si="7"/>
        <v>59243.207856000008</v>
      </c>
      <c r="P39" t="s">
        <v>729</v>
      </c>
      <c r="Q39" s="466">
        <f>G84</f>
        <v>125174.56680000002</v>
      </c>
      <c r="R39" s="464">
        <f>(43*(8*4))</f>
        <v>1376</v>
      </c>
      <c r="S39" s="467">
        <f t="shared" si="10"/>
        <v>90.969888662790709</v>
      </c>
    </row>
    <row r="40" spans="1:19" x14ac:dyDescent="0.35">
      <c r="A40" s="315"/>
      <c r="B40" s="307" t="s">
        <v>730</v>
      </c>
      <c r="C40" s="308">
        <v>42617.4</v>
      </c>
      <c r="D40" s="308">
        <f t="shared" si="8"/>
        <v>4625.4012000000002</v>
      </c>
      <c r="E40" s="309">
        <f t="shared" si="0"/>
        <v>213.08700000000002</v>
      </c>
      <c r="F40" s="308">
        <f t="shared" si="1"/>
        <v>8813.2783200000013</v>
      </c>
      <c r="G40" s="310">
        <f t="shared" si="2"/>
        <v>56269.166519999999</v>
      </c>
      <c r="H40" s="308">
        <f t="shared" si="3"/>
        <v>42617.4</v>
      </c>
      <c r="I40" s="308">
        <v>7745.85</v>
      </c>
      <c r="J40" s="308">
        <f t="shared" si="4"/>
        <v>50363.25</v>
      </c>
      <c r="K40" s="308">
        <f t="shared" si="9"/>
        <v>5694.3285000000005</v>
      </c>
      <c r="L40" s="308">
        <f t="shared" si="5"/>
        <v>251.81625</v>
      </c>
      <c r="M40" s="308">
        <f t="shared" si="6"/>
        <v>10415.1201</v>
      </c>
      <c r="N40" s="311">
        <f t="shared" si="7"/>
        <v>66724.514850000007</v>
      </c>
      <c r="P40" t="s">
        <v>731</v>
      </c>
      <c r="Q40" s="466">
        <f>G92</f>
        <v>140999.622</v>
      </c>
      <c r="R40" s="464">
        <f t="shared" ref="R40:R41" si="11">(43*(8*4))</f>
        <v>1376</v>
      </c>
      <c r="S40" s="467">
        <f t="shared" si="10"/>
        <v>102.47065552325581</v>
      </c>
    </row>
    <row r="41" spans="1:19" ht="15" thickBot="1" x14ac:dyDescent="0.4">
      <c r="A41" s="315"/>
      <c r="B41" s="307" t="s">
        <v>732</v>
      </c>
      <c r="C41" s="308">
        <v>42617.4</v>
      </c>
      <c r="D41" s="308">
        <f t="shared" si="8"/>
        <v>4625.4012000000002</v>
      </c>
      <c r="E41" s="309">
        <f t="shared" si="0"/>
        <v>213.08700000000002</v>
      </c>
      <c r="F41" s="308">
        <f t="shared" si="1"/>
        <v>8813.2783200000013</v>
      </c>
      <c r="G41" s="310">
        <f t="shared" si="2"/>
        <v>56269.166519999999</v>
      </c>
      <c r="H41" s="308">
        <f t="shared" si="3"/>
        <v>42617.4</v>
      </c>
      <c r="I41" s="308">
        <v>7745.85</v>
      </c>
      <c r="J41" s="308">
        <f t="shared" si="4"/>
        <v>50363.25</v>
      </c>
      <c r="K41" s="308">
        <f t="shared" si="9"/>
        <v>5694.3285000000005</v>
      </c>
      <c r="L41" s="308">
        <f t="shared" si="5"/>
        <v>251.81625</v>
      </c>
      <c r="M41" s="308">
        <f t="shared" si="6"/>
        <v>10415.1201</v>
      </c>
      <c r="N41" s="311">
        <f t="shared" si="7"/>
        <v>66724.514850000007</v>
      </c>
      <c r="P41" t="s">
        <v>733</v>
      </c>
      <c r="Q41" s="468">
        <f>G103</f>
        <v>159549.92340000003</v>
      </c>
      <c r="R41" s="469">
        <f t="shared" si="11"/>
        <v>1376</v>
      </c>
      <c r="S41" s="470">
        <f t="shared" si="10"/>
        <v>115.9519792151163</v>
      </c>
    </row>
    <row r="42" spans="1:19" x14ac:dyDescent="0.35">
      <c r="A42" s="315"/>
      <c r="B42" s="307" t="s">
        <v>734</v>
      </c>
      <c r="C42" s="308">
        <v>42617.4</v>
      </c>
      <c r="D42" s="308">
        <f t="shared" si="8"/>
        <v>4625.4012000000002</v>
      </c>
      <c r="E42" s="309">
        <f t="shared" si="0"/>
        <v>213.08700000000002</v>
      </c>
      <c r="F42" s="308">
        <f t="shared" si="1"/>
        <v>8813.2783200000013</v>
      </c>
      <c r="G42" s="310">
        <f t="shared" si="2"/>
        <v>56269.166519999999</v>
      </c>
      <c r="H42" s="308">
        <f t="shared" si="3"/>
        <v>42617.4</v>
      </c>
      <c r="I42" s="308">
        <v>7745.85</v>
      </c>
      <c r="J42" s="308">
        <f t="shared" si="4"/>
        <v>50363.25</v>
      </c>
      <c r="K42" s="308">
        <f t="shared" si="9"/>
        <v>5694.3285000000005</v>
      </c>
      <c r="L42" s="308">
        <f t="shared" si="5"/>
        <v>251.81625</v>
      </c>
      <c r="M42" s="308">
        <f t="shared" si="6"/>
        <v>10415.1201</v>
      </c>
      <c r="N42" s="311">
        <f t="shared" si="7"/>
        <v>66724.514850000007</v>
      </c>
    </row>
    <row r="43" spans="1:19" x14ac:dyDescent="0.35">
      <c r="A43" s="317"/>
      <c r="B43" s="307" t="s">
        <v>735</v>
      </c>
      <c r="C43" s="308">
        <v>42617.4</v>
      </c>
      <c r="D43" s="308">
        <f t="shared" si="8"/>
        <v>4625.4012000000002</v>
      </c>
      <c r="E43" s="309">
        <f t="shared" si="0"/>
        <v>213.08700000000002</v>
      </c>
      <c r="F43" s="308">
        <f t="shared" si="1"/>
        <v>8813.2783200000013</v>
      </c>
      <c r="G43" s="310">
        <f t="shared" si="2"/>
        <v>56269.166519999999</v>
      </c>
      <c r="H43" s="308">
        <f t="shared" si="3"/>
        <v>42617.4</v>
      </c>
      <c r="I43" s="308">
        <v>7745.85</v>
      </c>
      <c r="J43" s="308">
        <f t="shared" si="4"/>
        <v>50363.25</v>
      </c>
      <c r="K43" s="308">
        <f t="shared" si="9"/>
        <v>5694.3285000000005</v>
      </c>
      <c r="L43" s="308">
        <f t="shared" si="5"/>
        <v>251.81625</v>
      </c>
      <c r="M43" s="308">
        <f t="shared" si="6"/>
        <v>10415.1201</v>
      </c>
      <c r="N43" s="311">
        <f t="shared" si="7"/>
        <v>66724.514850000007</v>
      </c>
    </row>
    <row r="44" spans="1:19" x14ac:dyDescent="0.35">
      <c r="A44" s="306">
        <v>7</v>
      </c>
      <c r="B44" s="307" t="s">
        <v>736</v>
      </c>
      <c r="C44" s="308">
        <v>43741.950000000004</v>
      </c>
      <c r="D44" s="308">
        <f t="shared" si="8"/>
        <v>4780.5891000000011</v>
      </c>
      <c r="E44" s="309">
        <f t="shared" si="0"/>
        <v>218.70975000000001</v>
      </c>
      <c r="F44" s="308">
        <f t="shared" si="1"/>
        <v>9045.8352600000017</v>
      </c>
      <c r="G44" s="310">
        <f t="shared" si="2"/>
        <v>57787.084110000011</v>
      </c>
      <c r="H44" s="308">
        <f t="shared" si="3"/>
        <v>43741.950000000004</v>
      </c>
      <c r="I44" s="308">
        <v>7745.85</v>
      </c>
      <c r="J44" s="308">
        <f t="shared" si="4"/>
        <v>51487.8</v>
      </c>
      <c r="K44" s="308">
        <f t="shared" si="9"/>
        <v>5849.5164000000013</v>
      </c>
      <c r="L44" s="308">
        <f t="shared" si="5"/>
        <v>257.43900000000002</v>
      </c>
      <c r="M44" s="308">
        <f>J44*0.2068</f>
        <v>10647.67704</v>
      </c>
      <c r="N44" s="311">
        <f t="shared" si="7"/>
        <v>68242.432440000004</v>
      </c>
    </row>
    <row r="45" spans="1:19" x14ac:dyDescent="0.35">
      <c r="A45" s="315"/>
      <c r="B45" s="307" t="s">
        <v>737</v>
      </c>
      <c r="C45" s="308">
        <v>43741.950000000004</v>
      </c>
      <c r="D45" s="308">
        <f t="shared" si="8"/>
        <v>4780.5891000000011</v>
      </c>
      <c r="E45" s="309">
        <f t="shared" si="0"/>
        <v>218.70975000000001</v>
      </c>
      <c r="F45" s="308">
        <f t="shared" si="1"/>
        <v>9045.8352600000017</v>
      </c>
      <c r="G45" s="310">
        <f t="shared" si="2"/>
        <v>57787.084110000011</v>
      </c>
      <c r="H45" s="308">
        <f t="shared" si="3"/>
        <v>43741.950000000004</v>
      </c>
      <c r="I45" s="308">
        <v>7745.85</v>
      </c>
      <c r="J45" s="308">
        <f t="shared" si="4"/>
        <v>51487.8</v>
      </c>
      <c r="K45" s="308">
        <f t="shared" si="9"/>
        <v>5849.5164000000013</v>
      </c>
      <c r="L45" s="308">
        <f t="shared" si="5"/>
        <v>257.43900000000002</v>
      </c>
      <c r="M45" s="308">
        <f t="shared" si="6"/>
        <v>10647.67704</v>
      </c>
      <c r="N45" s="311">
        <f t="shared" si="7"/>
        <v>68242.432440000004</v>
      </c>
    </row>
    <row r="46" spans="1:19" x14ac:dyDescent="0.35">
      <c r="A46" s="315"/>
      <c r="B46" s="307" t="s">
        <v>738</v>
      </c>
      <c r="C46" s="308">
        <v>45996.3</v>
      </c>
      <c r="D46" s="308">
        <f t="shared" si="8"/>
        <v>5091.6894000000011</v>
      </c>
      <c r="E46" s="309">
        <f t="shared" si="0"/>
        <v>229.98150000000001</v>
      </c>
      <c r="F46" s="308">
        <f t="shared" si="1"/>
        <v>9512.0348400000003</v>
      </c>
      <c r="G46" s="310">
        <f t="shared" si="2"/>
        <v>60830.005740000008</v>
      </c>
      <c r="H46" s="308">
        <f t="shared" si="3"/>
        <v>45996.3</v>
      </c>
      <c r="I46" s="308">
        <v>7745.85</v>
      </c>
      <c r="J46" s="308">
        <f t="shared" si="4"/>
        <v>53742.15</v>
      </c>
      <c r="K46" s="308">
        <f t="shared" si="9"/>
        <v>6160.6167000000005</v>
      </c>
      <c r="L46" s="308">
        <f t="shared" si="5"/>
        <v>268.71075000000002</v>
      </c>
      <c r="M46" s="308">
        <f t="shared" si="6"/>
        <v>11113.876620000001</v>
      </c>
      <c r="N46" s="311">
        <f t="shared" si="7"/>
        <v>71285.354070000001</v>
      </c>
    </row>
    <row r="47" spans="1:19" x14ac:dyDescent="0.35">
      <c r="A47" s="315"/>
      <c r="B47" s="307" t="s">
        <v>739</v>
      </c>
      <c r="C47" s="308">
        <v>45996.3</v>
      </c>
      <c r="D47" s="308">
        <f t="shared" si="8"/>
        <v>5091.6894000000011</v>
      </c>
      <c r="E47" s="309">
        <f t="shared" si="0"/>
        <v>229.98150000000001</v>
      </c>
      <c r="F47" s="308">
        <f t="shared" si="1"/>
        <v>9512.0348400000003</v>
      </c>
      <c r="G47" s="310">
        <f t="shared" si="2"/>
        <v>60830.005740000008</v>
      </c>
      <c r="H47" s="308">
        <f t="shared" si="3"/>
        <v>45996.3</v>
      </c>
      <c r="I47" s="308">
        <v>7745.85</v>
      </c>
      <c r="J47" s="308">
        <f t="shared" si="4"/>
        <v>53742.15</v>
      </c>
      <c r="K47" s="308">
        <f t="shared" si="9"/>
        <v>6160.6167000000005</v>
      </c>
      <c r="L47" s="308">
        <f t="shared" si="5"/>
        <v>268.71075000000002</v>
      </c>
      <c r="M47" s="308">
        <f t="shared" si="6"/>
        <v>11113.876620000001</v>
      </c>
      <c r="N47" s="311">
        <f t="shared" si="7"/>
        <v>71285.354070000001</v>
      </c>
    </row>
    <row r="48" spans="1:19" x14ac:dyDescent="0.35">
      <c r="A48" s="315"/>
      <c r="B48" s="307" t="s">
        <v>740</v>
      </c>
      <c r="C48" s="308">
        <v>45996.3</v>
      </c>
      <c r="D48" s="308">
        <f t="shared" si="8"/>
        <v>5091.6894000000011</v>
      </c>
      <c r="E48" s="309">
        <f t="shared" si="0"/>
        <v>229.98150000000001</v>
      </c>
      <c r="F48" s="308">
        <f t="shared" si="1"/>
        <v>9512.0348400000003</v>
      </c>
      <c r="G48" s="310">
        <f t="shared" si="2"/>
        <v>60830.005740000008</v>
      </c>
      <c r="H48" s="308">
        <f t="shared" si="3"/>
        <v>45996.3</v>
      </c>
      <c r="I48" s="308">
        <v>7745.85</v>
      </c>
      <c r="J48" s="308">
        <f t="shared" si="4"/>
        <v>53742.15</v>
      </c>
      <c r="K48" s="308">
        <f t="shared" si="9"/>
        <v>6160.6167000000005</v>
      </c>
      <c r="L48" s="308">
        <f t="shared" si="5"/>
        <v>268.71075000000002</v>
      </c>
      <c r="M48" s="308">
        <f t="shared" si="6"/>
        <v>11113.876620000001</v>
      </c>
      <c r="N48" s="311">
        <f t="shared" si="7"/>
        <v>71285.354070000001</v>
      </c>
    </row>
    <row r="49" spans="1:14" x14ac:dyDescent="0.35">
      <c r="A49" s="315"/>
      <c r="B49" s="307" t="s">
        <v>741</v>
      </c>
      <c r="C49" s="308">
        <v>50055.6</v>
      </c>
      <c r="D49" s="308">
        <f t="shared" si="8"/>
        <v>5651.8728000000001</v>
      </c>
      <c r="E49" s="309">
        <f t="shared" si="0"/>
        <v>250.27799999999999</v>
      </c>
      <c r="F49" s="308">
        <f t="shared" si="1"/>
        <v>10351.498079999999</v>
      </c>
      <c r="G49" s="310">
        <f t="shared" si="2"/>
        <v>66309.248879999999</v>
      </c>
      <c r="H49" s="308">
        <f t="shared" si="3"/>
        <v>50055.6</v>
      </c>
      <c r="I49" s="308">
        <v>7745.85</v>
      </c>
      <c r="J49" s="308">
        <f t="shared" si="4"/>
        <v>57801.45</v>
      </c>
      <c r="K49" s="308">
        <f t="shared" si="9"/>
        <v>6720.8001000000004</v>
      </c>
      <c r="L49" s="308">
        <f t="shared" si="5"/>
        <v>289.00725</v>
      </c>
      <c r="M49" s="308">
        <f t="shared" si="6"/>
        <v>11953.33986</v>
      </c>
      <c r="N49" s="311">
        <f t="shared" si="7"/>
        <v>76764.597210000007</v>
      </c>
    </row>
    <row r="50" spans="1:14" x14ac:dyDescent="0.35">
      <c r="A50" s="315"/>
      <c r="B50" s="307" t="s">
        <v>742</v>
      </c>
      <c r="C50" s="308">
        <v>50055.6</v>
      </c>
      <c r="D50" s="308">
        <f t="shared" si="8"/>
        <v>5651.8728000000001</v>
      </c>
      <c r="E50" s="309">
        <f t="shared" si="0"/>
        <v>250.27799999999999</v>
      </c>
      <c r="F50" s="308">
        <f t="shared" si="1"/>
        <v>10351.498079999999</v>
      </c>
      <c r="G50" s="310">
        <f t="shared" si="2"/>
        <v>66309.248879999999</v>
      </c>
      <c r="H50" s="308">
        <f t="shared" si="3"/>
        <v>50055.6</v>
      </c>
      <c r="I50" s="308">
        <v>7745.85</v>
      </c>
      <c r="J50" s="308">
        <f t="shared" si="4"/>
        <v>57801.45</v>
      </c>
      <c r="K50" s="308">
        <f t="shared" si="9"/>
        <v>6720.8001000000004</v>
      </c>
      <c r="L50" s="308">
        <f t="shared" si="5"/>
        <v>289.00725</v>
      </c>
      <c r="M50" s="308">
        <f t="shared" si="6"/>
        <v>11953.33986</v>
      </c>
      <c r="N50" s="311">
        <f t="shared" si="7"/>
        <v>76764.597210000007</v>
      </c>
    </row>
    <row r="51" spans="1:14" x14ac:dyDescent="0.35">
      <c r="A51" s="315"/>
      <c r="B51" s="307" t="s">
        <v>743</v>
      </c>
      <c r="C51" s="308">
        <v>50055.6</v>
      </c>
      <c r="D51" s="308">
        <f t="shared" si="8"/>
        <v>5651.8728000000001</v>
      </c>
      <c r="E51" s="309">
        <f t="shared" si="0"/>
        <v>250.27799999999999</v>
      </c>
      <c r="F51" s="308">
        <f t="shared" si="1"/>
        <v>10351.498079999999</v>
      </c>
      <c r="G51" s="310">
        <f t="shared" si="2"/>
        <v>66309.248879999999</v>
      </c>
      <c r="H51" s="308">
        <f t="shared" si="3"/>
        <v>50055.6</v>
      </c>
      <c r="I51" s="308">
        <v>7745.85</v>
      </c>
      <c r="J51" s="308">
        <f t="shared" si="4"/>
        <v>57801.45</v>
      </c>
      <c r="K51" s="308">
        <f t="shared" si="9"/>
        <v>6720.8001000000004</v>
      </c>
      <c r="L51" s="308">
        <f t="shared" si="5"/>
        <v>289.00725</v>
      </c>
      <c r="M51" s="308">
        <f t="shared" si="6"/>
        <v>11953.33986</v>
      </c>
      <c r="N51" s="311">
        <f t="shared" si="7"/>
        <v>76764.597210000007</v>
      </c>
    </row>
    <row r="52" spans="1:14" x14ac:dyDescent="0.35">
      <c r="A52" s="317"/>
      <c r="B52" s="307" t="s">
        <v>744</v>
      </c>
      <c r="C52" s="308">
        <v>50055.6</v>
      </c>
      <c r="D52" s="308">
        <f t="shared" si="8"/>
        <v>5651.8728000000001</v>
      </c>
      <c r="E52" s="309">
        <f t="shared" si="0"/>
        <v>250.27799999999999</v>
      </c>
      <c r="F52" s="308">
        <f t="shared" si="1"/>
        <v>10351.498079999999</v>
      </c>
      <c r="G52" s="310">
        <f t="shared" si="2"/>
        <v>66309.248879999999</v>
      </c>
      <c r="H52" s="308">
        <f t="shared" si="3"/>
        <v>50055.6</v>
      </c>
      <c r="I52" s="308">
        <v>7745.85</v>
      </c>
      <c r="J52" s="308">
        <f t="shared" si="4"/>
        <v>57801.45</v>
      </c>
      <c r="K52" s="308">
        <f t="shared" si="9"/>
        <v>6720.8001000000004</v>
      </c>
      <c r="L52" s="308">
        <f t="shared" si="5"/>
        <v>289.00725</v>
      </c>
      <c r="M52" s="308">
        <f t="shared" si="6"/>
        <v>11953.33986</v>
      </c>
      <c r="N52" s="311">
        <f t="shared" si="7"/>
        <v>76764.597210000007</v>
      </c>
    </row>
    <row r="53" spans="1:14" x14ac:dyDescent="0.35">
      <c r="A53" s="306" t="s">
        <v>745</v>
      </c>
      <c r="B53" s="307" t="s">
        <v>746</v>
      </c>
      <c r="C53" s="308">
        <v>50952.3</v>
      </c>
      <c r="D53" s="308">
        <f t="shared" si="8"/>
        <v>5775.617400000001</v>
      </c>
      <c r="E53" s="309">
        <f t="shared" si="0"/>
        <v>254.76150000000001</v>
      </c>
      <c r="F53" s="308">
        <f t="shared" si="1"/>
        <v>10536.935640000002</v>
      </c>
      <c r="G53" s="310">
        <f t="shared" si="2"/>
        <v>67519.61454000001</v>
      </c>
      <c r="H53" s="308">
        <f t="shared" si="3"/>
        <v>50952.3</v>
      </c>
      <c r="I53" s="308">
        <v>7745.85</v>
      </c>
      <c r="J53" s="308">
        <f t="shared" si="4"/>
        <v>58698.15</v>
      </c>
      <c r="K53" s="308">
        <f t="shared" si="9"/>
        <v>6844.5447000000004</v>
      </c>
      <c r="L53" s="308">
        <f t="shared" si="5"/>
        <v>293.49074999999999</v>
      </c>
      <c r="M53" s="308">
        <f t="shared" si="6"/>
        <v>12138.77742</v>
      </c>
      <c r="N53" s="311">
        <f t="shared" si="7"/>
        <v>77974.962870000003</v>
      </c>
    </row>
    <row r="54" spans="1:14" x14ac:dyDescent="0.35">
      <c r="A54" s="315"/>
      <c r="B54" s="307" t="s">
        <v>747</v>
      </c>
      <c r="C54" s="308">
        <v>50952.3</v>
      </c>
      <c r="D54" s="308">
        <f t="shared" si="8"/>
        <v>5775.617400000001</v>
      </c>
      <c r="E54" s="309">
        <f t="shared" si="0"/>
        <v>254.76150000000001</v>
      </c>
      <c r="F54" s="308">
        <f t="shared" si="1"/>
        <v>10536.935640000002</v>
      </c>
      <c r="G54" s="310">
        <f t="shared" si="2"/>
        <v>67519.61454000001</v>
      </c>
      <c r="H54" s="308">
        <f t="shared" si="3"/>
        <v>50952.3</v>
      </c>
      <c r="I54" s="308">
        <v>7745.85</v>
      </c>
      <c r="J54" s="308">
        <f t="shared" si="4"/>
        <v>58698.15</v>
      </c>
      <c r="K54" s="308">
        <f t="shared" si="9"/>
        <v>6844.5447000000004</v>
      </c>
      <c r="L54" s="308">
        <f t="shared" si="5"/>
        <v>293.49074999999999</v>
      </c>
      <c r="M54" s="308">
        <f t="shared" si="6"/>
        <v>12138.77742</v>
      </c>
      <c r="N54" s="311">
        <f t="shared" si="7"/>
        <v>77974.962870000003</v>
      </c>
    </row>
    <row r="55" spans="1:14" x14ac:dyDescent="0.35">
      <c r="A55" s="315"/>
      <c r="B55" s="307" t="s">
        <v>748</v>
      </c>
      <c r="C55" s="308">
        <v>50952.3</v>
      </c>
      <c r="D55" s="308">
        <f t="shared" si="8"/>
        <v>5775.617400000001</v>
      </c>
      <c r="E55" s="309">
        <f t="shared" si="0"/>
        <v>254.76150000000001</v>
      </c>
      <c r="F55" s="308">
        <f t="shared" si="1"/>
        <v>10536.935640000002</v>
      </c>
      <c r="G55" s="310">
        <f t="shared" si="2"/>
        <v>67519.61454000001</v>
      </c>
      <c r="H55" s="308">
        <f t="shared" si="3"/>
        <v>50952.3</v>
      </c>
      <c r="I55" s="308">
        <v>7745.85</v>
      </c>
      <c r="J55" s="308">
        <f t="shared" si="4"/>
        <v>58698.15</v>
      </c>
      <c r="K55" s="308">
        <f t="shared" si="9"/>
        <v>6844.5447000000004</v>
      </c>
      <c r="L55" s="308">
        <f t="shared" si="5"/>
        <v>293.49074999999999</v>
      </c>
      <c r="M55" s="308">
        <f t="shared" si="6"/>
        <v>12138.77742</v>
      </c>
      <c r="N55" s="311">
        <f t="shared" si="7"/>
        <v>77974.962870000003</v>
      </c>
    </row>
    <row r="56" spans="1:14" x14ac:dyDescent="0.35">
      <c r="A56" s="315"/>
      <c r="B56" s="307" t="s">
        <v>749</v>
      </c>
      <c r="C56" s="308">
        <v>50952.3</v>
      </c>
      <c r="D56" s="308">
        <f t="shared" si="8"/>
        <v>5775.617400000001</v>
      </c>
      <c r="E56" s="309">
        <f t="shared" si="0"/>
        <v>254.76150000000001</v>
      </c>
      <c r="F56" s="308">
        <f t="shared" si="1"/>
        <v>10536.935640000002</v>
      </c>
      <c r="G56" s="310">
        <f t="shared" si="2"/>
        <v>67519.61454000001</v>
      </c>
      <c r="H56" s="308">
        <f t="shared" si="3"/>
        <v>50952.3</v>
      </c>
      <c r="I56" s="308">
        <v>7745.85</v>
      </c>
      <c r="J56" s="308">
        <f t="shared" si="4"/>
        <v>58698.15</v>
      </c>
      <c r="K56" s="308">
        <f t="shared" si="9"/>
        <v>6844.5447000000004</v>
      </c>
      <c r="L56" s="308">
        <f t="shared" si="5"/>
        <v>293.49074999999999</v>
      </c>
      <c r="M56" s="308">
        <f t="shared" si="6"/>
        <v>12138.77742</v>
      </c>
      <c r="N56" s="311">
        <f t="shared" si="7"/>
        <v>77974.962870000003</v>
      </c>
    </row>
    <row r="57" spans="1:14" x14ac:dyDescent="0.35">
      <c r="A57" s="315"/>
      <c r="B57" s="307" t="s">
        <v>750</v>
      </c>
      <c r="C57" s="308">
        <v>50952.3</v>
      </c>
      <c r="D57" s="308">
        <f t="shared" si="8"/>
        <v>5775.617400000001</v>
      </c>
      <c r="E57" s="309">
        <f t="shared" si="0"/>
        <v>254.76150000000001</v>
      </c>
      <c r="F57" s="308">
        <f t="shared" si="1"/>
        <v>10536.935640000002</v>
      </c>
      <c r="G57" s="310">
        <f t="shared" si="2"/>
        <v>67519.61454000001</v>
      </c>
      <c r="H57" s="308">
        <f t="shared" si="3"/>
        <v>50952.3</v>
      </c>
      <c r="I57" s="308">
        <v>7745.85</v>
      </c>
      <c r="J57" s="308">
        <f t="shared" si="4"/>
        <v>58698.15</v>
      </c>
      <c r="K57" s="308">
        <f t="shared" si="9"/>
        <v>6844.5447000000004</v>
      </c>
      <c r="L57" s="308">
        <f t="shared" si="5"/>
        <v>293.49074999999999</v>
      </c>
      <c r="M57" s="308">
        <f t="shared" si="6"/>
        <v>12138.77742</v>
      </c>
      <c r="N57" s="311">
        <f t="shared" si="7"/>
        <v>77974.962870000003</v>
      </c>
    </row>
    <row r="58" spans="1:14" x14ac:dyDescent="0.35">
      <c r="A58" s="317"/>
      <c r="B58" s="307" t="s">
        <v>751</v>
      </c>
      <c r="C58" s="308">
        <v>57349.950000000004</v>
      </c>
      <c r="D58" s="308">
        <f t="shared" si="8"/>
        <v>6658.4931000000015</v>
      </c>
      <c r="E58" s="309">
        <f t="shared" si="0"/>
        <v>286.74975000000001</v>
      </c>
      <c r="F58" s="308">
        <f t="shared" si="1"/>
        <v>11859.969660000002</v>
      </c>
      <c r="G58" s="310">
        <f t="shared" si="2"/>
        <v>76155.162510000009</v>
      </c>
      <c r="H58" s="308">
        <f t="shared" si="3"/>
        <v>57349.950000000004</v>
      </c>
      <c r="I58" s="308">
        <v>7745.85</v>
      </c>
      <c r="J58" s="308">
        <f t="shared" si="4"/>
        <v>65095.8</v>
      </c>
      <c r="K58" s="308">
        <f t="shared" si="9"/>
        <v>7727.4204000000009</v>
      </c>
      <c r="L58" s="308">
        <f t="shared" si="5"/>
        <v>325.47900000000004</v>
      </c>
      <c r="M58" s="308">
        <f t="shared" si="6"/>
        <v>13461.811440000001</v>
      </c>
      <c r="N58" s="311">
        <f t="shared" si="7"/>
        <v>86610.510840000017</v>
      </c>
    </row>
    <row r="59" spans="1:14" x14ac:dyDescent="0.35">
      <c r="A59" s="306" t="s">
        <v>752</v>
      </c>
      <c r="B59" s="307" t="s">
        <v>753</v>
      </c>
      <c r="C59" s="308">
        <v>58972.200000000004</v>
      </c>
      <c r="D59" s="308">
        <f t="shared" si="8"/>
        <v>6882.3636000000015</v>
      </c>
      <c r="E59" s="309">
        <f t="shared" si="0"/>
        <v>294.86100000000005</v>
      </c>
      <c r="F59" s="308">
        <f t="shared" si="1"/>
        <v>12195.450960000002</v>
      </c>
      <c r="G59" s="310">
        <f t="shared" si="2"/>
        <v>78344.875560000015</v>
      </c>
      <c r="H59" s="308">
        <f t="shared" si="3"/>
        <v>58972.200000000004</v>
      </c>
      <c r="I59" s="308">
        <v>7745.85</v>
      </c>
      <c r="J59" s="308">
        <f t="shared" si="4"/>
        <v>66718.05</v>
      </c>
      <c r="K59" s="308">
        <f t="shared" si="9"/>
        <v>7951.2909000000009</v>
      </c>
      <c r="L59" s="308">
        <f t="shared" si="5"/>
        <v>333.59025000000003</v>
      </c>
      <c r="M59" s="308">
        <f t="shared" si="6"/>
        <v>13797.292740000001</v>
      </c>
      <c r="N59" s="311">
        <f t="shared" si="7"/>
        <v>88800.223890000008</v>
      </c>
    </row>
    <row r="60" spans="1:14" x14ac:dyDescent="0.35">
      <c r="A60" s="315"/>
      <c r="B60" s="307" t="s">
        <v>754</v>
      </c>
      <c r="C60" s="308">
        <v>58972.200000000004</v>
      </c>
      <c r="D60" s="308">
        <f t="shared" si="8"/>
        <v>6882.3636000000015</v>
      </c>
      <c r="E60" s="309">
        <f t="shared" si="0"/>
        <v>294.86100000000005</v>
      </c>
      <c r="F60" s="308">
        <f t="shared" si="1"/>
        <v>12195.450960000002</v>
      </c>
      <c r="G60" s="310">
        <f t="shared" si="2"/>
        <v>78344.875560000015</v>
      </c>
      <c r="H60" s="308">
        <f t="shared" si="3"/>
        <v>58972.200000000004</v>
      </c>
      <c r="I60" s="308">
        <v>7745.85</v>
      </c>
      <c r="J60" s="308">
        <f t="shared" si="4"/>
        <v>66718.05</v>
      </c>
      <c r="K60" s="308">
        <f t="shared" si="9"/>
        <v>7951.2909000000009</v>
      </c>
      <c r="L60" s="308">
        <f t="shared" si="5"/>
        <v>333.59025000000003</v>
      </c>
      <c r="M60" s="308">
        <f t="shared" si="6"/>
        <v>13797.292740000001</v>
      </c>
      <c r="N60" s="311">
        <f t="shared" si="7"/>
        <v>88800.223890000008</v>
      </c>
    </row>
    <row r="61" spans="1:14" x14ac:dyDescent="0.35">
      <c r="A61" s="315"/>
      <c r="B61" s="307" t="s">
        <v>755</v>
      </c>
      <c r="C61" s="308">
        <v>58972.200000000004</v>
      </c>
      <c r="D61" s="308">
        <f t="shared" si="8"/>
        <v>6882.3636000000015</v>
      </c>
      <c r="E61" s="309">
        <f t="shared" si="0"/>
        <v>294.86100000000005</v>
      </c>
      <c r="F61" s="308">
        <f t="shared" si="1"/>
        <v>12195.450960000002</v>
      </c>
      <c r="G61" s="310">
        <f t="shared" si="2"/>
        <v>78344.875560000015</v>
      </c>
      <c r="H61" s="308">
        <f t="shared" si="3"/>
        <v>58972.200000000004</v>
      </c>
      <c r="I61" s="308">
        <v>7745.85</v>
      </c>
      <c r="J61" s="308">
        <f t="shared" si="4"/>
        <v>66718.05</v>
      </c>
      <c r="K61" s="308">
        <f t="shared" si="9"/>
        <v>7951.2909000000009</v>
      </c>
      <c r="L61" s="308">
        <f t="shared" si="5"/>
        <v>333.59025000000003</v>
      </c>
      <c r="M61" s="308">
        <f t="shared" si="6"/>
        <v>13797.292740000001</v>
      </c>
      <c r="N61" s="311">
        <f t="shared" si="7"/>
        <v>88800.223890000008</v>
      </c>
    </row>
    <row r="62" spans="1:14" x14ac:dyDescent="0.35">
      <c r="A62" s="315"/>
      <c r="B62" s="307" t="s">
        <v>756</v>
      </c>
      <c r="C62" s="308">
        <v>58972.200000000004</v>
      </c>
      <c r="D62" s="308">
        <f t="shared" si="8"/>
        <v>6882.3636000000015</v>
      </c>
      <c r="E62" s="309">
        <f t="shared" si="0"/>
        <v>294.86100000000005</v>
      </c>
      <c r="F62" s="308">
        <f t="shared" si="1"/>
        <v>12195.450960000002</v>
      </c>
      <c r="G62" s="310">
        <f t="shared" si="2"/>
        <v>78344.875560000015</v>
      </c>
      <c r="H62" s="308">
        <f t="shared" si="3"/>
        <v>58972.200000000004</v>
      </c>
      <c r="I62" s="308">
        <v>7745.85</v>
      </c>
      <c r="J62" s="308">
        <f t="shared" si="4"/>
        <v>66718.05</v>
      </c>
      <c r="K62" s="308">
        <f t="shared" si="9"/>
        <v>7951.2909000000009</v>
      </c>
      <c r="L62" s="308">
        <f t="shared" si="5"/>
        <v>333.59025000000003</v>
      </c>
      <c r="M62" s="308">
        <f t="shared" si="6"/>
        <v>13797.292740000001</v>
      </c>
      <c r="N62" s="311">
        <f t="shared" si="7"/>
        <v>88800.223890000008</v>
      </c>
    </row>
    <row r="63" spans="1:14" x14ac:dyDescent="0.35">
      <c r="A63" s="315"/>
      <c r="B63" s="307" t="s">
        <v>757</v>
      </c>
      <c r="C63" s="308">
        <v>58972.200000000004</v>
      </c>
      <c r="D63" s="308">
        <f t="shared" si="8"/>
        <v>6882.3636000000015</v>
      </c>
      <c r="E63" s="309">
        <f t="shared" si="0"/>
        <v>294.86100000000005</v>
      </c>
      <c r="F63" s="308">
        <f t="shared" si="1"/>
        <v>12195.450960000002</v>
      </c>
      <c r="G63" s="310">
        <f t="shared" si="2"/>
        <v>78344.875560000015</v>
      </c>
      <c r="H63" s="308">
        <f t="shared" si="3"/>
        <v>58972.200000000004</v>
      </c>
      <c r="I63" s="308">
        <v>7745.85</v>
      </c>
      <c r="J63" s="308">
        <f t="shared" si="4"/>
        <v>66718.05</v>
      </c>
      <c r="K63" s="308">
        <f t="shared" si="9"/>
        <v>7951.2909000000009</v>
      </c>
      <c r="L63" s="308">
        <f t="shared" si="5"/>
        <v>333.59025000000003</v>
      </c>
      <c r="M63" s="308">
        <f t="shared" si="6"/>
        <v>13797.292740000001</v>
      </c>
      <c r="N63" s="311">
        <f t="shared" si="7"/>
        <v>88800.223890000008</v>
      </c>
    </row>
    <row r="64" spans="1:14" x14ac:dyDescent="0.35">
      <c r="A64" s="317"/>
      <c r="B64" s="307" t="s">
        <v>758</v>
      </c>
      <c r="C64" s="308">
        <v>68525.100000000006</v>
      </c>
      <c r="D64" s="308">
        <f t="shared" si="8"/>
        <v>8200.6638000000021</v>
      </c>
      <c r="E64" s="309">
        <f t="shared" si="0"/>
        <v>342.62550000000005</v>
      </c>
      <c r="F64" s="308">
        <f t="shared" si="1"/>
        <v>14170.990680000003</v>
      </c>
      <c r="G64" s="310">
        <f t="shared" si="2"/>
        <v>91239.379980000012</v>
      </c>
      <c r="H64" s="308">
        <f t="shared" si="3"/>
        <v>68525.100000000006</v>
      </c>
      <c r="I64" s="308">
        <v>7745.85</v>
      </c>
      <c r="J64" s="308">
        <f t="shared" si="4"/>
        <v>76270.950000000012</v>
      </c>
      <c r="K64" s="308">
        <f t="shared" si="9"/>
        <v>9269.5911000000033</v>
      </c>
      <c r="L64" s="308">
        <f t="shared" si="5"/>
        <v>381.35475000000008</v>
      </c>
      <c r="M64" s="308">
        <f t="shared" si="6"/>
        <v>15772.832460000003</v>
      </c>
      <c r="N64" s="311">
        <f t="shared" si="7"/>
        <v>101694.72831000002</v>
      </c>
    </row>
    <row r="65" spans="1:14" x14ac:dyDescent="0.35">
      <c r="A65" s="306" t="s">
        <v>759</v>
      </c>
      <c r="B65" s="307" t="s">
        <v>760</v>
      </c>
      <c r="C65" s="308">
        <v>70417.2</v>
      </c>
      <c r="D65" s="308">
        <f t="shared" si="8"/>
        <v>8461.7736000000004</v>
      </c>
      <c r="E65" s="309">
        <f t="shared" si="0"/>
        <v>352.08600000000001</v>
      </c>
      <c r="F65" s="308">
        <f t="shared" si="1"/>
        <v>14562.276960000001</v>
      </c>
      <c r="G65" s="310">
        <f t="shared" si="2"/>
        <v>93793.336559999996</v>
      </c>
      <c r="H65" s="308">
        <f t="shared" si="3"/>
        <v>70417.2</v>
      </c>
      <c r="I65" s="308">
        <v>7745.85</v>
      </c>
      <c r="J65" s="308">
        <f t="shared" si="4"/>
        <v>78163.05</v>
      </c>
      <c r="K65" s="308">
        <f t="shared" si="9"/>
        <v>9530.7009000000016</v>
      </c>
      <c r="L65" s="308">
        <f t="shared" si="5"/>
        <v>390.81525000000005</v>
      </c>
      <c r="M65" s="308">
        <f t="shared" si="6"/>
        <v>16164.118740000002</v>
      </c>
      <c r="N65" s="311">
        <f t="shared" si="7"/>
        <v>104248.68489</v>
      </c>
    </row>
    <row r="66" spans="1:14" x14ac:dyDescent="0.35">
      <c r="A66" s="315"/>
      <c r="B66" s="307" t="s">
        <v>761</v>
      </c>
      <c r="C66" s="308">
        <v>70417.2</v>
      </c>
      <c r="D66" s="308">
        <f t="shared" si="8"/>
        <v>8461.7736000000004</v>
      </c>
      <c r="E66" s="309">
        <f t="shared" si="0"/>
        <v>352.08600000000001</v>
      </c>
      <c r="F66" s="308">
        <f t="shared" si="1"/>
        <v>14562.276960000001</v>
      </c>
      <c r="G66" s="310">
        <f t="shared" si="2"/>
        <v>93793.336559999996</v>
      </c>
      <c r="H66" s="308">
        <f t="shared" si="3"/>
        <v>70417.2</v>
      </c>
      <c r="I66" s="308">
        <v>7745.85</v>
      </c>
      <c r="J66" s="308">
        <f t="shared" si="4"/>
        <v>78163.05</v>
      </c>
      <c r="K66" s="308">
        <f t="shared" si="9"/>
        <v>9530.7009000000016</v>
      </c>
      <c r="L66" s="308">
        <f t="shared" si="5"/>
        <v>390.81525000000005</v>
      </c>
      <c r="M66" s="308">
        <f t="shared" si="6"/>
        <v>16164.118740000002</v>
      </c>
      <c r="N66" s="311">
        <f t="shared" si="7"/>
        <v>104248.68489</v>
      </c>
    </row>
    <row r="67" spans="1:14" x14ac:dyDescent="0.35">
      <c r="A67" s="315"/>
      <c r="B67" s="307" t="s">
        <v>762</v>
      </c>
      <c r="C67" s="308">
        <v>70417.2</v>
      </c>
      <c r="D67" s="308">
        <f t="shared" si="8"/>
        <v>8461.7736000000004</v>
      </c>
      <c r="E67" s="309">
        <f t="shared" si="0"/>
        <v>352.08600000000001</v>
      </c>
      <c r="F67" s="308">
        <f t="shared" si="1"/>
        <v>14562.276960000001</v>
      </c>
      <c r="G67" s="310">
        <f t="shared" si="2"/>
        <v>93793.336559999996</v>
      </c>
      <c r="H67" s="308">
        <f t="shared" si="3"/>
        <v>70417.2</v>
      </c>
      <c r="I67" s="308">
        <v>7745.85</v>
      </c>
      <c r="J67" s="308">
        <f t="shared" si="4"/>
        <v>78163.05</v>
      </c>
      <c r="K67" s="308">
        <f t="shared" si="9"/>
        <v>9530.7009000000016</v>
      </c>
      <c r="L67" s="308">
        <f t="shared" si="5"/>
        <v>390.81525000000005</v>
      </c>
      <c r="M67" s="308">
        <f t="shared" si="6"/>
        <v>16164.118740000002</v>
      </c>
      <c r="N67" s="311">
        <f t="shared" si="7"/>
        <v>104248.68489</v>
      </c>
    </row>
    <row r="68" spans="1:14" x14ac:dyDescent="0.35">
      <c r="A68" s="315"/>
      <c r="B68" s="307" t="s">
        <v>763</v>
      </c>
      <c r="C68" s="308">
        <v>70417.2</v>
      </c>
      <c r="D68" s="308">
        <f t="shared" si="8"/>
        <v>8461.7736000000004</v>
      </c>
      <c r="E68" s="309">
        <f t="shared" si="0"/>
        <v>352.08600000000001</v>
      </c>
      <c r="F68" s="308">
        <f t="shared" si="1"/>
        <v>14562.276960000001</v>
      </c>
      <c r="G68" s="310">
        <f t="shared" si="2"/>
        <v>93793.336559999996</v>
      </c>
      <c r="H68" s="308">
        <f t="shared" si="3"/>
        <v>70417.2</v>
      </c>
      <c r="I68" s="308">
        <v>7745.85</v>
      </c>
      <c r="J68" s="308">
        <f t="shared" si="4"/>
        <v>78163.05</v>
      </c>
      <c r="K68" s="308">
        <f t="shared" si="9"/>
        <v>9530.7009000000016</v>
      </c>
      <c r="L68" s="308">
        <f t="shared" si="5"/>
        <v>390.81525000000005</v>
      </c>
      <c r="M68" s="308">
        <f t="shared" si="6"/>
        <v>16164.118740000002</v>
      </c>
      <c r="N68" s="311">
        <f t="shared" si="7"/>
        <v>104248.68489</v>
      </c>
    </row>
    <row r="69" spans="1:14" x14ac:dyDescent="0.35">
      <c r="A69" s="315"/>
      <c r="B69" s="307" t="s">
        <v>764</v>
      </c>
      <c r="C69" s="308">
        <v>70417.2</v>
      </c>
      <c r="D69" s="308">
        <f t="shared" si="8"/>
        <v>8461.7736000000004</v>
      </c>
      <c r="E69" s="309">
        <f t="shared" si="0"/>
        <v>352.08600000000001</v>
      </c>
      <c r="F69" s="308">
        <f t="shared" si="1"/>
        <v>14562.276960000001</v>
      </c>
      <c r="G69" s="310">
        <f t="shared" si="2"/>
        <v>93793.336559999996</v>
      </c>
      <c r="H69" s="308">
        <f t="shared" si="3"/>
        <v>70417.2</v>
      </c>
      <c r="I69" s="308">
        <v>7745.85</v>
      </c>
      <c r="J69" s="308">
        <f t="shared" si="4"/>
        <v>78163.05</v>
      </c>
      <c r="K69" s="308">
        <f t="shared" si="9"/>
        <v>9530.7009000000016</v>
      </c>
      <c r="L69" s="308">
        <f t="shared" si="5"/>
        <v>390.81525000000005</v>
      </c>
      <c r="M69" s="308">
        <f t="shared" si="6"/>
        <v>16164.118740000002</v>
      </c>
      <c r="N69" s="311">
        <f t="shared" si="7"/>
        <v>104248.68489</v>
      </c>
    </row>
    <row r="70" spans="1:14" x14ac:dyDescent="0.35">
      <c r="A70" s="317"/>
      <c r="B70" s="307" t="s">
        <v>765</v>
      </c>
      <c r="C70" s="308">
        <v>81137.7</v>
      </c>
      <c r="D70" s="308">
        <f t="shared" si="8"/>
        <v>9941.2026000000005</v>
      </c>
      <c r="E70" s="309">
        <f t="shared" ref="E70:E103" si="12">C70*0.005</f>
        <v>405.68849999999998</v>
      </c>
      <c r="F70" s="308">
        <f t="shared" ref="F70:F103" si="13">C70*0.2068</f>
        <v>16779.27636</v>
      </c>
      <c r="G70" s="310">
        <f t="shared" ref="G70:G103" si="14">SUM(C70:F70)</f>
        <v>108263.86746000001</v>
      </c>
      <c r="H70" s="308">
        <f t="shared" ref="H70:H85" si="15">C70</f>
        <v>81137.7</v>
      </c>
      <c r="I70" s="308">
        <v>7745.85</v>
      </c>
      <c r="J70" s="308">
        <f t="shared" ref="J70:J82" si="16">C70+I70</f>
        <v>88883.55</v>
      </c>
      <c r="K70" s="308">
        <f t="shared" si="9"/>
        <v>11010.129900000002</v>
      </c>
      <c r="L70" s="308">
        <f t="shared" ref="L70:L82" si="17">J70*0.005</f>
        <v>444.41775000000001</v>
      </c>
      <c r="M70" s="308">
        <f t="shared" ref="M70:M82" si="18">J70*0.2068</f>
        <v>18381.118140000002</v>
      </c>
      <c r="N70" s="311">
        <f t="shared" ref="N70:N82" si="19">SUM(J70:M70)</f>
        <v>118719.21579</v>
      </c>
    </row>
    <row r="71" spans="1:14" x14ac:dyDescent="0.35">
      <c r="A71" s="306" t="s">
        <v>766</v>
      </c>
      <c r="B71" s="307" t="s">
        <v>767</v>
      </c>
      <c r="C71" s="308">
        <v>83571.600000000006</v>
      </c>
      <c r="D71" s="308">
        <f t="shared" ref="D71:D103" si="20">(C71-$V$5)*0.138</f>
        <v>10277.080800000002</v>
      </c>
      <c r="E71" s="309">
        <f t="shared" si="12"/>
        <v>417.85800000000006</v>
      </c>
      <c r="F71" s="308">
        <f t="shared" si="13"/>
        <v>17282.606880000003</v>
      </c>
      <c r="G71" s="310">
        <f t="shared" si="14"/>
        <v>111549.14568</v>
      </c>
      <c r="H71" s="308">
        <f t="shared" si="15"/>
        <v>83571.600000000006</v>
      </c>
      <c r="I71" s="308">
        <v>7745.85</v>
      </c>
      <c r="J71" s="308">
        <f t="shared" si="16"/>
        <v>91317.450000000012</v>
      </c>
      <c r="K71" s="308">
        <f t="shared" ref="K71:K82" si="21">(J71-$V$5)*0.138</f>
        <v>11346.008100000003</v>
      </c>
      <c r="L71" s="308">
        <f t="shared" si="17"/>
        <v>456.58725000000004</v>
      </c>
      <c r="M71" s="308">
        <f t="shared" si="18"/>
        <v>18884.448660000002</v>
      </c>
      <c r="N71" s="311">
        <f t="shared" si="19"/>
        <v>122004.49401000002</v>
      </c>
    </row>
    <row r="72" spans="1:14" x14ac:dyDescent="0.35">
      <c r="A72" s="315"/>
      <c r="B72" s="307" t="s">
        <v>768</v>
      </c>
      <c r="C72" s="308">
        <v>83571.600000000006</v>
      </c>
      <c r="D72" s="308">
        <f t="shared" si="20"/>
        <v>10277.080800000002</v>
      </c>
      <c r="E72" s="309">
        <f t="shared" si="12"/>
        <v>417.85800000000006</v>
      </c>
      <c r="F72" s="308">
        <f t="shared" si="13"/>
        <v>17282.606880000003</v>
      </c>
      <c r="G72" s="310">
        <f t="shared" si="14"/>
        <v>111549.14568</v>
      </c>
      <c r="H72" s="308">
        <f t="shared" si="15"/>
        <v>83571.600000000006</v>
      </c>
      <c r="I72" s="308">
        <v>7745.85</v>
      </c>
      <c r="J72" s="308">
        <f t="shared" si="16"/>
        <v>91317.450000000012</v>
      </c>
      <c r="K72" s="308">
        <f t="shared" si="21"/>
        <v>11346.008100000003</v>
      </c>
      <c r="L72" s="308">
        <f t="shared" si="17"/>
        <v>456.58725000000004</v>
      </c>
      <c r="M72" s="308">
        <f t="shared" si="18"/>
        <v>18884.448660000002</v>
      </c>
      <c r="N72" s="311">
        <f t="shared" si="19"/>
        <v>122004.49401000002</v>
      </c>
    </row>
    <row r="73" spans="1:14" x14ac:dyDescent="0.35">
      <c r="A73" s="315"/>
      <c r="B73" s="307" t="s">
        <v>769</v>
      </c>
      <c r="C73" s="308">
        <v>83571.600000000006</v>
      </c>
      <c r="D73" s="308">
        <f t="shared" si="20"/>
        <v>10277.080800000002</v>
      </c>
      <c r="E73" s="309">
        <f t="shared" si="12"/>
        <v>417.85800000000006</v>
      </c>
      <c r="F73" s="308">
        <f t="shared" si="13"/>
        <v>17282.606880000003</v>
      </c>
      <c r="G73" s="310">
        <f t="shared" si="14"/>
        <v>111549.14568</v>
      </c>
      <c r="H73" s="308">
        <f t="shared" si="15"/>
        <v>83571.600000000006</v>
      </c>
      <c r="I73" s="308">
        <v>7745.85</v>
      </c>
      <c r="J73" s="308">
        <f t="shared" si="16"/>
        <v>91317.450000000012</v>
      </c>
      <c r="K73" s="308">
        <f t="shared" si="21"/>
        <v>11346.008100000003</v>
      </c>
      <c r="L73" s="308">
        <f t="shared" si="17"/>
        <v>456.58725000000004</v>
      </c>
      <c r="M73" s="308">
        <f t="shared" si="18"/>
        <v>18884.448660000002</v>
      </c>
      <c r="N73" s="311">
        <f t="shared" si="19"/>
        <v>122004.49401000002</v>
      </c>
    </row>
    <row r="74" spans="1:14" x14ac:dyDescent="0.35">
      <c r="A74" s="315"/>
      <c r="B74" s="307" t="s">
        <v>770</v>
      </c>
      <c r="C74" s="308">
        <v>83571.600000000006</v>
      </c>
      <c r="D74" s="308">
        <f t="shared" si="20"/>
        <v>10277.080800000002</v>
      </c>
      <c r="E74" s="309">
        <f t="shared" si="12"/>
        <v>417.85800000000006</v>
      </c>
      <c r="F74" s="308">
        <f t="shared" si="13"/>
        <v>17282.606880000003</v>
      </c>
      <c r="G74" s="310">
        <f t="shared" si="14"/>
        <v>111549.14568</v>
      </c>
      <c r="H74" s="308">
        <f t="shared" si="15"/>
        <v>83571.600000000006</v>
      </c>
      <c r="I74" s="308">
        <v>7745.85</v>
      </c>
      <c r="J74" s="308">
        <f t="shared" si="16"/>
        <v>91317.450000000012</v>
      </c>
      <c r="K74" s="308">
        <f t="shared" si="21"/>
        <v>11346.008100000003</v>
      </c>
      <c r="L74" s="308">
        <f t="shared" si="17"/>
        <v>456.58725000000004</v>
      </c>
      <c r="M74" s="308">
        <f t="shared" si="18"/>
        <v>18884.448660000002</v>
      </c>
      <c r="N74" s="311">
        <f t="shared" si="19"/>
        <v>122004.49401000002</v>
      </c>
    </row>
    <row r="75" spans="1:14" x14ac:dyDescent="0.35">
      <c r="A75" s="315"/>
      <c r="B75" s="307" t="s">
        <v>771</v>
      </c>
      <c r="C75" s="308">
        <v>83571.600000000006</v>
      </c>
      <c r="D75" s="308">
        <f t="shared" si="20"/>
        <v>10277.080800000002</v>
      </c>
      <c r="E75" s="309">
        <f t="shared" si="12"/>
        <v>417.85800000000006</v>
      </c>
      <c r="F75" s="308">
        <f t="shared" si="13"/>
        <v>17282.606880000003</v>
      </c>
      <c r="G75" s="310">
        <f t="shared" si="14"/>
        <v>111549.14568</v>
      </c>
      <c r="H75" s="308">
        <f t="shared" si="15"/>
        <v>83571.600000000006</v>
      </c>
      <c r="I75" s="308">
        <v>7745.85</v>
      </c>
      <c r="J75" s="308">
        <f t="shared" si="16"/>
        <v>91317.450000000012</v>
      </c>
      <c r="K75" s="308">
        <f t="shared" si="21"/>
        <v>11346.008100000003</v>
      </c>
      <c r="L75" s="308">
        <f t="shared" si="17"/>
        <v>456.58725000000004</v>
      </c>
      <c r="M75" s="308">
        <f t="shared" si="18"/>
        <v>18884.448660000002</v>
      </c>
      <c r="N75" s="311">
        <f t="shared" si="19"/>
        <v>122004.49401000002</v>
      </c>
    </row>
    <row r="76" spans="1:14" x14ac:dyDescent="0.35">
      <c r="A76" s="317"/>
      <c r="B76" s="307" t="s">
        <v>772</v>
      </c>
      <c r="C76" s="308">
        <v>96376.35</v>
      </c>
      <c r="D76" s="308">
        <f t="shared" si="20"/>
        <v>12044.136300000002</v>
      </c>
      <c r="E76" s="309">
        <f t="shared" si="12"/>
        <v>481.88175000000001</v>
      </c>
      <c r="F76" s="308">
        <f t="shared" si="13"/>
        <v>19930.629180000004</v>
      </c>
      <c r="G76" s="310">
        <f t="shared" si="14"/>
        <v>128832.99723000001</v>
      </c>
      <c r="H76" s="308">
        <f t="shared" si="15"/>
        <v>96376.35</v>
      </c>
      <c r="I76" s="308">
        <v>7745.85</v>
      </c>
      <c r="J76" s="308">
        <f t="shared" si="16"/>
        <v>104122.20000000001</v>
      </c>
      <c r="K76" s="308">
        <f t="shared" si="21"/>
        <v>13113.063600000003</v>
      </c>
      <c r="L76" s="308">
        <f t="shared" si="17"/>
        <v>520.6110000000001</v>
      </c>
      <c r="M76" s="308">
        <f t="shared" si="18"/>
        <v>21532.470960000002</v>
      </c>
      <c r="N76" s="311">
        <f t="shared" si="19"/>
        <v>139288.34556000002</v>
      </c>
    </row>
    <row r="77" spans="1:14" x14ac:dyDescent="0.35">
      <c r="A77" s="306">
        <v>9</v>
      </c>
      <c r="B77" s="307" t="s">
        <v>773</v>
      </c>
      <c r="C77" s="308">
        <v>99891.75</v>
      </c>
      <c r="D77" s="308">
        <f t="shared" si="20"/>
        <v>12529.261500000001</v>
      </c>
      <c r="E77" s="309">
        <f t="shared" si="12"/>
        <v>499.45875000000001</v>
      </c>
      <c r="F77" s="308">
        <f t="shared" si="13"/>
        <v>20657.6139</v>
      </c>
      <c r="G77" s="310">
        <f t="shared" si="14"/>
        <v>133578.08415000001</v>
      </c>
      <c r="H77" s="308">
        <f t="shared" si="15"/>
        <v>99891.75</v>
      </c>
      <c r="I77" s="308">
        <v>7745.85</v>
      </c>
      <c r="J77" s="308">
        <f t="shared" si="16"/>
        <v>107637.6</v>
      </c>
      <c r="K77" s="308">
        <f t="shared" si="21"/>
        <v>13598.188800000002</v>
      </c>
      <c r="L77" s="308">
        <f t="shared" si="17"/>
        <v>538.18799999999999</v>
      </c>
      <c r="M77" s="308">
        <f t="shared" si="18"/>
        <v>22259.455680000003</v>
      </c>
      <c r="N77" s="311">
        <f t="shared" si="19"/>
        <v>144033.43248000002</v>
      </c>
    </row>
    <row r="78" spans="1:14" x14ac:dyDescent="0.35">
      <c r="A78" s="315"/>
      <c r="B78" s="307" t="s">
        <v>774</v>
      </c>
      <c r="C78" s="308">
        <v>99891.75</v>
      </c>
      <c r="D78" s="308">
        <f t="shared" si="20"/>
        <v>12529.261500000001</v>
      </c>
      <c r="E78" s="309">
        <f t="shared" si="12"/>
        <v>499.45875000000001</v>
      </c>
      <c r="F78" s="308">
        <f t="shared" si="13"/>
        <v>20657.6139</v>
      </c>
      <c r="G78" s="310">
        <f t="shared" si="14"/>
        <v>133578.08415000001</v>
      </c>
      <c r="H78" s="308">
        <f t="shared" si="15"/>
        <v>99891.75</v>
      </c>
      <c r="I78" s="308">
        <v>7745.85</v>
      </c>
      <c r="J78" s="308">
        <f t="shared" si="16"/>
        <v>107637.6</v>
      </c>
      <c r="K78" s="308">
        <f t="shared" si="21"/>
        <v>13598.188800000002</v>
      </c>
      <c r="L78" s="308">
        <f t="shared" si="17"/>
        <v>538.18799999999999</v>
      </c>
      <c r="M78" s="308">
        <f t="shared" si="18"/>
        <v>22259.455680000003</v>
      </c>
      <c r="N78" s="311">
        <f t="shared" si="19"/>
        <v>144033.43248000002</v>
      </c>
    </row>
    <row r="79" spans="1:14" x14ac:dyDescent="0.35">
      <c r="A79" s="315"/>
      <c r="B79" s="307" t="s">
        <v>775</v>
      </c>
      <c r="C79" s="308">
        <v>99891.75</v>
      </c>
      <c r="D79" s="308">
        <f t="shared" si="20"/>
        <v>12529.261500000001</v>
      </c>
      <c r="E79" s="309">
        <f t="shared" si="12"/>
        <v>499.45875000000001</v>
      </c>
      <c r="F79" s="308">
        <f t="shared" si="13"/>
        <v>20657.6139</v>
      </c>
      <c r="G79" s="310">
        <f t="shared" si="14"/>
        <v>133578.08415000001</v>
      </c>
      <c r="H79" s="308">
        <f t="shared" si="15"/>
        <v>99891.75</v>
      </c>
      <c r="I79" s="308">
        <v>7745.85</v>
      </c>
      <c r="J79" s="308">
        <f t="shared" si="16"/>
        <v>107637.6</v>
      </c>
      <c r="K79" s="308">
        <f t="shared" si="21"/>
        <v>13598.188800000002</v>
      </c>
      <c r="L79" s="308">
        <f t="shared" si="17"/>
        <v>538.18799999999999</v>
      </c>
      <c r="M79" s="308">
        <f t="shared" si="18"/>
        <v>22259.455680000003</v>
      </c>
      <c r="N79" s="311">
        <f t="shared" si="19"/>
        <v>144033.43248000002</v>
      </c>
    </row>
    <row r="80" spans="1:14" x14ac:dyDescent="0.35">
      <c r="A80" s="315"/>
      <c r="B80" s="307" t="s">
        <v>776</v>
      </c>
      <c r="C80" s="308">
        <v>99891.75</v>
      </c>
      <c r="D80" s="308">
        <f t="shared" si="20"/>
        <v>12529.261500000001</v>
      </c>
      <c r="E80" s="309">
        <f t="shared" si="12"/>
        <v>499.45875000000001</v>
      </c>
      <c r="F80" s="308">
        <f t="shared" si="13"/>
        <v>20657.6139</v>
      </c>
      <c r="G80" s="310">
        <f t="shared" si="14"/>
        <v>133578.08415000001</v>
      </c>
      <c r="H80" s="308">
        <f t="shared" si="15"/>
        <v>99891.75</v>
      </c>
      <c r="I80" s="308">
        <v>7745.85</v>
      </c>
      <c r="J80" s="308">
        <f t="shared" si="16"/>
        <v>107637.6</v>
      </c>
      <c r="K80" s="308">
        <f t="shared" si="21"/>
        <v>13598.188800000002</v>
      </c>
      <c r="L80" s="308">
        <f t="shared" si="17"/>
        <v>538.18799999999999</v>
      </c>
      <c r="M80" s="308">
        <f t="shared" si="18"/>
        <v>22259.455680000003</v>
      </c>
      <c r="N80" s="311">
        <f t="shared" si="19"/>
        <v>144033.43248000002</v>
      </c>
    </row>
    <row r="81" spans="1:14" x14ac:dyDescent="0.35">
      <c r="A81" s="315"/>
      <c r="B81" s="307" t="s">
        <v>777</v>
      </c>
      <c r="C81" s="308">
        <v>99891.75</v>
      </c>
      <c r="D81" s="308">
        <f t="shared" si="20"/>
        <v>12529.261500000001</v>
      </c>
      <c r="E81" s="309">
        <f t="shared" si="12"/>
        <v>499.45875000000001</v>
      </c>
      <c r="F81" s="308">
        <f t="shared" si="13"/>
        <v>20657.6139</v>
      </c>
      <c r="G81" s="310">
        <f t="shared" si="14"/>
        <v>133578.08415000001</v>
      </c>
      <c r="H81" s="308">
        <f t="shared" si="15"/>
        <v>99891.75</v>
      </c>
      <c r="I81" s="308">
        <v>7745.85</v>
      </c>
      <c r="J81" s="308">
        <f t="shared" si="16"/>
        <v>107637.6</v>
      </c>
      <c r="K81" s="308">
        <f t="shared" si="21"/>
        <v>13598.188800000002</v>
      </c>
      <c r="L81" s="308">
        <f t="shared" si="17"/>
        <v>538.18799999999999</v>
      </c>
      <c r="M81" s="308">
        <f t="shared" si="18"/>
        <v>22259.455680000003</v>
      </c>
      <c r="N81" s="311">
        <f t="shared" si="19"/>
        <v>144033.43248000002</v>
      </c>
    </row>
    <row r="82" spans="1:14" x14ac:dyDescent="0.35">
      <c r="A82" s="317"/>
      <c r="B82" s="307" t="s">
        <v>778</v>
      </c>
      <c r="C82" s="308">
        <v>114948.75</v>
      </c>
      <c r="D82" s="308">
        <f t="shared" si="20"/>
        <v>14607.127500000001</v>
      </c>
      <c r="E82" s="309">
        <f t="shared" si="12"/>
        <v>574.74374999999998</v>
      </c>
      <c r="F82" s="308">
        <f t="shared" si="13"/>
        <v>23771.4015</v>
      </c>
      <c r="G82" s="310">
        <f t="shared" si="14"/>
        <v>153902.02275</v>
      </c>
      <c r="H82" s="308">
        <f t="shared" si="15"/>
        <v>114948.75</v>
      </c>
      <c r="I82" s="308">
        <v>7745.85</v>
      </c>
      <c r="J82" s="308">
        <f t="shared" si="16"/>
        <v>122694.6</v>
      </c>
      <c r="K82" s="308">
        <f t="shared" si="21"/>
        <v>15676.054800000002</v>
      </c>
      <c r="L82" s="308">
        <f t="shared" si="17"/>
        <v>613.47300000000007</v>
      </c>
      <c r="M82" s="308">
        <f t="shared" si="18"/>
        <v>25373.243280000002</v>
      </c>
      <c r="N82" s="311">
        <f t="shared" si="19"/>
        <v>164357.37108000001</v>
      </c>
    </row>
    <row r="83" spans="1:14" x14ac:dyDescent="0.35">
      <c r="A83" t="s">
        <v>779</v>
      </c>
      <c r="B83" s="451" t="s">
        <v>890</v>
      </c>
      <c r="C83" s="318"/>
      <c r="D83" s="318"/>
      <c r="E83" s="452"/>
      <c r="F83" s="318"/>
      <c r="G83" s="319"/>
      <c r="H83" s="318"/>
      <c r="I83" s="453"/>
      <c r="J83" s="453"/>
      <c r="K83" s="453"/>
      <c r="L83" s="453"/>
      <c r="M83" s="453"/>
      <c r="N83" s="454"/>
    </row>
    <row r="84" spans="1:14" x14ac:dyDescent="0.35">
      <c r="A84" s="450"/>
      <c r="B84" s="455">
        <v>0</v>
      </c>
      <c r="C84" s="318">
        <v>93666</v>
      </c>
      <c r="D84" s="318">
        <f t="shared" si="20"/>
        <v>11670.108</v>
      </c>
      <c r="E84" s="452">
        <f t="shared" si="12"/>
        <v>468.33</v>
      </c>
      <c r="F84" s="318">
        <f t="shared" si="13"/>
        <v>19370.128800000002</v>
      </c>
      <c r="G84" s="319">
        <f t="shared" si="14"/>
        <v>125174.56680000002</v>
      </c>
      <c r="H84" s="318"/>
      <c r="I84" s="453"/>
      <c r="J84" s="453"/>
      <c r="K84" s="453"/>
      <c r="L84" s="453"/>
      <c r="M84" s="453"/>
      <c r="N84" s="454"/>
    </row>
    <row r="85" spans="1:14" x14ac:dyDescent="0.35">
      <c r="B85">
        <v>1</v>
      </c>
      <c r="C85" s="319">
        <v>99532</v>
      </c>
      <c r="D85" s="318">
        <f t="shared" si="20"/>
        <v>12479.616000000002</v>
      </c>
      <c r="E85" s="290">
        <f t="shared" si="12"/>
        <v>497.66</v>
      </c>
      <c r="F85" s="318">
        <f t="shared" si="13"/>
        <v>20583.2176</v>
      </c>
      <c r="G85" s="319">
        <f t="shared" si="14"/>
        <v>133092.49360000002</v>
      </c>
      <c r="H85" s="318">
        <f t="shared" si="15"/>
        <v>99532</v>
      </c>
    </row>
    <row r="86" spans="1:14" x14ac:dyDescent="0.35">
      <c r="B86">
        <v>2</v>
      </c>
      <c r="C86" s="318">
        <v>102465</v>
      </c>
      <c r="D86" s="318">
        <f t="shared" si="20"/>
        <v>12884.37</v>
      </c>
      <c r="E86" s="290">
        <f t="shared" si="12"/>
        <v>512.32500000000005</v>
      </c>
      <c r="F86" s="318">
        <f t="shared" si="13"/>
        <v>21189.762000000002</v>
      </c>
      <c r="G86" s="319">
        <f t="shared" si="14"/>
        <v>137051.45699999999</v>
      </c>
    </row>
    <row r="87" spans="1:14" x14ac:dyDescent="0.35">
      <c r="B87">
        <v>3</v>
      </c>
      <c r="C87" s="320">
        <v>105390</v>
      </c>
      <c r="D87" s="318">
        <f t="shared" si="20"/>
        <v>13288.02</v>
      </c>
      <c r="E87" s="290">
        <f t="shared" si="12"/>
        <v>526.95000000000005</v>
      </c>
      <c r="F87" s="318">
        <f t="shared" si="13"/>
        <v>21794.652000000002</v>
      </c>
      <c r="G87" s="319">
        <f t="shared" si="14"/>
        <v>140999.622</v>
      </c>
    </row>
    <row r="88" spans="1:14" x14ac:dyDescent="0.35">
      <c r="B88">
        <v>4</v>
      </c>
      <c r="C88" s="320">
        <v>105390</v>
      </c>
      <c r="D88" s="318">
        <f t="shared" si="20"/>
        <v>13288.02</v>
      </c>
      <c r="E88" s="290">
        <f t="shared" si="12"/>
        <v>526.95000000000005</v>
      </c>
      <c r="F88" s="318">
        <f t="shared" si="13"/>
        <v>21794.652000000002</v>
      </c>
      <c r="G88" s="319">
        <f t="shared" si="14"/>
        <v>140999.622</v>
      </c>
    </row>
    <row r="89" spans="1:14" x14ac:dyDescent="0.35">
      <c r="B89">
        <v>5</v>
      </c>
      <c r="C89" s="320">
        <v>105390</v>
      </c>
      <c r="D89" s="318">
        <f t="shared" si="20"/>
        <v>13288.02</v>
      </c>
      <c r="E89" s="290">
        <f t="shared" si="12"/>
        <v>526.95000000000005</v>
      </c>
      <c r="F89" s="318">
        <f t="shared" si="13"/>
        <v>21794.652000000002</v>
      </c>
      <c r="G89" s="319">
        <f t="shared" si="14"/>
        <v>140999.622</v>
      </c>
    </row>
    <row r="90" spans="1:14" x14ac:dyDescent="0.35">
      <c r="B90">
        <v>6</v>
      </c>
      <c r="C90" s="320">
        <v>105390</v>
      </c>
      <c r="D90" s="318">
        <f t="shared" si="20"/>
        <v>13288.02</v>
      </c>
      <c r="E90" s="290">
        <f t="shared" si="12"/>
        <v>526.95000000000005</v>
      </c>
      <c r="F90" s="318">
        <f t="shared" si="13"/>
        <v>21794.652000000002</v>
      </c>
      <c r="G90" s="319">
        <f t="shared" si="14"/>
        <v>140999.622</v>
      </c>
    </row>
    <row r="91" spans="1:14" x14ac:dyDescent="0.35">
      <c r="B91">
        <v>7</v>
      </c>
      <c r="C91" s="320">
        <v>105390</v>
      </c>
      <c r="D91" s="318">
        <f t="shared" si="20"/>
        <v>13288.02</v>
      </c>
      <c r="E91" s="290">
        <f t="shared" si="12"/>
        <v>526.95000000000005</v>
      </c>
      <c r="F91" s="318">
        <f t="shared" si="13"/>
        <v>21794.652000000002</v>
      </c>
      <c r="G91" s="319">
        <f t="shared" si="14"/>
        <v>140999.622</v>
      </c>
    </row>
    <row r="92" spans="1:14" x14ac:dyDescent="0.35">
      <c r="B92">
        <v>8</v>
      </c>
      <c r="C92" s="320">
        <v>105390</v>
      </c>
      <c r="D92" s="318">
        <f t="shared" si="20"/>
        <v>13288.02</v>
      </c>
      <c r="E92" s="290">
        <f t="shared" si="12"/>
        <v>526.95000000000005</v>
      </c>
      <c r="F92" s="318">
        <f t="shared" si="13"/>
        <v>21794.652000000002</v>
      </c>
      <c r="G92" s="319">
        <f t="shared" si="14"/>
        <v>140999.622</v>
      </c>
    </row>
    <row r="93" spans="1:14" x14ac:dyDescent="0.35">
      <c r="B93">
        <v>9</v>
      </c>
      <c r="C93" s="320">
        <v>112356</v>
      </c>
      <c r="D93" s="318">
        <f t="shared" si="20"/>
        <v>14249.328000000001</v>
      </c>
      <c r="E93" s="290">
        <f t="shared" si="12"/>
        <v>561.78</v>
      </c>
      <c r="F93" s="318">
        <f t="shared" si="13"/>
        <v>23235.220800000003</v>
      </c>
      <c r="G93" s="319">
        <f t="shared" si="14"/>
        <v>150402.32880000002</v>
      </c>
    </row>
    <row r="94" spans="1:14" x14ac:dyDescent="0.35">
      <c r="B94">
        <v>10</v>
      </c>
      <c r="C94" s="320">
        <v>112356</v>
      </c>
      <c r="D94" s="318">
        <f t="shared" si="20"/>
        <v>14249.328000000001</v>
      </c>
      <c r="E94" s="290">
        <f t="shared" si="12"/>
        <v>561.78</v>
      </c>
      <c r="F94" s="318">
        <f t="shared" si="13"/>
        <v>23235.220800000003</v>
      </c>
      <c r="G94" s="319">
        <f t="shared" si="14"/>
        <v>150402.32880000002</v>
      </c>
    </row>
    <row r="95" spans="1:14" x14ac:dyDescent="0.35">
      <c r="B95">
        <v>11</v>
      </c>
      <c r="C95" s="320">
        <v>112356</v>
      </c>
      <c r="D95" s="318">
        <f t="shared" si="20"/>
        <v>14249.328000000001</v>
      </c>
      <c r="E95" s="290">
        <f t="shared" si="12"/>
        <v>561.78</v>
      </c>
      <c r="F95" s="318">
        <f t="shared" si="13"/>
        <v>23235.220800000003</v>
      </c>
      <c r="G95" s="319">
        <f t="shared" si="14"/>
        <v>150402.32880000002</v>
      </c>
    </row>
    <row r="96" spans="1:14" x14ac:dyDescent="0.35">
      <c r="B96">
        <v>12</v>
      </c>
      <c r="C96" s="320">
        <v>112356</v>
      </c>
      <c r="D96" s="318">
        <f t="shared" si="20"/>
        <v>14249.328000000001</v>
      </c>
      <c r="E96" s="290">
        <f t="shared" si="12"/>
        <v>561.78</v>
      </c>
      <c r="F96" s="318">
        <f t="shared" si="13"/>
        <v>23235.220800000003</v>
      </c>
      <c r="G96" s="319">
        <f t="shared" si="14"/>
        <v>150402.32880000002</v>
      </c>
    </row>
    <row r="97" spans="2:7" x14ac:dyDescent="0.35">
      <c r="B97">
        <v>13</v>
      </c>
      <c r="C97" s="320">
        <v>112356</v>
      </c>
      <c r="D97" s="318">
        <f t="shared" si="20"/>
        <v>14249.328000000001</v>
      </c>
      <c r="E97" s="290">
        <f t="shared" si="12"/>
        <v>561.78</v>
      </c>
      <c r="F97" s="318">
        <f t="shared" si="13"/>
        <v>23235.220800000003</v>
      </c>
      <c r="G97" s="319">
        <f t="shared" si="14"/>
        <v>150402.32880000002</v>
      </c>
    </row>
    <row r="98" spans="2:7" x14ac:dyDescent="0.35">
      <c r="B98">
        <v>14</v>
      </c>
      <c r="C98" s="320">
        <v>112569</v>
      </c>
      <c r="D98" s="318">
        <f t="shared" si="20"/>
        <v>14278.722000000002</v>
      </c>
      <c r="E98" s="290">
        <f t="shared" si="12"/>
        <v>562.84500000000003</v>
      </c>
      <c r="F98" s="318">
        <f t="shared" si="13"/>
        <v>23279.269200000002</v>
      </c>
      <c r="G98" s="319">
        <f t="shared" si="14"/>
        <v>150689.83620000002</v>
      </c>
    </row>
    <row r="99" spans="2:7" x14ac:dyDescent="0.35">
      <c r="B99">
        <v>15</v>
      </c>
      <c r="C99" s="320">
        <v>112569</v>
      </c>
      <c r="D99" s="318">
        <f t="shared" si="20"/>
        <v>14278.722000000002</v>
      </c>
      <c r="E99" s="290">
        <f t="shared" si="12"/>
        <v>562.84500000000003</v>
      </c>
      <c r="F99" s="318">
        <f t="shared" si="13"/>
        <v>23279.269200000002</v>
      </c>
      <c r="G99" s="319">
        <f t="shared" si="14"/>
        <v>150689.83620000002</v>
      </c>
    </row>
    <row r="100" spans="2:7" x14ac:dyDescent="0.35">
      <c r="B100">
        <v>16</v>
      </c>
      <c r="C100" s="320">
        <v>112569</v>
      </c>
      <c r="D100" s="318">
        <f t="shared" si="20"/>
        <v>14278.722000000002</v>
      </c>
      <c r="E100" s="290">
        <f t="shared" si="12"/>
        <v>562.84500000000003</v>
      </c>
      <c r="F100" s="318">
        <f t="shared" si="13"/>
        <v>23279.269200000002</v>
      </c>
      <c r="G100" s="319">
        <f t="shared" si="14"/>
        <v>150689.83620000002</v>
      </c>
    </row>
    <row r="101" spans="2:7" x14ac:dyDescent="0.35">
      <c r="B101">
        <v>17</v>
      </c>
      <c r="C101" s="320">
        <v>112569</v>
      </c>
      <c r="D101" s="318">
        <f t="shared" si="20"/>
        <v>14278.722000000002</v>
      </c>
      <c r="E101" s="290">
        <f t="shared" si="12"/>
        <v>562.84500000000003</v>
      </c>
      <c r="F101" s="318">
        <f t="shared" si="13"/>
        <v>23279.269200000002</v>
      </c>
      <c r="G101" s="319">
        <f t="shared" si="14"/>
        <v>150689.83620000002</v>
      </c>
    </row>
    <row r="102" spans="2:7" x14ac:dyDescent="0.35">
      <c r="B102">
        <v>18</v>
      </c>
      <c r="C102" s="320">
        <v>112569</v>
      </c>
      <c r="D102" s="318">
        <f t="shared" si="20"/>
        <v>14278.722000000002</v>
      </c>
      <c r="E102" s="290">
        <f t="shared" si="12"/>
        <v>562.84500000000003</v>
      </c>
      <c r="F102" s="318">
        <f t="shared" si="13"/>
        <v>23279.269200000002</v>
      </c>
      <c r="G102" s="319">
        <f t="shared" si="14"/>
        <v>150689.83620000002</v>
      </c>
    </row>
    <row r="103" spans="2:7" x14ac:dyDescent="0.35">
      <c r="B103">
        <v>19</v>
      </c>
      <c r="C103" s="320">
        <v>119133</v>
      </c>
      <c r="D103" s="318">
        <f t="shared" si="20"/>
        <v>15184.554000000002</v>
      </c>
      <c r="E103" s="290">
        <f t="shared" si="12"/>
        <v>595.66499999999996</v>
      </c>
      <c r="F103" s="318">
        <f t="shared" si="13"/>
        <v>24636.704400000002</v>
      </c>
      <c r="G103" s="319">
        <f t="shared" si="14"/>
        <v>159549.92340000003</v>
      </c>
    </row>
  </sheetData>
  <sheetProtection algorithmName="SHA-512" hashValue="GW7Lf4hVS+7D9upaau8q0ODWsgP4G7ApLsuqGuzSAWKbBdoEVsKABs2Tw55rQxJ+9lb6NOvti2D3wEPCF16URw==" saltValue="ZCQOt478pBfDT6L1RUeaug==" spinCount="100000" sheet="1" objects="1" scenarios="1"/>
  <mergeCells count="2">
    <mergeCell ref="B4:G4"/>
    <mergeCell ref="H4:N4"/>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4"/>
  <sheetViews>
    <sheetView showGridLines="0" zoomScale="80" zoomScaleNormal="80" zoomScaleSheetLayoutView="100" workbookViewId="0">
      <selection activeCell="A11" sqref="A11"/>
    </sheetView>
  </sheetViews>
  <sheetFormatPr defaultColWidth="9.1796875" defaultRowHeight="14" x14ac:dyDescent="0.3"/>
  <cols>
    <col min="1" max="1" width="85.1796875" style="14" customWidth="1"/>
    <col min="2" max="2" width="3.26953125" style="14" customWidth="1"/>
    <col min="3" max="3" width="26.54296875" style="14" customWidth="1"/>
    <col min="4" max="5" width="9.1796875" style="14"/>
    <col min="6" max="6" width="34.26953125" style="14" customWidth="1"/>
    <col min="7" max="16384" width="9.1796875" style="14"/>
  </cols>
  <sheetData>
    <row r="1" spans="1:5" s="1" customFormat="1" ht="35.15" customHeight="1" x14ac:dyDescent="0.35">
      <c r="A1" s="102" t="s">
        <v>16</v>
      </c>
      <c r="B1" s="186" t="s">
        <v>3</v>
      </c>
      <c r="C1" s="186" t="s">
        <v>3</v>
      </c>
      <c r="D1" s="186" t="s">
        <v>3</v>
      </c>
      <c r="E1" s="186" t="s">
        <v>3</v>
      </c>
    </row>
    <row r="2" spans="1:5" s="1" customFormat="1" ht="15.5" x14ac:dyDescent="0.35">
      <c r="A2" s="187" t="s">
        <v>3</v>
      </c>
      <c r="B2" s="188" t="s">
        <v>3</v>
      </c>
      <c r="C2" s="188" t="s">
        <v>3</v>
      </c>
      <c r="D2" s="188" t="s">
        <v>3</v>
      </c>
      <c r="E2" s="188" t="s">
        <v>3</v>
      </c>
    </row>
    <row r="3" spans="1:5" s="1" customFormat="1" ht="56" x14ac:dyDescent="0.35">
      <c r="A3" s="11" t="s">
        <v>420</v>
      </c>
      <c r="B3" s="186" t="s">
        <v>3</v>
      </c>
      <c r="C3" s="186" t="s">
        <v>3</v>
      </c>
      <c r="D3" s="186" t="s">
        <v>3</v>
      </c>
      <c r="E3" s="186" t="s">
        <v>3</v>
      </c>
    </row>
    <row r="4" spans="1:5" s="1" customFormat="1" ht="15.5" x14ac:dyDescent="0.35">
      <c r="A4" s="187" t="s">
        <v>3</v>
      </c>
      <c r="B4" s="188" t="s">
        <v>3</v>
      </c>
      <c r="C4" s="188" t="s">
        <v>3</v>
      </c>
      <c r="D4" s="188" t="s">
        <v>3</v>
      </c>
      <c r="E4" s="188" t="s">
        <v>3</v>
      </c>
    </row>
    <row r="5" spans="1:5" s="1" customFormat="1" ht="42" x14ac:dyDescent="0.35">
      <c r="A5" s="252" t="s">
        <v>446</v>
      </c>
      <c r="B5" s="186" t="s">
        <v>3</v>
      </c>
      <c r="C5" s="186" t="s">
        <v>3</v>
      </c>
      <c r="D5" s="186" t="s">
        <v>3</v>
      </c>
      <c r="E5" s="186" t="s">
        <v>3</v>
      </c>
    </row>
    <row r="6" spans="1:5" s="1" customFormat="1" ht="15.5" x14ac:dyDescent="0.35">
      <c r="A6" s="187" t="s">
        <v>3</v>
      </c>
      <c r="B6" s="188" t="s">
        <v>3</v>
      </c>
      <c r="C6" s="188" t="s">
        <v>3</v>
      </c>
      <c r="D6" s="188" t="s">
        <v>3</v>
      </c>
      <c r="E6" s="188" t="s">
        <v>3</v>
      </c>
    </row>
    <row r="7" spans="1:5" s="209" customFormat="1" ht="238.4" customHeight="1" x14ac:dyDescent="0.35">
      <c r="A7" s="13" t="s">
        <v>923</v>
      </c>
      <c r="B7" s="185" t="s">
        <v>3</v>
      </c>
      <c r="C7" s="185" t="s">
        <v>3</v>
      </c>
      <c r="D7" s="185" t="s">
        <v>3</v>
      </c>
      <c r="E7" s="185" t="s">
        <v>3</v>
      </c>
    </row>
    <row r="8" spans="1:5" ht="30" customHeight="1" x14ac:dyDescent="0.35">
      <c r="A8" s="187" t="s">
        <v>3</v>
      </c>
      <c r="B8" s="188" t="s">
        <v>3</v>
      </c>
      <c r="C8" s="188" t="s">
        <v>3</v>
      </c>
      <c r="D8" s="188" t="s">
        <v>3</v>
      </c>
      <c r="E8" s="188" t="s">
        <v>3</v>
      </c>
    </row>
    <row r="9" spans="1:5" s="103" customFormat="1" ht="86.75" customHeight="1" x14ac:dyDescent="0.35">
      <c r="A9" s="13" t="s">
        <v>924</v>
      </c>
      <c r="B9" s="185" t="s">
        <v>3</v>
      </c>
      <c r="C9" s="185" t="s">
        <v>3</v>
      </c>
      <c r="D9" s="185" t="s">
        <v>3</v>
      </c>
      <c r="E9" s="185" t="s">
        <v>3</v>
      </c>
    </row>
    <row r="10" spans="1:5" ht="30" customHeight="1" x14ac:dyDescent="0.35">
      <c r="A10" s="187" t="s">
        <v>3</v>
      </c>
      <c r="B10" s="188" t="s">
        <v>3</v>
      </c>
      <c r="C10" s="188" t="s">
        <v>3</v>
      </c>
      <c r="D10" s="188" t="s">
        <v>3</v>
      </c>
      <c r="E10" s="188" t="s">
        <v>3</v>
      </c>
    </row>
    <row r="11" spans="1:5" ht="111" customHeight="1" x14ac:dyDescent="0.3">
      <c r="A11" s="457" t="s">
        <v>942</v>
      </c>
      <c r="B11" s="186" t="s">
        <v>3</v>
      </c>
      <c r="C11" s="186" t="s">
        <v>3</v>
      </c>
      <c r="D11" s="186" t="s">
        <v>3</v>
      </c>
      <c r="E11" s="186" t="s">
        <v>3</v>
      </c>
    </row>
    <row r="12" spans="1:5" ht="15.5" x14ac:dyDescent="0.35">
      <c r="A12" s="187" t="s">
        <v>3</v>
      </c>
      <c r="B12" s="188" t="s">
        <v>3</v>
      </c>
      <c r="C12" s="188" t="s">
        <v>3</v>
      </c>
      <c r="D12" s="188" t="s">
        <v>3</v>
      </c>
      <c r="E12" s="188" t="s">
        <v>3</v>
      </c>
    </row>
    <row r="13" spans="1:5" ht="15.5" x14ac:dyDescent="0.35">
      <c r="A13" s="187" t="s">
        <v>3</v>
      </c>
      <c r="B13" s="188" t="s">
        <v>3</v>
      </c>
      <c r="C13" s="188" t="s">
        <v>3</v>
      </c>
      <c r="D13" s="188" t="s">
        <v>3</v>
      </c>
      <c r="E13" s="188" t="s">
        <v>3</v>
      </c>
    </row>
    <row r="14" spans="1:5" x14ac:dyDescent="0.3">
      <c r="A14" s="8" t="s">
        <v>352</v>
      </c>
      <c r="B14" s="186" t="s">
        <v>3</v>
      </c>
      <c r="C14" s="186" t="s">
        <v>3</v>
      </c>
      <c r="D14" s="186" t="s">
        <v>3</v>
      </c>
      <c r="E14" s="186" t="s">
        <v>3</v>
      </c>
    </row>
    <row r="15" spans="1:5" ht="28" x14ac:dyDescent="0.3">
      <c r="A15" s="9" t="s">
        <v>273</v>
      </c>
      <c r="B15" s="186" t="s">
        <v>3</v>
      </c>
      <c r="C15" s="186" t="s">
        <v>3</v>
      </c>
      <c r="D15" s="186" t="s">
        <v>3</v>
      </c>
      <c r="E15" s="186" t="s">
        <v>3</v>
      </c>
    </row>
    <row r="16" spans="1:5" x14ac:dyDescent="0.3">
      <c r="A16" s="7" t="s">
        <v>17</v>
      </c>
      <c r="B16" s="186" t="s">
        <v>3</v>
      </c>
      <c r="C16" s="186" t="s">
        <v>3</v>
      </c>
      <c r="D16" s="186" t="s">
        <v>3</v>
      </c>
      <c r="E16" s="186" t="s">
        <v>3</v>
      </c>
    </row>
    <row r="17" spans="1:5" x14ac:dyDescent="0.3">
      <c r="A17" s="10" t="s">
        <v>353</v>
      </c>
      <c r="B17" s="186" t="s">
        <v>3</v>
      </c>
      <c r="C17" s="186" t="s">
        <v>3</v>
      </c>
      <c r="D17" s="186" t="s">
        <v>3</v>
      </c>
      <c r="E17" s="186" t="s">
        <v>3</v>
      </c>
    </row>
    <row r="18" spans="1:5" x14ac:dyDescent="0.3">
      <c r="A18" s="7" t="s">
        <v>18</v>
      </c>
      <c r="B18" s="186" t="s">
        <v>3</v>
      </c>
      <c r="C18" s="186" t="s">
        <v>3</v>
      </c>
      <c r="D18" s="186" t="s">
        <v>3</v>
      </c>
      <c r="E18" s="186" t="s">
        <v>3</v>
      </c>
    </row>
    <row r="19" spans="1:5" x14ac:dyDescent="0.3">
      <c r="A19" s="12" t="s">
        <v>354</v>
      </c>
      <c r="B19" s="186" t="s">
        <v>3</v>
      </c>
      <c r="C19" s="186" t="s">
        <v>3</v>
      </c>
      <c r="D19" s="186" t="s">
        <v>3</v>
      </c>
      <c r="E19" s="186" t="s">
        <v>3</v>
      </c>
    </row>
    <row r="20" spans="1:5" ht="15.5" x14ac:dyDescent="0.35">
      <c r="A20" s="187" t="s">
        <v>3</v>
      </c>
      <c r="B20" s="188" t="s">
        <v>3</v>
      </c>
      <c r="C20" s="188" t="s">
        <v>3</v>
      </c>
      <c r="D20" s="188" t="s">
        <v>3</v>
      </c>
      <c r="E20" s="188" t="s">
        <v>3</v>
      </c>
    </row>
    <row r="21" spans="1:5" s="103" customFormat="1" ht="30" customHeight="1" x14ac:dyDescent="0.3">
      <c r="A21" s="180" t="s">
        <v>612</v>
      </c>
      <c r="B21" s="186" t="s">
        <v>3</v>
      </c>
      <c r="C21" s="186" t="s">
        <v>3</v>
      </c>
      <c r="D21" s="186" t="s">
        <v>3</v>
      </c>
      <c r="E21" s="186" t="s">
        <v>3</v>
      </c>
    </row>
    <row r="22" spans="1:5" ht="14.5" x14ac:dyDescent="0.35">
      <c r="C22" s="170"/>
    </row>
    <row r="24" spans="1:5" x14ac:dyDescent="0.3">
      <c r="C24" s="103"/>
    </row>
  </sheetData>
  <sheetProtection algorithmName="SHA-512" hashValue="bsLpGtJvDBl3GFpvpeMIkkOmOrtQbPk2gPDdWuGErumGitnjGcTYJumPMvXN89ftxdzmN+Ia2dsHvomjGWV6wg==" saltValue="ndmgVFUs86GZSGQDRT5h5g==" spinCount="100000" sheet="1" objects="1" scenarios="1"/>
  <hyperlinks>
    <hyperlink ref="A21"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C1" zoomScale="80" zoomScaleNormal="80" workbookViewId="0">
      <selection activeCell="E15" sqref="E15"/>
    </sheetView>
  </sheetViews>
  <sheetFormatPr defaultColWidth="9.1796875" defaultRowHeight="14" x14ac:dyDescent="0.3"/>
  <cols>
    <col min="1" max="1" width="24.26953125" style="19" customWidth="1"/>
    <col min="2" max="2" width="55.26953125" style="19" customWidth="1"/>
    <col min="3" max="3" width="63.54296875" style="23" customWidth="1"/>
    <col min="4" max="4" width="20.26953125" style="19" customWidth="1"/>
    <col min="5" max="12" width="21" style="19" customWidth="1"/>
    <col min="13" max="13" width="22.81640625" style="19" customWidth="1"/>
    <col min="14" max="14" width="22.54296875" style="19" customWidth="1"/>
    <col min="15" max="15" width="25.81640625" style="19" customWidth="1"/>
    <col min="16" max="16" width="10.81640625" style="19" customWidth="1"/>
    <col min="17" max="42" width="10.81640625" style="20" customWidth="1"/>
    <col min="43" max="50" width="10.81640625" style="21" customWidth="1"/>
    <col min="51" max="106" width="10.81640625" style="2" customWidth="1"/>
    <col min="107" max="193" width="10.81640625" style="19" customWidth="1"/>
    <col min="194" max="194" width="10.26953125" style="19" customWidth="1"/>
    <col min="195" max="16384" width="9.1796875" style="19"/>
  </cols>
  <sheetData>
    <row r="1" spans="2:106" x14ac:dyDescent="0.3">
      <c r="B1" s="17" t="s">
        <v>359</v>
      </c>
      <c r="C1" s="134"/>
      <c r="D1" s="37"/>
      <c r="E1" s="18" t="s">
        <v>278</v>
      </c>
      <c r="F1" s="15"/>
      <c r="G1" s="15"/>
    </row>
    <row r="3" spans="2:106" x14ac:dyDescent="0.3">
      <c r="B3" s="122" t="s">
        <v>422</v>
      </c>
      <c r="C3" s="123"/>
      <c r="D3" s="124"/>
      <c r="E3" s="124"/>
      <c r="F3" s="124"/>
      <c r="G3" s="125"/>
    </row>
    <row r="4" spans="2:106" x14ac:dyDescent="0.3">
      <c r="B4" s="126"/>
      <c r="C4" s="127"/>
      <c r="D4" s="15"/>
      <c r="E4" s="15"/>
      <c r="F4" s="15"/>
      <c r="G4" s="128"/>
    </row>
    <row r="5" spans="2:106" x14ac:dyDescent="0.3">
      <c r="B5" s="129" t="s">
        <v>423</v>
      </c>
      <c r="C5" s="127"/>
      <c r="D5" s="15"/>
      <c r="E5" s="15"/>
      <c r="F5" s="15"/>
      <c r="G5" s="128"/>
    </row>
    <row r="6" spans="2:106" x14ac:dyDescent="0.3">
      <c r="B6" s="126"/>
      <c r="C6" s="127"/>
      <c r="D6" s="15"/>
      <c r="E6" s="15"/>
      <c r="F6" s="15"/>
      <c r="G6" s="128"/>
      <c r="J6" s="208"/>
    </row>
    <row r="7" spans="2:106" x14ac:dyDescent="0.3">
      <c r="B7" s="129" t="s">
        <v>424</v>
      </c>
      <c r="C7" s="127"/>
      <c r="D7" s="15"/>
      <c r="E7" s="15"/>
      <c r="F7" s="15"/>
      <c r="G7" s="128"/>
    </row>
    <row r="8" spans="2:106" ht="19.5" customHeight="1" x14ac:dyDescent="0.3">
      <c r="B8" s="130" t="s">
        <v>425</v>
      </c>
      <c r="C8" s="131"/>
      <c r="D8" s="132"/>
      <c r="E8" s="132"/>
      <c r="F8" s="132"/>
      <c r="G8" s="133"/>
    </row>
    <row r="9" spans="2:106" ht="14.5" x14ac:dyDescent="0.35">
      <c r="B9" s="22"/>
      <c r="K9" s="42"/>
      <c r="L9" s="42"/>
    </row>
    <row r="10" spans="2:106" x14ac:dyDescent="0.3">
      <c r="B10" s="17" t="s">
        <v>27</v>
      </c>
      <c r="C10" s="42"/>
      <c r="D10" s="42"/>
      <c r="E10" s="42"/>
      <c r="K10" s="42"/>
      <c r="L10" s="162"/>
      <c r="M10" s="17"/>
      <c r="N10" s="17"/>
      <c r="O10" s="17"/>
    </row>
    <row r="11" spans="2:106" ht="43.5" customHeight="1" thickBot="1" x14ac:dyDescent="0.35">
      <c r="B11" s="23"/>
      <c r="D11" s="44" t="s">
        <v>8</v>
      </c>
      <c r="E11" s="44" t="s">
        <v>8</v>
      </c>
      <c r="H11" s="44" t="s">
        <v>8</v>
      </c>
      <c r="I11" s="44" t="s">
        <v>8</v>
      </c>
      <c r="L11" s="17" t="s">
        <v>271</v>
      </c>
      <c r="M11" s="17" t="s">
        <v>271</v>
      </c>
      <c r="N11" s="17" t="s">
        <v>272</v>
      </c>
      <c r="O11" s="17" t="s">
        <v>272</v>
      </c>
      <c r="P11" s="17" t="s">
        <v>13</v>
      </c>
    </row>
    <row r="12" spans="2:106" s="29" customFormat="1" ht="46.4" customHeight="1" x14ac:dyDescent="0.3">
      <c r="B12" s="24" t="s">
        <v>4</v>
      </c>
      <c r="C12" s="25" t="s">
        <v>7</v>
      </c>
      <c r="D12" s="43" t="s">
        <v>615</v>
      </c>
      <c r="E12" s="44" t="s">
        <v>616</v>
      </c>
      <c r="F12" s="25" t="s">
        <v>6</v>
      </c>
      <c r="G12" s="25" t="s">
        <v>10</v>
      </c>
      <c r="H12" s="43" t="s">
        <v>19</v>
      </c>
      <c r="I12" s="44" t="s">
        <v>20</v>
      </c>
      <c r="J12" s="25" t="s">
        <v>357</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0" t="e">
        <f>IF((OR('Assumptions input'!#REF!="&lt;select&gt;", 'Assumptions input'!#REF!="")), "-", 'Assumptions input'!#REF!)</f>
        <v>#REF!</v>
      </c>
      <c r="C13" s="31" t="e">
        <f>IF(OR(B13="", B13="-"), "",VLOOKUP((CONCATENATE($N13," - ",$B13)),$C$30:$GL$557,4,FALSE))</f>
        <v>#REF!</v>
      </c>
      <c r="D13" s="120" t="e">
        <f>IF(OR(C13="", C13="-"), "",VLOOKUP((CONCATENATE($N13," - ",$B13)),$C$30:$GL$557,2,FALSE))</f>
        <v>#REF!</v>
      </c>
      <c r="E13" s="120" t="e">
        <f>IF(OR(D13="", D13="-"), "",VLOOKUP((CONCATENATE($N13," - ",$B13)),$C$30:$GL$557,3,FALSE))</f>
        <v>#REF!</v>
      </c>
      <c r="F13" s="32" t="e">
        <f>IF(B13="", "", 'Assumptions input'!#REF!)</f>
        <v>#REF!</v>
      </c>
      <c r="G13" s="31" t="str">
        <f t="shared" ref="G13:I14" si="0">IFERROR(C13*$F13, "")</f>
        <v/>
      </c>
      <c r="H13" s="120" t="str">
        <f>IFERROR(D13*$F13, "")</f>
        <v/>
      </c>
      <c r="I13" s="120" t="str">
        <f t="shared" si="0"/>
        <v/>
      </c>
      <c r="J13" s="31" t="str">
        <f>IFERROR(H13+I13, "")</f>
        <v/>
      </c>
      <c r="L13" s="33" t="s">
        <v>265</v>
      </c>
      <c r="M13" s="33" t="s">
        <v>267</v>
      </c>
      <c r="N13" s="33" t="e">
        <f>'Assumptions input'!#REF!</f>
        <v>#REF!</v>
      </c>
      <c r="O13" s="33" t="str">
        <f>IFERROR(VLOOKUP('Assumptions input'!#REF!, $L$12:$M$22, 2, FALSE), "-")</f>
        <v>-</v>
      </c>
      <c r="P13" s="26" t="b">
        <f>ISTEXT('Assumptions input'!#REF!)</f>
        <v>0</v>
      </c>
    </row>
    <row r="14" spans="2:106" x14ac:dyDescent="0.3">
      <c r="B14" s="30" t="e">
        <f>'Assumptions input'!#REF!</f>
        <v>#REF!</v>
      </c>
      <c r="C14" s="31" t="e">
        <f>IF(OR('Assumptions input'!#REF!="", 'Assumptions input'!#REF!="-"), "", 'Assumptions input'!#REF!)</f>
        <v>#REF!</v>
      </c>
      <c r="D14" s="120" t="str">
        <f>IFERROR(C14*($D$30/100000), "")</f>
        <v/>
      </c>
      <c r="E14" s="120" t="str">
        <f>IFERROR(C14*($E$30/100000), "")</f>
        <v/>
      </c>
      <c r="F14" s="32" t="e">
        <f>IF(B14="", "", 'Assumptions input'!#REF!)</f>
        <v>#REF!</v>
      </c>
      <c r="G14" s="31" t="str">
        <f t="shared" si="0"/>
        <v/>
      </c>
      <c r="H14" s="120" t="str">
        <f>IFERROR(D14*$F14, "")</f>
        <v/>
      </c>
      <c r="I14" s="120" t="str">
        <f>IFERROR(E14*$F14, "")</f>
        <v/>
      </c>
      <c r="J14" s="31" t="e">
        <f>IF('Assumptions input'!#REF!=0,'Population selection'!J13,IFERROR(H14+I14,""))</f>
        <v>#REF!</v>
      </c>
      <c r="L14" s="33" t="s">
        <v>274</v>
      </c>
      <c r="M14" s="33" t="s">
        <v>262</v>
      </c>
      <c r="N14" s="33" t="e">
        <f>'Assumptions input'!#REF!</f>
        <v>#REF!</v>
      </c>
      <c r="O14" s="33" t="str">
        <f>IFERROR(VLOOKUP('Assumptions input'!#REF!, $L$12:$M$22, 2, FALSE), "-")</f>
        <v>-</v>
      </c>
      <c r="P14" s="26" t="b">
        <f>ISTEXT('Assumptions input'!#REF!)</f>
        <v>0</v>
      </c>
    </row>
    <row r="15" spans="2:106" x14ac:dyDescent="0.3">
      <c r="B15" s="30"/>
      <c r="C15" s="31" t="e">
        <f>IF(OR('Assumptions input'!#REF!="", 'Assumptions input'!#REF!="-"), "", 'Assumptions input'!#REF!)</f>
        <v>#REF!</v>
      </c>
      <c r="D15" s="120" t="str">
        <f>IFERROR(C15*($F$30/($F$30+$G$30)), "")</f>
        <v/>
      </c>
      <c r="E15" s="120" t="str">
        <f>IFERROR(C15*($G$30/($F$30+$G$30)), "")</f>
        <v/>
      </c>
      <c r="F15" s="32">
        <v>1</v>
      </c>
      <c r="G15" s="31" t="str">
        <f t="shared" ref="G15" si="1">IFERROR(C15*$F15, "")</f>
        <v/>
      </c>
      <c r="H15" s="120" t="str">
        <f>IFERROR(D15*$F15, "")</f>
        <v/>
      </c>
      <c r="I15" s="120" t="str">
        <f>IFERROR(E15*$F15, "")</f>
        <v/>
      </c>
      <c r="J15" s="31" t="e">
        <f>IF('Assumptions input'!#REF!=0,'Assumptions input'!#REF!,IFERROR(H15+I15,""))</f>
        <v>#REF!</v>
      </c>
      <c r="L15" s="33" t="s">
        <v>275</v>
      </c>
      <c r="M15" s="33" t="s">
        <v>264</v>
      </c>
      <c r="N15" s="33" t="e">
        <f>'Assumptions input'!#REF!</f>
        <v>#REF!</v>
      </c>
      <c r="O15" s="33" t="str">
        <f>IFERROR(VLOOKUP('Assumptions input'!#REF!, $L$12:$M$22, 2, FALSE), "-")</f>
        <v>-</v>
      </c>
      <c r="P15" s="26" t="b">
        <f>ISTEXT('Assumptions input'!#REF!)</f>
        <v>0</v>
      </c>
    </row>
    <row r="16" spans="2:106" x14ac:dyDescent="0.3">
      <c r="B16" s="30"/>
      <c r="C16" s="31"/>
      <c r="D16" s="120"/>
      <c r="E16" s="120"/>
      <c r="F16" s="32"/>
      <c r="G16" s="31"/>
      <c r="H16" s="120"/>
      <c r="I16" s="120"/>
      <c r="J16" s="31"/>
      <c r="L16" s="33" t="s">
        <v>276</v>
      </c>
      <c r="M16" s="33" t="s">
        <v>263</v>
      </c>
      <c r="N16" s="33" t="e">
        <f>'Assumptions input'!#REF!</f>
        <v>#REF!</v>
      </c>
      <c r="O16" s="33" t="str">
        <f>IFERROR(VLOOKUP('Assumptions input'!#REF!, $L$12:$M$22, 2, FALSE), "-")</f>
        <v>-</v>
      </c>
      <c r="P16" s="26" t="b">
        <f>ISTEXT('Assumptions input'!#REF!)</f>
        <v>0</v>
      </c>
    </row>
    <row r="17" spans="1:194" x14ac:dyDescent="0.3">
      <c r="B17" s="30"/>
      <c r="C17" s="31"/>
      <c r="D17" s="120"/>
      <c r="E17" s="120"/>
      <c r="F17" s="32"/>
      <c r="G17" s="31"/>
      <c r="H17" s="120"/>
      <c r="I17" s="120"/>
      <c r="J17" s="31"/>
      <c r="L17" s="33" t="s">
        <v>592</v>
      </c>
      <c r="M17" s="33" t="s">
        <v>593</v>
      </c>
      <c r="N17" s="33" t="e">
        <f>'Assumptions input'!#REF!</f>
        <v>#REF!</v>
      </c>
      <c r="O17" s="33" t="str">
        <f>IFERROR(VLOOKUP('Assumptions input'!#REF!, $L$12:$M$22, 2, FALSE), "-")</f>
        <v>-</v>
      </c>
      <c r="P17" s="26" t="b">
        <f>ISTEXT('Assumptions input'!#REF!)</f>
        <v>0</v>
      </c>
    </row>
    <row r="18" spans="1:194" x14ac:dyDescent="0.3">
      <c r="B18" s="30"/>
      <c r="C18" s="31"/>
      <c r="D18" s="120"/>
      <c r="E18" s="120"/>
      <c r="F18" s="32"/>
      <c r="G18" s="31"/>
      <c r="H18" s="120"/>
      <c r="I18" s="120"/>
      <c r="J18" s="31"/>
      <c r="L18" s="33" t="s">
        <v>434</v>
      </c>
      <c r="M18" s="33" t="s">
        <v>433</v>
      </c>
      <c r="N18" s="33" t="e">
        <f>'Assumptions input'!#REF!</f>
        <v>#REF!</v>
      </c>
      <c r="O18" s="33" t="str">
        <f>IFERROR(VLOOKUP('Assumptions input'!#REF!, $L$12:$M$22, 2, FALSE), "-")</f>
        <v>-</v>
      </c>
      <c r="P18" s="26" t="b">
        <f>ISTEXT('Assumptions input'!#REF!)</f>
        <v>0</v>
      </c>
    </row>
    <row r="19" spans="1:194" x14ac:dyDescent="0.3">
      <c r="B19" s="30"/>
      <c r="C19" s="31"/>
      <c r="D19" s="120"/>
      <c r="E19" s="120"/>
      <c r="F19" s="32"/>
      <c r="G19" s="31"/>
      <c r="H19" s="120"/>
      <c r="I19" s="120"/>
      <c r="J19" s="31"/>
      <c r="L19" s="149" t="s">
        <v>438</v>
      </c>
      <c r="M19" s="33" t="s">
        <v>436</v>
      </c>
      <c r="N19" s="33" t="e">
        <f>'Assumptions input'!#REF!</f>
        <v>#REF!</v>
      </c>
      <c r="O19" s="33" t="str">
        <f>IFERROR(VLOOKUP('Assumptions input'!#REF!, $L$12:$M$22, 2, FALSE), "-")</f>
        <v>-</v>
      </c>
      <c r="P19" s="26" t="b">
        <f>ISTEXT('Assumptions input'!#REF!)</f>
        <v>0</v>
      </c>
    </row>
    <row r="20" spans="1:194" x14ac:dyDescent="0.3">
      <c r="B20" s="30"/>
      <c r="C20" s="31"/>
      <c r="D20" s="120"/>
      <c r="E20" s="120"/>
      <c r="F20" s="32"/>
      <c r="G20" s="31"/>
      <c r="H20" s="120"/>
      <c r="I20" s="120"/>
      <c r="J20" s="31"/>
      <c r="L20" s="33" t="s">
        <v>439</v>
      </c>
      <c r="M20" s="33" t="s">
        <v>441</v>
      </c>
      <c r="N20" s="33" t="e">
        <f>'Assumptions input'!#REF!</f>
        <v>#REF!</v>
      </c>
      <c r="O20" s="33" t="str">
        <f>IFERROR(VLOOKUP('Assumptions input'!#REF!, $L$12:$M$22, 2, FALSE), "-")</f>
        <v>-</v>
      </c>
      <c r="P20" s="26" t="b">
        <f>ISTEXT('Assumptions input'!#REF!)</f>
        <v>0</v>
      </c>
    </row>
    <row r="21" spans="1:194" x14ac:dyDescent="0.3">
      <c r="B21" s="30"/>
      <c r="C21" s="31"/>
      <c r="D21" s="120"/>
      <c r="E21" s="120"/>
      <c r="F21" s="32"/>
      <c r="G21" s="31"/>
      <c r="H21" s="120"/>
      <c r="I21" s="120"/>
      <c r="J21" s="31"/>
      <c r="L21" s="33" t="s">
        <v>440</v>
      </c>
      <c r="M21" s="33" t="s">
        <v>435</v>
      </c>
      <c r="N21" s="33" t="e">
        <f>'Assumptions input'!#REF!</f>
        <v>#REF!</v>
      </c>
      <c r="O21" s="33" t="str">
        <f>IFERROR(VLOOKUP('Assumptions input'!#REF!, $L$12:$M$22, 2, FALSE), "-")</f>
        <v>-</v>
      </c>
      <c r="P21" s="26" t="b">
        <f>ISTEXT('Assumptions input'!#REF!)</f>
        <v>0</v>
      </c>
    </row>
    <row r="22" spans="1:194" ht="14.5" thickBot="1" x14ac:dyDescent="0.35">
      <c r="B22" s="34"/>
      <c r="C22" s="35"/>
      <c r="D22" s="135"/>
      <c r="E22" s="135"/>
      <c r="F22" s="36"/>
      <c r="G22" s="35"/>
      <c r="H22" s="35"/>
      <c r="I22" s="35"/>
      <c r="J22" s="35"/>
      <c r="K22" s="19">
        <f>IFERROR(I22+J22, "")</f>
        <v>0</v>
      </c>
      <c r="L22" s="33"/>
      <c r="M22" s="33"/>
      <c r="N22" s="33"/>
      <c r="O22" s="33"/>
      <c r="P22" s="26"/>
    </row>
    <row r="23" spans="1:194" s="37" customFormat="1" ht="15" thickTop="1" thickBot="1" x14ac:dyDescent="0.35">
      <c r="B23" s="38" t="s">
        <v>426</v>
      </c>
      <c r="C23" s="39" t="e">
        <f>IF(C14&gt;0,C13,C14)</f>
        <v>#REF!</v>
      </c>
      <c r="D23" s="39" t="e">
        <f>IF(D14&gt;0,D13,D14)</f>
        <v>#REF!</v>
      </c>
      <c r="E23" s="39" t="e">
        <f>IF(E14&gt;0,E13,E14)</f>
        <v>#REF!</v>
      </c>
      <c r="F23" s="39"/>
      <c r="G23" s="39" t="str">
        <f>IF(G14&gt;0,G13,G14)</f>
        <v/>
      </c>
      <c r="H23" s="39" t="str">
        <f>IF(H14&gt;0,H13,H14)</f>
        <v/>
      </c>
      <c r="I23" s="39" t="str">
        <f>IF(I14&gt;0,I13,I14)</f>
        <v/>
      </c>
      <c r="J23" s="39" t="e">
        <f>IF('Assumptions input'!#REF!&gt;0,"",SUM(J14:J21))</f>
        <v>#REF!</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3">
      <c r="B24" s="118"/>
      <c r="C24" s="118"/>
      <c r="D24" s="118"/>
      <c r="E24" s="118"/>
      <c r="F24" s="118"/>
      <c r="G24" s="118"/>
      <c r="H24" s="118"/>
      <c r="I24" s="118"/>
      <c r="J24" s="118"/>
    </row>
    <row r="25" spans="1:194" ht="28" x14ac:dyDescent="0.3">
      <c r="B25" s="119"/>
      <c r="C25" s="253"/>
      <c r="D25" s="44" t="s">
        <v>8</v>
      </c>
      <c r="E25" s="44" t="s">
        <v>8</v>
      </c>
      <c r="F25" s="119"/>
      <c r="I25" s="119"/>
      <c r="J25" s="119"/>
      <c r="K25" s="42"/>
      <c r="N25" s="42"/>
    </row>
    <row r="26" spans="1:194" x14ac:dyDescent="0.3">
      <c r="D26" s="121">
        <v>2</v>
      </c>
      <c r="E26" s="121">
        <v>3</v>
      </c>
      <c r="F26" s="121">
        <v>4</v>
      </c>
      <c r="G26" s="121">
        <v>5</v>
      </c>
      <c r="H26" s="121">
        <v>6</v>
      </c>
      <c r="K26" s="42"/>
    </row>
    <row r="27" spans="1:194" s="2" customFormat="1" ht="48" customHeight="1" x14ac:dyDescent="0.3">
      <c r="A27" s="166" t="s">
        <v>26</v>
      </c>
      <c r="B27" s="165" t="s">
        <v>5</v>
      </c>
      <c r="C27" s="165" t="s">
        <v>270</v>
      </c>
      <c r="D27" s="110" t="s">
        <v>356</v>
      </c>
      <c r="E27" s="110" t="s">
        <v>356</v>
      </c>
      <c r="F27" s="110" t="s">
        <v>0</v>
      </c>
      <c r="G27" s="110" t="s">
        <v>0</v>
      </c>
      <c r="H27" s="110" t="s">
        <v>0</v>
      </c>
      <c r="I27" s="165" t="s">
        <v>356</v>
      </c>
      <c r="J27" s="165" t="s">
        <v>356</v>
      </c>
      <c r="K27" s="165" t="s">
        <v>358</v>
      </c>
      <c r="L27" s="165" t="s">
        <v>358</v>
      </c>
      <c r="M27" s="167" t="s">
        <v>1</v>
      </c>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168"/>
      <c r="CX27" s="168"/>
      <c r="CY27" s="169"/>
      <c r="CZ27" s="163" t="s">
        <v>2</v>
      </c>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4"/>
    </row>
    <row r="28" spans="1:194" s="16" customFormat="1" ht="28" x14ac:dyDescent="0.3">
      <c r="A28" s="166"/>
      <c r="B28" s="165"/>
      <c r="C28" s="165"/>
      <c r="D28" s="44" t="s">
        <v>614</v>
      </c>
      <c r="E28" s="44" t="s">
        <v>613</v>
      </c>
      <c r="F28" s="165" t="s">
        <v>19</v>
      </c>
      <c r="G28" s="165" t="s">
        <v>20</v>
      </c>
      <c r="H28" s="110" t="s">
        <v>11</v>
      </c>
      <c r="I28" s="110" t="s">
        <v>1</v>
      </c>
      <c r="J28" s="109" t="s">
        <v>2</v>
      </c>
      <c r="K28" s="110"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376</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376</v>
      </c>
    </row>
    <row r="29" spans="1:194" s="2" customFormat="1" x14ac:dyDescent="0.3">
      <c r="A29" s="48"/>
      <c r="B29" s="92"/>
      <c r="C29" s="78"/>
      <c r="D29" s="106"/>
      <c r="E29" s="105"/>
      <c r="F29" s="105"/>
      <c r="G29" s="105"/>
      <c r="H29" s="106"/>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90" customFormat="1" ht="21.75" customHeight="1" x14ac:dyDescent="0.3">
      <c r="A30" s="85" t="s">
        <v>266</v>
      </c>
      <c r="B30" s="86" t="s">
        <v>266</v>
      </c>
      <c r="C30" s="87" t="str">
        <f>CONCATENATE(A30, " - ", B30)</f>
        <v>Per 100,000 population - Per 100,000 population</v>
      </c>
      <c r="D30" s="88">
        <f>ROUND((SUM(D32:D34)/SUM($H$32:$H$34))*100000,0)</f>
        <v>49469</v>
      </c>
      <c r="E30" s="89">
        <f>ROUND((SUM(E32:E34)/SUM($H$32:$H$34))*100000,0)</f>
        <v>50531</v>
      </c>
      <c r="F30" s="89">
        <f>ROUND((SUM(F32:F34)/SUM($H$32:$H$34))*100000,0)</f>
        <v>38510</v>
      </c>
      <c r="G30" s="89">
        <f>(SUM(G32:G34)/SUM($H$32:$H$34))*100000</f>
        <v>40125.031416743463</v>
      </c>
      <c r="H30" s="88">
        <f>SUM(D30:E30)</f>
        <v>100000</v>
      </c>
      <c r="I30" s="89">
        <f>ROUND((SUM(I32:I34)/SUM($H$32:$H$34))*100000,0)</f>
        <v>38510</v>
      </c>
      <c r="J30" s="89">
        <f t="shared" ref="J30:BU30" si="2">(SUM(J32:J34)/SUM($H$32:$H$34))*100000</f>
        <v>40125.031416743463</v>
      </c>
      <c r="K30" s="88">
        <f t="shared" si="2"/>
        <v>10959.404941966137</v>
      </c>
      <c r="L30" s="89">
        <f t="shared" si="2"/>
        <v>10405.876248072027</v>
      </c>
      <c r="M30" s="88">
        <f t="shared" si="2"/>
        <v>543.94664799942166</v>
      </c>
      <c r="N30" s="88">
        <f t="shared" si="2"/>
        <v>566.45569178557366</v>
      </c>
      <c r="O30" s="88">
        <f t="shared" si="2"/>
        <v>587.95362198900352</v>
      </c>
      <c r="P30" s="88">
        <f t="shared" si="2"/>
        <v>606.52857376148245</v>
      </c>
      <c r="Q30" s="88">
        <f t="shared" si="2"/>
        <v>625.28529876231585</v>
      </c>
      <c r="R30" s="88">
        <f t="shared" si="2"/>
        <v>623.8765562425682</v>
      </c>
      <c r="S30" s="88">
        <f t="shared" si="2"/>
        <v>628.14822710889973</v>
      </c>
      <c r="T30" s="88">
        <f t="shared" si="2"/>
        <v>641.81692469105928</v>
      </c>
      <c r="U30" s="88">
        <f t="shared" si="2"/>
        <v>660.20036538366469</v>
      </c>
      <c r="V30" s="88">
        <f t="shared" si="2"/>
        <v>648.26825132239208</v>
      </c>
      <c r="W30" s="88">
        <f t="shared" si="2"/>
        <v>637.00480306542374</v>
      </c>
      <c r="X30" s="88">
        <f t="shared" si="2"/>
        <v>629.23724350377381</v>
      </c>
      <c r="Y30" s="88">
        <f t="shared" si="2"/>
        <v>635.02152730605553</v>
      </c>
      <c r="Z30" s="88">
        <f t="shared" si="2"/>
        <v>615.42410112408243</v>
      </c>
      <c r="AA30" s="88">
        <f t="shared" si="2"/>
        <v>602.08649049356848</v>
      </c>
      <c r="AB30" s="88">
        <f t="shared" si="2"/>
        <v>579.04186487387187</v>
      </c>
      <c r="AC30" s="88">
        <f t="shared" si="2"/>
        <v>570.53585157203167</v>
      </c>
      <c r="AD30" s="88">
        <f t="shared" si="2"/>
        <v>558.57290098094893</v>
      </c>
      <c r="AE30" s="88">
        <f t="shared" si="2"/>
        <v>554.62095623949097</v>
      </c>
      <c r="AF30" s="88">
        <f t="shared" si="2"/>
        <v>575.91114561051575</v>
      </c>
      <c r="AG30" s="88">
        <f t="shared" si="2"/>
        <v>601.23118253515031</v>
      </c>
      <c r="AH30" s="88">
        <f t="shared" si="2"/>
        <v>624.18816749117593</v>
      </c>
      <c r="AI30" s="88">
        <f t="shared" si="2"/>
        <v>636.48869693491713</v>
      </c>
      <c r="AJ30" s="88">
        <f t="shared" si="2"/>
        <v>656.21758411239659</v>
      </c>
      <c r="AK30" s="88">
        <f t="shared" si="2"/>
        <v>660.84468655917146</v>
      </c>
      <c r="AL30" s="88">
        <f t="shared" si="2"/>
        <v>656.46914527663728</v>
      </c>
      <c r="AM30" s="88">
        <f t="shared" si="2"/>
        <v>675.84097789842031</v>
      </c>
      <c r="AN30" s="88">
        <f t="shared" si="2"/>
        <v>673.08191996803907</v>
      </c>
      <c r="AO30" s="88">
        <f t="shared" si="2"/>
        <v>685.28344792133703</v>
      </c>
      <c r="AP30" s="88">
        <f t="shared" si="2"/>
        <v>704.05315672419579</v>
      </c>
      <c r="AQ30" s="88">
        <f t="shared" si="2"/>
        <v>691.80618546380913</v>
      </c>
      <c r="AR30" s="88">
        <f t="shared" si="2"/>
        <v>677.66033315721893</v>
      </c>
      <c r="AS30" s="88">
        <f t="shared" si="2"/>
        <v>678.67631566570049</v>
      </c>
      <c r="AT30" s="88">
        <f t="shared" si="2"/>
        <v>656.10072989416869</v>
      </c>
      <c r="AU30" s="88">
        <f t="shared" si="2"/>
        <v>668.09451701506157</v>
      </c>
      <c r="AV30" s="88">
        <f t="shared" si="2"/>
        <v>665.08876684619906</v>
      </c>
      <c r="AW30" s="88">
        <f t="shared" si="2"/>
        <v>645.27061602979541</v>
      </c>
      <c r="AX30" s="88">
        <f t="shared" si="2"/>
        <v>648.31369462948078</v>
      </c>
      <c r="AY30" s="88">
        <f t="shared" si="2"/>
        <v>644.56949072042801</v>
      </c>
      <c r="AZ30" s="88">
        <f t="shared" si="2"/>
        <v>651.56289108631813</v>
      </c>
      <c r="BA30" s="88">
        <f t="shared" si="2"/>
        <v>653.18099741372396</v>
      </c>
      <c r="BB30" s="88">
        <f t="shared" si="2"/>
        <v>629.34598284573588</v>
      </c>
      <c r="BC30" s="88">
        <f t="shared" si="2"/>
        <v>588.84950432875087</v>
      </c>
      <c r="BD30" s="88">
        <f t="shared" si="2"/>
        <v>579.92151746108755</v>
      </c>
      <c r="BE30" s="88">
        <f t="shared" si="2"/>
        <v>587.69881487425653</v>
      </c>
      <c r="BF30" s="88">
        <f t="shared" si="2"/>
        <v>599.08074032470608</v>
      </c>
      <c r="BG30" s="88">
        <f t="shared" si="2"/>
        <v>607.51696569066019</v>
      </c>
      <c r="BH30" s="88">
        <f t="shared" si="2"/>
        <v>633.43588048371282</v>
      </c>
      <c r="BI30" s="88">
        <f t="shared" si="2"/>
        <v>660.10136389322167</v>
      </c>
      <c r="BJ30" s="88">
        <f t="shared" si="2"/>
        <v>676.06170253285097</v>
      </c>
      <c r="BK30" s="88">
        <f t="shared" si="2"/>
        <v>660.30910472562675</v>
      </c>
      <c r="BL30" s="88">
        <f t="shared" si="2"/>
        <v>675.15283639107827</v>
      </c>
      <c r="BM30" s="88">
        <f t="shared" si="2"/>
        <v>674.40464479936895</v>
      </c>
      <c r="BN30" s="88">
        <f t="shared" si="2"/>
        <v>685.93426099785654</v>
      </c>
      <c r="BO30" s="88">
        <f t="shared" si="2"/>
        <v>680.86733225747389</v>
      </c>
      <c r="BP30" s="88">
        <f t="shared" si="2"/>
        <v>683.70591597526027</v>
      </c>
      <c r="BQ30" s="88">
        <f t="shared" si="2"/>
        <v>676.56807081183842</v>
      </c>
      <c r="BR30" s="88">
        <f t="shared" si="2"/>
        <v>659.65666867385426</v>
      </c>
      <c r="BS30" s="88">
        <f t="shared" si="2"/>
        <v>644.17997665966823</v>
      </c>
      <c r="BT30" s="88">
        <f t="shared" si="2"/>
        <v>619.60488537623667</v>
      </c>
      <c r="BU30" s="88">
        <f t="shared" si="2"/>
        <v>591.26611448071435</v>
      </c>
      <c r="BV30" s="88">
        <f t="shared" ref="BV30:EG30" si="3">(SUM(BV32:BV34)/SUM($H$32:$H$34))*100000</f>
        <v>576.1318702449463</v>
      </c>
      <c r="BW30" s="88">
        <f t="shared" si="3"/>
        <v>563.13670739285033</v>
      </c>
      <c r="BX30" s="88">
        <f t="shared" si="3"/>
        <v>539.54838506334329</v>
      </c>
      <c r="BY30" s="88">
        <f t="shared" si="3"/>
        <v>517.9043870871285</v>
      </c>
      <c r="BZ30" s="88">
        <f t="shared" si="3"/>
        <v>495.72318430211595</v>
      </c>
      <c r="CA30" s="88">
        <f t="shared" si="3"/>
        <v>492.44315131546853</v>
      </c>
      <c r="CB30" s="88">
        <f t="shared" si="3"/>
        <v>483.97446644445108</v>
      </c>
      <c r="CC30" s="88">
        <f t="shared" si="3"/>
        <v>465.00837763595933</v>
      </c>
      <c r="CD30" s="88">
        <f t="shared" si="3"/>
        <v>464.67566770906041</v>
      </c>
      <c r="CE30" s="88">
        <f t="shared" si="3"/>
        <v>468.83535328292351</v>
      </c>
      <c r="CF30" s="88">
        <f t="shared" si="3"/>
        <v>478.58294265343528</v>
      </c>
      <c r="CG30" s="88">
        <f t="shared" si="3"/>
        <v>498.74841017401633</v>
      </c>
      <c r="CH30" s="88">
        <f t="shared" si="3"/>
        <v>534.83201897764434</v>
      </c>
      <c r="CI30" s="88">
        <f t="shared" si="3"/>
        <v>406.32321545674887</v>
      </c>
      <c r="CJ30" s="88">
        <f t="shared" si="3"/>
        <v>387.50968632205468</v>
      </c>
      <c r="CK30" s="88">
        <f t="shared" si="3"/>
        <v>378.92414723280933</v>
      </c>
      <c r="CL30" s="88">
        <f t="shared" si="3"/>
        <v>342.24003758551009</v>
      </c>
      <c r="CM30" s="88">
        <f t="shared" si="3"/>
        <v>297.28362307282646</v>
      </c>
      <c r="CN30" s="88">
        <f t="shared" si="3"/>
        <v>258.04981930280422</v>
      </c>
      <c r="CO30" s="88">
        <f t="shared" si="3"/>
        <v>259.62572827362789</v>
      </c>
      <c r="CP30" s="88">
        <f t="shared" si="3"/>
        <v>248.36714894241902</v>
      </c>
      <c r="CQ30" s="88">
        <f t="shared" si="3"/>
        <v>231.05649489215605</v>
      </c>
      <c r="CR30" s="88">
        <f t="shared" si="3"/>
        <v>208.75519193840927</v>
      </c>
      <c r="CS30" s="88">
        <f t="shared" si="3"/>
        <v>186.51393906902959</v>
      </c>
      <c r="CT30" s="88">
        <f t="shared" si="3"/>
        <v>165.96869533920781</v>
      </c>
      <c r="CU30" s="88">
        <f t="shared" si="3"/>
        <v>141.72306803216878</v>
      </c>
      <c r="CV30" s="88">
        <f t="shared" si="3"/>
        <v>123.50192486488001</v>
      </c>
      <c r="CW30" s="88">
        <f t="shared" si="3"/>
        <v>107.29327101151641</v>
      </c>
      <c r="CX30" s="88">
        <f t="shared" si="3"/>
        <v>90.878499301000787</v>
      </c>
      <c r="CY30" s="89">
        <f t="shared" si="3"/>
        <v>297.91009152054829</v>
      </c>
      <c r="CZ30" s="88">
        <f t="shared" si="3"/>
        <v>516.28141183396292</v>
      </c>
      <c r="DA30" s="88">
        <f t="shared" si="3"/>
        <v>535.79931222853099</v>
      </c>
      <c r="DB30" s="88">
        <f t="shared" si="3"/>
        <v>558.53070362436665</v>
      </c>
      <c r="DC30" s="88">
        <f t="shared" si="3"/>
        <v>576.4126449637439</v>
      </c>
      <c r="DD30" s="88">
        <f t="shared" si="3"/>
        <v>593.28347272039889</v>
      </c>
      <c r="DE30" s="88">
        <f t="shared" si="3"/>
        <v>591.99807631989188</v>
      </c>
      <c r="DF30" s="88">
        <f t="shared" si="3"/>
        <v>597.41719069021144</v>
      </c>
      <c r="DG30" s="88">
        <f t="shared" si="3"/>
        <v>610.35554940844656</v>
      </c>
      <c r="DH30" s="88">
        <f t="shared" si="3"/>
        <v>628.98405936427991</v>
      </c>
      <c r="DI30" s="88">
        <f t="shared" si="3"/>
        <v>616.59426628161475</v>
      </c>
      <c r="DJ30" s="88">
        <f t="shared" si="3"/>
        <v>606.91159592122949</v>
      </c>
      <c r="DK30" s="88">
        <f t="shared" si="3"/>
        <v>597.7093262357813</v>
      </c>
      <c r="DL30" s="88">
        <f t="shared" si="3"/>
        <v>602.84441993679684</v>
      </c>
      <c r="DM30" s="88">
        <f t="shared" si="3"/>
        <v>582.43388315298785</v>
      </c>
      <c r="DN30" s="88">
        <f t="shared" si="3"/>
        <v>572.66844105469113</v>
      </c>
      <c r="DO30" s="88">
        <f t="shared" si="3"/>
        <v>550.09285528315934</v>
      </c>
      <c r="DP30" s="88">
        <f t="shared" si="3"/>
        <v>540.88247072144532</v>
      </c>
      <c r="DQ30" s="88">
        <f t="shared" si="3"/>
        <v>526.67656833048784</v>
      </c>
      <c r="DR30" s="88">
        <f t="shared" si="3"/>
        <v>520.90689130548458</v>
      </c>
      <c r="DS30" s="88">
        <f t="shared" si="3"/>
        <v>543.40619724011754</v>
      </c>
      <c r="DT30" s="88">
        <f t="shared" si="3"/>
        <v>559.65542547481039</v>
      </c>
      <c r="DU30" s="88">
        <f t="shared" si="3"/>
        <v>583.07333540273498</v>
      </c>
      <c r="DV30" s="88">
        <f t="shared" si="3"/>
        <v>594.84639788919742</v>
      </c>
      <c r="DW30" s="88">
        <f t="shared" si="3"/>
        <v>617.65893804769132</v>
      </c>
      <c r="DX30" s="88">
        <f t="shared" si="3"/>
        <v>619.1488293300971</v>
      </c>
      <c r="DY30" s="88">
        <f t="shared" si="3"/>
        <v>621.83809932459235</v>
      </c>
      <c r="DZ30" s="88">
        <f t="shared" si="3"/>
        <v>641.14176698574261</v>
      </c>
      <c r="EA30" s="88">
        <f t="shared" si="3"/>
        <v>645.2219267722005</v>
      </c>
      <c r="EB30" s="88">
        <f t="shared" si="3"/>
        <v>670.79027891056944</v>
      </c>
      <c r="EC30" s="88">
        <f t="shared" si="3"/>
        <v>679.54623040139711</v>
      </c>
      <c r="ED30" s="88">
        <f t="shared" si="3"/>
        <v>668.11561569335277</v>
      </c>
      <c r="EE30" s="88">
        <f t="shared" si="3"/>
        <v>669.65095028284725</v>
      </c>
      <c r="EF30" s="88">
        <f t="shared" si="3"/>
        <v>681.22600978842343</v>
      </c>
      <c r="EG30" s="88">
        <f t="shared" si="3"/>
        <v>670.85519792069601</v>
      </c>
      <c r="EH30" s="88">
        <f t="shared" ref="EH30:GL30" si="4">(SUM(EH32:EH34)/SUM($H$32:$H$34))*100000</f>
        <v>669.76293557531574</v>
      </c>
      <c r="EI30" s="88">
        <f t="shared" si="4"/>
        <v>669.34583093525214</v>
      </c>
      <c r="EJ30" s="88">
        <f t="shared" si="4"/>
        <v>657.07451504606797</v>
      </c>
      <c r="EK30" s="88">
        <f t="shared" si="4"/>
        <v>662.30211833651401</v>
      </c>
      <c r="EL30" s="88">
        <f t="shared" si="4"/>
        <v>661.55554972005791</v>
      </c>
      <c r="EM30" s="88">
        <f t="shared" si="4"/>
        <v>665.42472272360442</v>
      </c>
      <c r="EN30" s="88">
        <f t="shared" si="4"/>
        <v>665.73795694746525</v>
      </c>
      <c r="EO30" s="88">
        <f t="shared" si="4"/>
        <v>636.42377792479044</v>
      </c>
      <c r="EP30" s="88">
        <f t="shared" si="4"/>
        <v>593.17635635369004</v>
      </c>
      <c r="EQ30" s="88">
        <f t="shared" si="4"/>
        <v>584.12177741627988</v>
      </c>
      <c r="ER30" s="88">
        <f t="shared" si="4"/>
        <v>595.57835972837495</v>
      </c>
      <c r="ES30" s="88">
        <f t="shared" si="4"/>
        <v>607.18912468952078</v>
      </c>
      <c r="ET30" s="88">
        <f t="shared" si="4"/>
        <v>619.38578371705933</v>
      </c>
      <c r="EU30" s="88">
        <f t="shared" si="4"/>
        <v>644.9411520534029</v>
      </c>
      <c r="EV30" s="88">
        <f t="shared" si="4"/>
        <v>671.49627314569636</v>
      </c>
      <c r="EW30" s="88">
        <f t="shared" si="4"/>
        <v>698.10495242134436</v>
      </c>
      <c r="EX30" s="88">
        <f t="shared" si="4"/>
        <v>680.76021589076493</v>
      </c>
      <c r="EY30" s="88">
        <f t="shared" si="4"/>
        <v>696.76762081273603</v>
      </c>
      <c r="EZ30" s="88">
        <f t="shared" si="4"/>
        <v>694.81031265741854</v>
      </c>
      <c r="FA30" s="88">
        <f t="shared" si="4"/>
        <v>701.03117680280172</v>
      </c>
      <c r="FB30" s="88">
        <f t="shared" si="4"/>
        <v>703.63118315837278</v>
      </c>
      <c r="FC30" s="88">
        <f t="shared" si="4"/>
        <v>706.58499811913396</v>
      </c>
      <c r="FD30" s="88">
        <f t="shared" si="4"/>
        <v>698.14065787691402</v>
      </c>
      <c r="FE30" s="88">
        <f t="shared" si="4"/>
        <v>680.63362382101809</v>
      </c>
      <c r="FF30" s="88">
        <f t="shared" si="4"/>
        <v>663.69625407898309</v>
      </c>
      <c r="FG30" s="88">
        <f t="shared" si="4"/>
        <v>640.10306282371664</v>
      </c>
      <c r="FH30" s="88">
        <f t="shared" si="4"/>
        <v>613.54144983041044</v>
      </c>
      <c r="FI30" s="88">
        <f t="shared" si="4"/>
        <v>598.09072542027513</v>
      </c>
      <c r="FJ30" s="88">
        <f t="shared" si="4"/>
        <v>584.27596006533065</v>
      </c>
      <c r="FK30" s="88">
        <f t="shared" si="4"/>
        <v>561.83345826455832</v>
      </c>
      <c r="FL30" s="88">
        <f t="shared" si="4"/>
        <v>539.95737482714094</v>
      </c>
      <c r="FM30" s="88">
        <f t="shared" si="4"/>
        <v>520.57093542807934</v>
      </c>
      <c r="FN30" s="88">
        <f t="shared" si="4"/>
        <v>522.69541003447296</v>
      </c>
      <c r="FO30" s="88">
        <f t="shared" si="4"/>
        <v>513.46717274497405</v>
      </c>
      <c r="FP30" s="88">
        <f t="shared" si="4"/>
        <v>498.99997133825701</v>
      </c>
      <c r="FQ30" s="88">
        <f t="shared" si="4"/>
        <v>500.5466667545237</v>
      </c>
      <c r="FR30" s="88">
        <f t="shared" si="4"/>
        <v>510.26504257047861</v>
      </c>
      <c r="FS30" s="88">
        <f t="shared" si="4"/>
        <v>518.52760958434396</v>
      </c>
      <c r="FT30" s="88">
        <f t="shared" si="4"/>
        <v>544.72405314568789</v>
      </c>
      <c r="FU30" s="88">
        <f t="shared" si="4"/>
        <v>584.21104105520396</v>
      </c>
      <c r="FV30" s="88">
        <f t="shared" si="4"/>
        <v>450.59148846209041</v>
      </c>
      <c r="FW30" s="88">
        <f t="shared" si="4"/>
        <v>433.98520567170129</v>
      </c>
      <c r="FX30" s="88">
        <f t="shared" si="4"/>
        <v>427.18656233619106</v>
      </c>
      <c r="FY30" s="88">
        <f t="shared" si="4"/>
        <v>394.52580834148904</v>
      </c>
      <c r="FZ30" s="88">
        <f t="shared" si="4"/>
        <v>349.31458671405841</v>
      </c>
      <c r="GA30" s="88">
        <f t="shared" si="4"/>
        <v>310.53197006441621</v>
      </c>
      <c r="GB30" s="88">
        <f t="shared" si="4"/>
        <v>315.01787366416556</v>
      </c>
      <c r="GC30" s="88">
        <f t="shared" si="4"/>
        <v>307.13021393378136</v>
      </c>
      <c r="GD30" s="88">
        <f t="shared" si="4"/>
        <v>291.28672951238002</v>
      </c>
      <c r="GE30" s="88">
        <f t="shared" si="4"/>
        <v>271.34360960148263</v>
      </c>
      <c r="GF30" s="88">
        <f t="shared" si="4"/>
        <v>249.95441874001486</v>
      </c>
      <c r="GG30" s="88">
        <f t="shared" si="4"/>
        <v>228.82003499329406</v>
      </c>
      <c r="GH30" s="88">
        <f t="shared" si="4"/>
        <v>203.71423080207731</v>
      </c>
      <c r="GI30" s="88">
        <f t="shared" si="4"/>
        <v>184.80007720168683</v>
      </c>
      <c r="GJ30" s="88">
        <f t="shared" si="4"/>
        <v>169.18543229098179</v>
      </c>
      <c r="GK30" s="88">
        <f t="shared" si="4"/>
        <v>150.77926994483215</v>
      </c>
      <c r="GL30" s="89">
        <f t="shared" si="4"/>
        <v>620.29464985883203</v>
      </c>
    </row>
    <row r="31" spans="1:194" s="2" customFormat="1" ht="21.75" customHeight="1" x14ac:dyDescent="0.3">
      <c r="A31" s="76"/>
      <c r="B31" s="76"/>
      <c r="C31" s="63"/>
      <c r="D31" s="64"/>
      <c r="E31" s="65"/>
      <c r="F31" s="65"/>
      <c r="G31" s="65"/>
      <c r="H31" s="64"/>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3">
      <c r="A32" s="94" t="s">
        <v>265</v>
      </c>
      <c r="B32" s="104" t="s">
        <v>14</v>
      </c>
      <c r="C32" s="95" t="s">
        <v>279</v>
      </c>
      <c r="D32" s="97">
        <f>SUM(M32:CY32)</f>
        <v>27982818</v>
      </c>
      <c r="E32" s="98">
        <f>SUM(CZ32:GL32)</f>
        <v>28567320</v>
      </c>
      <c r="F32" s="99">
        <f t="shared" ref="F32:G34" si="5">I32</f>
        <v>21779298</v>
      </c>
      <c r="G32" s="99">
        <f t="shared" si="5"/>
        <v>22677552</v>
      </c>
      <c r="H32" s="97">
        <f>D32+E32</f>
        <v>56550138</v>
      </c>
      <c r="I32" s="98">
        <f>SUM(AE32:CY32)</f>
        <v>21779298</v>
      </c>
      <c r="J32" s="98">
        <f>SUM(DR32:GL32)</f>
        <v>22677552</v>
      </c>
      <c r="K32" s="96">
        <f>SUM(M32:AD32)</f>
        <v>6203520</v>
      </c>
      <c r="L32" s="99">
        <f>SUM(CZ32:DQ32)</f>
        <v>5889768</v>
      </c>
      <c r="M32" s="97">
        <f t="shared" ref="M32:AR32" si="6">SUM(M36:M141)</f>
        <v>308815</v>
      </c>
      <c r="N32" s="97">
        <f t="shared" si="6"/>
        <v>321378</v>
      </c>
      <c r="O32" s="97">
        <f t="shared" si="6"/>
        <v>333560</v>
      </c>
      <c r="P32" s="97">
        <f t="shared" si="6"/>
        <v>344089</v>
      </c>
      <c r="Q32" s="97">
        <f t="shared" si="6"/>
        <v>354452</v>
      </c>
      <c r="R32" s="97">
        <f t="shared" si="6"/>
        <v>353655</v>
      </c>
      <c r="S32" s="97">
        <f t="shared" si="6"/>
        <v>356004</v>
      </c>
      <c r="T32" s="97">
        <f t="shared" si="6"/>
        <v>363986</v>
      </c>
      <c r="U32" s="97">
        <f t="shared" si="6"/>
        <v>374129</v>
      </c>
      <c r="V32" s="97">
        <f t="shared" si="6"/>
        <v>366587</v>
      </c>
      <c r="W32" s="97">
        <f t="shared" si="6"/>
        <v>360144</v>
      </c>
      <c r="X32" s="97">
        <f t="shared" si="6"/>
        <v>355213</v>
      </c>
      <c r="Y32" s="97">
        <f t="shared" si="6"/>
        <v>358555</v>
      </c>
      <c r="Z32" s="97">
        <f t="shared" si="6"/>
        <v>347682</v>
      </c>
      <c r="AA32" s="97">
        <f t="shared" si="6"/>
        <v>340280</v>
      </c>
      <c r="AB32" s="97">
        <f t="shared" si="6"/>
        <v>327124</v>
      </c>
      <c r="AC32" s="97">
        <f t="shared" si="6"/>
        <v>322370</v>
      </c>
      <c r="AD32" s="97">
        <f t="shared" si="6"/>
        <v>315497</v>
      </c>
      <c r="AE32" s="97">
        <f t="shared" si="6"/>
        <v>312761</v>
      </c>
      <c r="AF32" s="97">
        <f t="shared" si="6"/>
        <v>323700</v>
      </c>
      <c r="AG32" s="97">
        <f t="shared" si="6"/>
        <v>337659</v>
      </c>
      <c r="AH32" s="97">
        <f t="shared" si="6"/>
        <v>350920</v>
      </c>
      <c r="AI32" s="97">
        <f t="shared" si="6"/>
        <v>358420</v>
      </c>
      <c r="AJ32" s="97">
        <f t="shared" si="6"/>
        <v>370801</v>
      </c>
      <c r="AK32" s="97">
        <f t="shared" si="6"/>
        <v>373901</v>
      </c>
      <c r="AL32" s="97">
        <f t="shared" si="6"/>
        <v>371883</v>
      </c>
      <c r="AM32" s="97">
        <f t="shared" si="6"/>
        <v>382502</v>
      </c>
      <c r="AN32" s="97">
        <f t="shared" si="6"/>
        <v>381754</v>
      </c>
      <c r="AO32" s="97">
        <f t="shared" si="6"/>
        <v>388663</v>
      </c>
      <c r="AP32" s="97">
        <f t="shared" si="6"/>
        <v>399614</v>
      </c>
      <c r="AQ32" s="97">
        <f t="shared" si="6"/>
        <v>392851</v>
      </c>
      <c r="AR32" s="97">
        <f t="shared" si="6"/>
        <v>384813</v>
      </c>
      <c r="AS32" s="97">
        <f t="shared" ref="AS32:BX32" si="7">SUM(AS36:AS141)</f>
        <v>385952</v>
      </c>
      <c r="AT32" s="97">
        <f t="shared" si="7"/>
        <v>372700</v>
      </c>
      <c r="AU32" s="97">
        <f t="shared" si="7"/>
        <v>380096</v>
      </c>
      <c r="AV32" s="97">
        <f t="shared" si="7"/>
        <v>378573</v>
      </c>
      <c r="AW32" s="97">
        <f t="shared" si="7"/>
        <v>367247</v>
      </c>
      <c r="AX32" s="97">
        <f t="shared" si="7"/>
        <v>369196</v>
      </c>
      <c r="AY32" s="97">
        <f t="shared" si="7"/>
        <v>367387</v>
      </c>
      <c r="AZ32" s="97">
        <f t="shared" si="7"/>
        <v>370566</v>
      </c>
      <c r="BA32" s="97">
        <f t="shared" si="7"/>
        <v>371661</v>
      </c>
      <c r="BB32" s="97">
        <f t="shared" si="7"/>
        <v>358524</v>
      </c>
      <c r="BC32" s="97">
        <f t="shared" si="7"/>
        <v>335609</v>
      </c>
      <c r="BD32" s="97">
        <f t="shared" si="7"/>
        <v>329766</v>
      </c>
      <c r="BE32" s="97">
        <f t="shared" si="7"/>
        <v>334708</v>
      </c>
      <c r="BF32" s="97">
        <f t="shared" si="7"/>
        <v>340715</v>
      </c>
      <c r="BG32" s="97">
        <f t="shared" si="7"/>
        <v>345236</v>
      </c>
      <c r="BH32" s="97">
        <f t="shared" si="7"/>
        <v>359601</v>
      </c>
      <c r="BI32" s="97">
        <f t="shared" si="7"/>
        <v>374360</v>
      </c>
      <c r="BJ32" s="97">
        <f t="shared" si="7"/>
        <v>383296</v>
      </c>
      <c r="BK32" s="97">
        <f t="shared" si="7"/>
        <v>374154</v>
      </c>
      <c r="BL32" s="97">
        <f t="shared" si="7"/>
        <v>382152</v>
      </c>
      <c r="BM32" s="97">
        <f t="shared" si="7"/>
        <v>381638</v>
      </c>
      <c r="BN32" s="97">
        <f t="shared" si="7"/>
        <v>388278</v>
      </c>
      <c r="BO32" s="97">
        <f t="shared" si="7"/>
        <v>385096</v>
      </c>
      <c r="BP32" s="97">
        <f t="shared" si="7"/>
        <v>386043</v>
      </c>
      <c r="BQ32" s="97">
        <f t="shared" si="7"/>
        <v>381939</v>
      </c>
      <c r="BR32" s="97">
        <f t="shared" si="7"/>
        <v>372235</v>
      </c>
      <c r="BS32" s="97">
        <f t="shared" si="7"/>
        <v>363185</v>
      </c>
      <c r="BT32" s="97">
        <f t="shared" si="7"/>
        <v>349191</v>
      </c>
      <c r="BU32" s="97">
        <f t="shared" si="7"/>
        <v>333011</v>
      </c>
      <c r="BV32" s="97">
        <f t="shared" si="7"/>
        <v>324227</v>
      </c>
      <c r="BW32" s="97">
        <f t="shared" si="7"/>
        <v>316683</v>
      </c>
      <c r="BX32" s="97">
        <f t="shared" si="7"/>
        <v>303232</v>
      </c>
      <c r="BY32" s="97">
        <f t="shared" ref="BY32:DD32" si="8">SUM(BY36:BY141)</f>
        <v>291336</v>
      </c>
      <c r="BZ32" s="97">
        <f t="shared" si="8"/>
        <v>278378</v>
      </c>
      <c r="CA32" s="97">
        <f t="shared" si="8"/>
        <v>276173</v>
      </c>
      <c r="CB32" s="97">
        <f t="shared" si="8"/>
        <v>271510</v>
      </c>
      <c r="CC32" s="97">
        <f t="shared" si="8"/>
        <v>260801</v>
      </c>
      <c r="CD32" s="97">
        <f t="shared" si="8"/>
        <v>260852</v>
      </c>
      <c r="CE32" s="97">
        <f t="shared" si="8"/>
        <v>263006</v>
      </c>
      <c r="CF32" s="97">
        <f t="shared" si="8"/>
        <v>268821</v>
      </c>
      <c r="CG32" s="97">
        <f t="shared" si="8"/>
        <v>280766</v>
      </c>
      <c r="CH32" s="97">
        <f t="shared" si="8"/>
        <v>302439</v>
      </c>
      <c r="CI32" s="97">
        <f t="shared" si="8"/>
        <v>228895</v>
      </c>
      <c r="CJ32" s="97">
        <f t="shared" si="8"/>
        <v>217830</v>
      </c>
      <c r="CK32" s="97">
        <f t="shared" si="8"/>
        <v>213013</v>
      </c>
      <c r="CL32" s="97">
        <f t="shared" si="8"/>
        <v>192013</v>
      </c>
      <c r="CM32" s="97">
        <f t="shared" si="8"/>
        <v>166567</v>
      </c>
      <c r="CN32" s="97">
        <f t="shared" si="8"/>
        <v>144651</v>
      </c>
      <c r="CO32" s="97">
        <f t="shared" si="8"/>
        <v>146189</v>
      </c>
      <c r="CP32" s="97">
        <f t="shared" si="8"/>
        <v>139908</v>
      </c>
      <c r="CQ32" s="97">
        <f t="shared" si="8"/>
        <v>130442</v>
      </c>
      <c r="CR32" s="97">
        <f t="shared" si="8"/>
        <v>118033</v>
      </c>
      <c r="CS32" s="97">
        <f t="shared" si="8"/>
        <v>105446</v>
      </c>
      <c r="CT32" s="97">
        <f t="shared" si="8"/>
        <v>93860</v>
      </c>
      <c r="CU32" s="97">
        <f t="shared" si="8"/>
        <v>80158</v>
      </c>
      <c r="CV32" s="97">
        <f t="shared" si="8"/>
        <v>69745</v>
      </c>
      <c r="CW32" s="97">
        <f t="shared" si="8"/>
        <v>60874</v>
      </c>
      <c r="CX32" s="97">
        <f t="shared" si="8"/>
        <v>51545</v>
      </c>
      <c r="CY32" s="97">
        <f t="shared" si="8"/>
        <v>169548</v>
      </c>
      <c r="CZ32" s="97">
        <f t="shared" si="8"/>
        <v>293098</v>
      </c>
      <c r="DA32" s="97">
        <f t="shared" si="8"/>
        <v>304098</v>
      </c>
      <c r="DB32" s="97">
        <f t="shared" si="8"/>
        <v>316666</v>
      </c>
      <c r="DC32" s="97">
        <f t="shared" si="8"/>
        <v>326927</v>
      </c>
      <c r="DD32" s="97">
        <f t="shared" si="8"/>
        <v>336364</v>
      </c>
      <c r="DE32" s="97">
        <f t="shared" ref="DE32:EJ32" si="9">SUM(DE36:DE141)</f>
        <v>335535</v>
      </c>
      <c r="DF32" s="97">
        <f t="shared" si="9"/>
        <v>338730</v>
      </c>
      <c r="DG32" s="97">
        <f t="shared" si="9"/>
        <v>345954</v>
      </c>
      <c r="DH32" s="97">
        <f t="shared" si="9"/>
        <v>356419</v>
      </c>
      <c r="DI32" s="97">
        <f t="shared" si="9"/>
        <v>348459</v>
      </c>
      <c r="DJ32" s="97">
        <f t="shared" si="9"/>
        <v>342943</v>
      </c>
      <c r="DK32" s="97">
        <f t="shared" si="9"/>
        <v>337660</v>
      </c>
      <c r="DL32" s="97">
        <f t="shared" si="9"/>
        <v>340266</v>
      </c>
      <c r="DM32" s="97">
        <f t="shared" si="9"/>
        <v>329091</v>
      </c>
      <c r="DN32" s="97">
        <f t="shared" si="9"/>
        <v>323745</v>
      </c>
      <c r="DO32" s="97">
        <f t="shared" si="9"/>
        <v>310632</v>
      </c>
      <c r="DP32" s="97">
        <f t="shared" si="9"/>
        <v>305653</v>
      </c>
      <c r="DQ32" s="97">
        <f t="shared" si="9"/>
        <v>297528</v>
      </c>
      <c r="DR32" s="97">
        <f t="shared" si="9"/>
        <v>293850</v>
      </c>
      <c r="DS32" s="97">
        <f t="shared" si="9"/>
        <v>306756</v>
      </c>
      <c r="DT32" s="97">
        <f t="shared" si="9"/>
        <v>315496</v>
      </c>
      <c r="DU32" s="97">
        <f t="shared" si="9"/>
        <v>328567</v>
      </c>
      <c r="DV32" s="97">
        <f t="shared" si="9"/>
        <v>335796</v>
      </c>
      <c r="DW32" s="97">
        <f t="shared" si="9"/>
        <v>349599</v>
      </c>
      <c r="DX32" s="97">
        <f t="shared" si="9"/>
        <v>351363</v>
      </c>
      <c r="DY32" s="97">
        <f t="shared" si="9"/>
        <v>353228</v>
      </c>
      <c r="DZ32" s="97">
        <f t="shared" si="9"/>
        <v>363407</v>
      </c>
      <c r="EA32" s="97">
        <f t="shared" si="9"/>
        <v>365436</v>
      </c>
      <c r="EB32" s="97">
        <f t="shared" si="9"/>
        <v>379850</v>
      </c>
      <c r="EC32" s="97">
        <f t="shared" si="9"/>
        <v>385156</v>
      </c>
      <c r="ED32" s="97">
        <f t="shared" si="9"/>
        <v>379113</v>
      </c>
      <c r="EE32" s="97">
        <f t="shared" si="9"/>
        <v>379925</v>
      </c>
      <c r="EF32" s="97">
        <f t="shared" si="9"/>
        <v>387224</v>
      </c>
      <c r="EG32" s="97">
        <f t="shared" si="9"/>
        <v>381253</v>
      </c>
      <c r="EH32" s="97">
        <f t="shared" si="9"/>
        <v>380725</v>
      </c>
      <c r="EI32" s="97">
        <f t="shared" si="9"/>
        <v>380382</v>
      </c>
      <c r="EJ32" s="97">
        <f t="shared" si="9"/>
        <v>373787</v>
      </c>
      <c r="EK32" s="97">
        <f t="shared" ref="EK32:FP32" si="10">SUM(EK36:EK141)</f>
        <v>376713</v>
      </c>
      <c r="EL32" s="97">
        <f t="shared" si="10"/>
        <v>376427</v>
      </c>
      <c r="EM32" s="97">
        <f t="shared" si="10"/>
        <v>377931</v>
      </c>
      <c r="EN32" s="97">
        <f t="shared" si="10"/>
        <v>378222</v>
      </c>
      <c r="EO32" s="97">
        <f t="shared" si="10"/>
        <v>361624</v>
      </c>
      <c r="EP32" s="97">
        <f t="shared" si="10"/>
        <v>336647</v>
      </c>
      <c r="EQ32" s="97">
        <f t="shared" si="10"/>
        <v>331442</v>
      </c>
      <c r="ER32" s="97">
        <f t="shared" si="10"/>
        <v>338100</v>
      </c>
      <c r="ES32" s="97">
        <f t="shared" si="10"/>
        <v>344586</v>
      </c>
      <c r="ET32" s="97">
        <f t="shared" si="10"/>
        <v>350995</v>
      </c>
      <c r="EU32" s="97">
        <f t="shared" si="10"/>
        <v>365074</v>
      </c>
      <c r="EV32" s="97">
        <f t="shared" si="10"/>
        <v>380075</v>
      </c>
      <c r="EW32" s="97">
        <f t="shared" si="10"/>
        <v>394701</v>
      </c>
      <c r="EX32" s="97">
        <f t="shared" si="10"/>
        <v>384751</v>
      </c>
      <c r="EY32" s="97">
        <f t="shared" si="10"/>
        <v>393563</v>
      </c>
      <c r="EZ32" s="97">
        <f t="shared" si="10"/>
        <v>392445</v>
      </c>
      <c r="FA32" s="97">
        <f t="shared" si="10"/>
        <v>395838</v>
      </c>
      <c r="FB32" s="97">
        <f t="shared" si="10"/>
        <v>397436</v>
      </c>
      <c r="FC32" s="97">
        <f t="shared" si="10"/>
        <v>398256</v>
      </c>
      <c r="FD32" s="97">
        <f t="shared" si="10"/>
        <v>393381</v>
      </c>
      <c r="FE32" s="97">
        <f t="shared" si="10"/>
        <v>383788</v>
      </c>
      <c r="FF32" s="97">
        <f t="shared" si="10"/>
        <v>373754</v>
      </c>
      <c r="FG32" s="97">
        <f t="shared" si="10"/>
        <v>360010</v>
      </c>
      <c r="FH32" s="97">
        <f t="shared" si="10"/>
        <v>344951</v>
      </c>
      <c r="FI32" s="97">
        <f t="shared" si="10"/>
        <v>336192</v>
      </c>
      <c r="FJ32" s="97">
        <f t="shared" si="10"/>
        <v>328213</v>
      </c>
      <c r="FK32" s="97">
        <f t="shared" si="10"/>
        <v>315661</v>
      </c>
      <c r="FL32" s="97">
        <f t="shared" si="10"/>
        <v>303307</v>
      </c>
      <c r="FM32" s="97">
        <f t="shared" si="10"/>
        <v>292765</v>
      </c>
      <c r="FN32" s="97">
        <f t="shared" si="10"/>
        <v>293735</v>
      </c>
      <c r="FO32" s="97">
        <f t="shared" si="10"/>
        <v>288334</v>
      </c>
      <c r="FP32" s="97">
        <f t="shared" si="10"/>
        <v>280496</v>
      </c>
      <c r="FQ32" s="97">
        <f t="shared" ref="FQ32:GL32" si="11">SUM(FQ36:FQ141)</f>
        <v>281256</v>
      </c>
      <c r="FR32" s="97">
        <f t="shared" si="11"/>
        <v>287053</v>
      </c>
      <c r="FS32" s="97">
        <f t="shared" si="11"/>
        <v>291941</v>
      </c>
      <c r="FT32" s="97">
        <f t="shared" si="11"/>
        <v>307142</v>
      </c>
      <c r="FU32" s="97">
        <f t="shared" si="11"/>
        <v>330413</v>
      </c>
      <c r="FV32" s="97">
        <f t="shared" si="11"/>
        <v>253652</v>
      </c>
      <c r="FW32" s="97">
        <f t="shared" si="11"/>
        <v>244025</v>
      </c>
      <c r="FX32" s="97">
        <f t="shared" si="11"/>
        <v>240429</v>
      </c>
      <c r="FY32" s="97">
        <f t="shared" si="11"/>
        <v>221693</v>
      </c>
      <c r="FZ32" s="97">
        <f t="shared" si="11"/>
        <v>195845</v>
      </c>
      <c r="GA32" s="97">
        <f t="shared" si="11"/>
        <v>173926</v>
      </c>
      <c r="GB32" s="97">
        <f t="shared" si="11"/>
        <v>177589</v>
      </c>
      <c r="GC32" s="97">
        <f t="shared" si="11"/>
        <v>173173</v>
      </c>
      <c r="GD32" s="97">
        <f t="shared" si="11"/>
        <v>164396</v>
      </c>
      <c r="GE32" s="97">
        <f t="shared" si="11"/>
        <v>153030</v>
      </c>
      <c r="GF32" s="97">
        <f t="shared" si="11"/>
        <v>140983</v>
      </c>
      <c r="GG32" s="97">
        <f t="shared" si="11"/>
        <v>129198</v>
      </c>
      <c r="GH32" s="97">
        <f t="shared" si="11"/>
        <v>114852</v>
      </c>
      <c r="GI32" s="97">
        <f t="shared" si="11"/>
        <v>104116</v>
      </c>
      <c r="GJ32" s="97">
        <f t="shared" si="11"/>
        <v>95623</v>
      </c>
      <c r="GK32" s="97">
        <f t="shared" si="11"/>
        <v>85372</v>
      </c>
      <c r="GL32" s="97">
        <f t="shared" si="11"/>
        <v>351519</v>
      </c>
    </row>
    <row r="33" spans="1:194" s="16" customFormat="1" x14ac:dyDescent="0.3">
      <c r="A33" s="50" t="s">
        <v>265</v>
      </c>
      <c r="B33" s="100" t="s">
        <v>15</v>
      </c>
      <c r="C33" s="51" t="s">
        <v>280</v>
      </c>
      <c r="D33" s="54">
        <f>SUM(M33:CY33)</f>
        <v>1563524</v>
      </c>
      <c r="E33" s="55">
        <f>SUM(CZ33:GL33)</f>
        <v>1606062</v>
      </c>
      <c r="F33" s="53">
        <f t="shared" si="5"/>
        <v>1240703</v>
      </c>
      <c r="G33" s="53">
        <f t="shared" si="5"/>
        <v>1299011</v>
      </c>
      <c r="H33" s="54">
        <f>D33+E33</f>
        <v>3169586</v>
      </c>
      <c r="I33" s="55">
        <f t="shared" ref="I33:I34" si="12">SUM(AE33:CY33)</f>
        <v>1240703</v>
      </c>
      <c r="J33" s="55">
        <f>SUM(DR33:GL33)</f>
        <v>1299011</v>
      </c>
      <c r="K33" s="52">
        <f t="shared" ref="K33:K34" si="13">SUM(M33:AD33)</f>
        <v>322821</v>
      </c>
      <c r="L33" s="53">
        <f t="shared" ref="L33:L34" si="14">SUM(CZ33:DQ33)</f>
        <v>307051</v>
      </c>
      <c r="M33" s="54">
        <f>SUM(M143:M149)</f>
        <v>14985</v>
      </c>
      <c r="N33" s="54">
        <f t="shared" ref="N33:BY33" si="15">SUM(N143:N149)</f>
        <v>15891</v>
      </c>
      <c r="O33" s="54">
        <f t="shared" si="15"/>
        <v>16673</v>
      </c>
      <c r="P33" s="54">
        <f t="shared" si="15"/>
        <v>17145</v>
      </c>
      <c r="Q33" s="54">
        <f t="shared" si="15"/>
        <v>17774</v>
      </c>
      <c r="R33" s="54">
        <f t="shared" si="15"/>
        <v>17958</v>
      </c>
      <c r="S33" s="54">
        <f t="shared" si="15"/>
        <v>18215</v>
      </c>
      <c r="T33" s="54">
        <f t="shared" si="15"/>
        <v>18540</v>
      </c>
      <c r="U33" s="54">
        <f t="shared" si="15"/>
        <v>19144</v>
      </c>
      <c r="V33" s="54">
        <f t="shared" si="15"/>
        <v>19574</v>
      </c>
      <c r="W33" s="54">
        <f t="shared" si="15"/>
        <v>19170</v>
      </c>
      <c r="X33" s="54">
        <f t="shared" si="15"/>
        <v>19058</v>
      </c>
      <c r="Y33" s="54">
        <f t="shared" si="15"/>
        <v>19289</v>
      </c>
      <c r="Z33" s="54">
        <f t="shared" si="15"/>
        <v>18644</v>
      </c>
      <c r="AA33" s="54">
        <f t="shared" si="15"/>
        <v>18458</v>
      </c>
      <c r="AB33" s="54">
        <f t="shared" si="15"/>
        <v>17703</v>
      </c>
      <c r="AC33" s="54">
        <f t="shared" si="15"/>
        <v>17348</v>
      </c>
      <c r="AD33" s="54">
        <f t="shared" si="15"/>
        <v>17252</v>
      </c>
      <c r="AE33" s="54">
        <f t="shared" si="15"/>
        <v>17550</v>
      </c>
      <c r="AF33" s="54">
        <f t="shared" si="15"/>
        <v>20052</v>
      </c>
      <c r="AG33" s="54">
        <f t="shared" si="15"/>
        <v>21203</v>
      </c>
      <c r="AH33" s="54">
        <f t="shared" si="15"/>
        <v>21880</v>
      </c>
      <c r="AI33" s="54">
        <f t="shared" si="15"/>
        <v>22005</v>
      </c>
      <c r="AJ33" s="54">
        <f t="shared" si="15"/>
        <v>21851</v>
      </c>
      <c r="AK33" s="54">
        <f t="shared" si="15"/>
        <v>21516</v>
      </c>
      <c r="AL33" s="54">
        <f t="shared" si="15"/>
        <v>20820</v>
      </c>
      <c r="AM33" s="54">
        <f t="shared" si="15"/>
        <v>22057</v>
      </c>
      <c r="AN33" s="54">
        <f t="shared" si="15"/>
        <v>21171</v>
      </c>
      <c r="AO33" s="54">
        <f t="shared" si="15"/>
        <v>21167</v>
      </c>
      <c r="AP33" s="54">
        <f t="shared" si="15"/>
        <v>21662</v>
      </c>
      <c r="AQ33" s="54">
        <f t="shared" si="15"/>
        <v>20866</v>
      </c>
      <c r="AR33" s="54">
        <f t="shared" si="15"/>
        <v>20228</v>
      </c>
      <c r="AS33" s="54">
        <f t="shared" si="15"/>
        <v>19657</v>
      </c>
      <c r="AT33" s="54">
        <f t="shared" si="15"/>
        <v>18889</v>
      </c>
      <c r="AU33" s="54">
        <f t="shared" si="15"/>
        <v>18939</v>
      </c>
      <c r="AV33" s="54">
        <f t="shared" si="15"/>
        <v>18787</v>
      </c>
      <c r="AW33" s="54">
        <f t="shared" si="15"/>
        <v>18131</v>
      </c>
      <c r="AX33" s="54">
        <f t="shared" si="15"/>
        <v>18270</v>
      </c>
      <c r="AY33" s="54">
        <f t="shared" si="15"/>
        <v>17875</v>
      </c>
      <c r="AZ33" s="54">
        <f t="shared" si="15"/>
        <v>18666</v>
      </c>
      <c r="BA33" s="54">
        <f t="shared" si="15"/>
        <v>18649</v>
      </c>
      <c r="BB33" s="54">
        <f t="shared" si="15"/>
        <v>17784</v>
      </c>
      <c r="BC33" s="54">
        <f t="shared" si="15"/>
        <v>16091</v>
      </c>
      <c r="BD33" s="54">
        <f t="shared" si="15"/>
        <v>16484</v>
      </c>
      <c r="BE33" s="54">
        <f t="shared" si="15"/>
        <v>16282</v>
      </c>
      <c r="BF33" s="54">
        <f t="shared" si="15"/>
        <v>17080</v>
      </c>
      <c r="BG33" s="54">
        <f t="shared" si="15"/>
        <v>17496</v>
      </c>
      <c r="BH33" s="54">
        <f t="shared" si="15"/>
        <v>18568</v>
      </c>
      <c r="BI33" s="54">
        <f t="shared" si="15"/>
        <v>20001</v>
      </c>
      <c r="BJ33" s="54">
        <f t="shared" si="15"/>
        <v>20824</v>
      </c>
      <c r="BK33" s="54">
        <f t="shared" si="15"/>
        <v>20186</v>
      </c>
      <c r="BL33" s="54">
        <f t="shared" si="15"/>
        <v>21236</v>
      </c>
      <c r="BM33" s="54">
        <f t="shared" si="15"/>
        <v>20920</v>
      </c>
      <c r="BN33" s="54">
        <f t="shared" si="15"/>
        <v>21585</v>
      </c>
      <c r="BO33" s="54">
        <f t="shared" si="15"/>
        <v>21511</v>
      </c>
      <c r="BP33" s="54">
        <f t="shared" si="15"/>
        <v>22202</v>
      </c>
      <c r="BQ33" s="54">
        <f t="shared" si="15"/>
        <v>22109</v>
      </c>
      <c r="BR33" s="54">
        <f t="shared" si="15"/>
        <v>21528</v>
      </c>
      <c r="BS33" s="54">
        <f t="shared" si="15"/>
        <v>21614</v>
      </c>
      <c r="BT33" s="54">
        <f t="shared" si="15"/>
        <v>20628</v>
      </c>
      <c r="BU33" s="54">
        <f t="shared" si="15"/>
        <v>19962</v>
      </c>
      <c r="BV33" s="54">
        <f t="shared" si="15"/>
        <v>19722</v>
      </c>
      <c r="BW33" s="54">
        <f t="shared" si="15"/>
        <v>19478</v>
      </c>
      <c r="BX33" s="54">
        <f t="shared" si="15"/>
        <v>18902</v>
      </c>
      <c r="BY33" s="54">
        <f t="shared" si="15"/>
        <v>17851</v>
      </c>
      <c r="BZ33" s="54">
        <f t="shared" ref="BZ33:EK33" si="16">SUM(BZ143:BZ149)</f>
        <v>17548</v>
      </c>
      <c r="CA33" s="54">
        <f t="shared" si="16"/>
        <v>17867</v>
      </c>
      <c r="CB33" s="54">
        <f t="shared" si="16"/>
        <v>17759</v>
      </c>
      <c r="CC33" s="54">
        <f t="shared" si="16"/>
        <v>17159</v>
      </c>
      <c r="CD33" s="54">
        <f t="shared" si="16"/>
        <v>16981</v>
      </c>
      <c r="CE33" s="54">
        <f t="shared" si="16"/>
        <v>17568</v>
      </c>
      <c r="CF33" s="54">
        <f t="shared" si="16"/>
        <v>17945</v>
      </c>
      <c r="CG33" s="54">
        <f t="shared" si="16"/>
        <v>18643</v>
      </c>
      <c r="CH33" s="54">
        <f t="shared" si="16"/>
        <v>19405</v>
      </c>
      <c r="CI33" s="54">
        <f t="shared" si="16"/>
        <v>14426</v>
      </c>
      <c r="CJ33" s="54">
        <f t="shared" si="16"/>
        <v>14084</v>
      </c>
      <c r="CK33" s="54">
        <f t="shared" si="16"/>
        <v>13825</v>
      </c>
      <c r="CL33" s="54">
        <f t="shared" si="16"/>
        <v>12699</v>
      </c>
      <c r="CM33" s="54">
        <f t="shared" si="16"/>
        <v>11161</v>
      </c>
      <c r="CN33" s="54">
        <f t="shared" si="16"/>
        <v>9717</v>
      </c>
      <c r="CO33" s="54">
        <f t="shared" si="16"/>
        <v>9472</v>
      </c>
      <c r="CP33" s="54">
        <f t="shared" si="16"/>
        <v>8924</v>
      </c>
      <c r="CQ33" s="54">
        <f t="shared" si="16"/>
        <v>8177</v>
      </c>
      <c r="CR33" s="54">
        <f t="shared" si="16"/>
        <v>7171</v>
      </c>
      <c r="CS33" s="54">
        <f t="shared" si="16"/>
        <v>6540</v>
      </c>
      <c r="CT33" s="54">
        <f t="shared" si="16"/>
        <v>5788</v>
      </c>
      <c r="CU33" s="54">
        <f t="shared" si="16"/>
        <v>4947</v>
      </c>
      <c r="CV33" s="54">
        <f t="shared" si="16"/>
        <v>4365</v>
      </c>
      <c r="CW33" s="54">
        <f t="shared" si="16"/>
        <v>3609</v>
      </c>
      <c r="CX33" s="54">
        <f t="shared" si="16"/>
        <v>3074</v>
      </c>
      <c r="CY33" s="54">
        <f t="shared" si="16"/>
        <v>9914</v>
      </c>
      <c r="CZ33" s="54">
        <f t="shared" si="16"/>
        <v>14416</v>
      </c>
      <c r="DA33" s="54">
        <f t="shared" si="16"/>
        <v>14946</v>
      </c>
      <c r="DB33" s="54">
        <f t="shared" si="16"/>
        <v>15987</v>
      </c>
      <c r="DC33" s="54">
        <f t="shared" si="16"/>
        <v>16423</v>
      </c>
      <c r="DD33" s="54">
        <f t="shared" si="16"/>
        <v>17101</v>
      </c>
      <c r="DE33" s="54">
        <f t="shared" si="16"/>
        <v>17059</v>
      </c>
      <c r="DF33" s="54">
        <f t="shared" si="16"/>
        <v>17171</v>
      </c>
      <c r="DG33" s="54">
        <f t="shared" si="16"/>
        <v>17634</v>
      </c>
      <c r="DH33" s="54">
        <f t="shared" si="16"/>
        <v>18294</v>
      </c>
      <c r="DI33" s="54">
        <f t="shared" si="16"/>
        <v>18589</v>
      </c>
      <c r="DJ33" s="54">
        <f t="shared" si="16"/>
        <v>18344</v>
      </c>
      <c r="DK33" s="54">
        <f t="shared" si="16"/>
        <v>17894</v>
      </c>
      <c r="DL33" s="54">
        <f t="shared" si="16"/>
        <v>18387</v>
      </c>
      <c r="DM33" s="54">
        <f t="shared" si="16"/>
        <v>17684</v>
      </c>
      <c r="DN33" s="54">
        <f t="shared" si="16"/>
        <v>17509</v>
      </c>
      <c r="DO33" s="54">
        <f t="shared" si="16"/>
        <v>17071</v>
      </c>
      <c r="DP33" s="54">
        <f t="shared" si="16"/>
        <v>16514</v>
      </c>
      <c r="DQ33" s="54">
        <f t="shared" si="16"/>
        <v>16028</v>
      </c>
      <c r="DR33" s="54">
        <f t="shared" si="16"/>
        <v>16192</v>
      </c>
      <c r="DS33" s="54">
        <f t="shared" si="16"/>
        <v>18111</v>
      </c>
      <c r="DT33" s="54">
        <f t="shared" si="16"/>
        <v>19333</v>
      </c>
      <c r="DU33" s="54">
        <f t="shared" si="16"/>
        <v>19865</v>
      </c>
      <c r="DV33" s="54">
        <f t="shared" si="16"/>
        <v>19969</v>
      </c>
      <c r="DW33" s="54">
        <f t="shared" si="16"/>
        <v>19811</v>
      </c>
      <c r="DX33" s="54">
        <f t="shared" si="16"/>
        <v>19124</v>
      </c>
      <c r="DY33" s="54">
        <f t="shared" si="16"/>
        <v>18843</v>
      </c>
      <c r="DZ33" s="54">
        <f t="shared" si="16"/>
        <v>20044</v>
      </c>
      <c r="EA33" s="54">
        <f t="shared" si="16"/>
        <v>20380</v>
      </c>
      <c r="EB33" s="54">
        <f t="shared" si="16"/>
        <v>21069</v>
      </c>
      <c r="EC33" s="54">
        <f t="shared" si="16"/>
        <v>20901</v>
      </c>
      <c r="ED33" s="54">
        <f t="shared" si="16"/>
        <v>20024</v>
      </c>
      <c r="EE33" s="54">
        <f t="shared" si="16"/>
        <v>20148</v>
      </c>
      <c r="EF33" s="54">
        <f t="shared" si="16"/>
        <v>19751</v>
      </c>
      <c r="EG33" s="54">
        <f t="shared" si="16"/>
        <v>19217</v>
      </c>
      <c r="EH33" s="54">
        <f t="shared" si="16"/>
        <v>18953</v>
      </c>
      <c r="EI33" s="54">
        <f t="shared" si="16"/>
        <v>19294</v>
      </c>
      <c r="EJ33" s="54">
        <f t="shared" si="16"/>
        <v>18336</v>
      </c>
      <c r="EK33" s="54">
        <f t="shared" si="16"/>
        <v>18733</v>
      </c>
      <c r="EL33" s="54">
        <f t="shared" ref="EL33:GL33" si="17">SUM(EL143:EL149)</f>
        <v>18580</v>
      </c>
      <c r="EM33" s="54">
        <f t="shared" si="17"/>
        <v>19201</v>
      </c>
      <c r="EN33" s="54">
        <f t="shared" si="17"/>
        <v>19057</v>
      </c>
      <c r="EO33" s="54">
        <f t="shared" si="17"/>
        <v>17873</v>
      </c>
      <c r="EP33" s="54">
        <f t="shared" si="17"/>
        <v>16943</v>
      </c>
      <c r="EQ33" s="54">
        <f t="shared" si="17"/>
        <v>16670</v>
      </c>
      <c r="ER33" s="54">
        <f t="shared" si="17"/>
        <v>17097</v>
      </c>
      <c r="ES33" s="54">
        <f t="shared" si="17"/>
        <v>17588</v>
      </c>
      <c r="ET33" s="54">
        <f t="shared" si="17"/>
        <v>18334</v>
      </c>
      <c r="EU33" s="54">
        <f t="shared" si="17"/>
        <v>19572</v>
      </c>
      <c r="EV33" s="54">
        <f t="shared" si="17"/>
        <v>20819</v>
      </c>
      <c r="EW33" s="54">
        <f t="shared" si="17"/>
        <v>22183</v>
      </c>
      <c r="EX33" s="54">
        <f t="shared" si="17"/>
        <v>21485</v>
      </c>
      <c r="EY33" s="54">
        <f t="shared" si="17"/>
        <v>22395</v>
      </c>
      <c r="EZ33" s="54">
        <f t="shared" si="17"/>
        <v>22218</v>
      </c>
      <c r="FA33" s="54">
        <f t="shared" si="17"/>
        <v>22660</v>
      </c>
      <c r="FB33" s="54">
        <f t="shared" si="17"/>
        <v>22774</v>
      </c>
      <c r="FC33" s="54">
        <f t="shared" si="17"/>
        <v>23461</v>
      </c>
      <c r="FD33" s="54">
        <f t="shared" si="17"/>
        <v>23451</v>
      </c>
      <c r="FE33" s="54">
        <f t="shared" si="17"/>
        <v>22791</v>
      </c>
      <c r="FF33" s="54">
        <f t="shared" si="17"/>
        <v>22462</v>
      </c>
      <c r="FG33" s="54">
        <f t="shared" si="17"/>
        <v>21976</v>
      </c>
      <c r="FH33" s="54">
        <f t="shared" si="17"/>
        <v>21175</v>
      </c>
      <c r="FI33" s="54">
        <f t="shared" si="17"/>
        <v>20867</v>
      </c>
      <c r="FJ33" s="54">
        <f t="shared" si="17"/>
        <v>20542</v>
      </c>
      <c r="FK33" s="54">
        <f t="shared" si="17"/>
        <v>19725</v>
      </c>
      <c r="FL33" s="54">
        <f t="shared" si="17"/>
        <v>19192</v>
      </c>
      <c r="FM33" s="54">
        <f t="shared" si="17"/>
        <v>18415</v>
      </c>
      <c r="FN33" s="54">
        <f t="shared" si="17"/>
        <v>18993</v>
      </c>
      <c r="FO33" s="54">
        <f t="shared" si="17"/>
        <v>18762</v>
      </c>
      <c r="FP33" s="54">
        <f t="shared" si="17"/>
        <v>18115</v>
      </c>
      <c r="FQ33" s="54">
        <f t="shared" si="17"/>
        <v>18356</v>
      </c>
      <c r="FR33" s="54">
        <f t="shared" si="17"/>
        <v>18517</v>
      </c>
      <c r="FS33" s="54">
        <f t="shared" si="17"/>
        <v>18818</v>
      </c>
      <c r="FT33" s="54">
        <f t="shared" si="17"/>
        <v>19771</v>
      </c>
      <c r="FU33" s="54">
        <f t="shared" si="17"/>
        <v>20810</v>
      </c>
      <c r="FV33" s="54">
        <f t="shared" si="17"/>
        <v>15983</v>
      </c>
      <c r="FW33" s="54">
        <f t="shared" si="17"/>
        <v>15564</v>
      </c>
      <c r="FX33" s="54">
        <f t="shared" si="17"/>
        <v>15202</v>
      </c>
      <c r="FY33" s="54">
        <f t="shared" si="17"/>
        <v>14144</v>
      </c>
      <c r="FZ33" s="54">
        <f t="shared" si="17"/>
        <v>12972</v>
      </c>
      <c r="GA33" s="54">
        <f t="shared" si="17"/>
        <v>11655</v>
      </c>
      <c r="GB33" s="54">
        <f t="shared" si="17"/>
        <v>11099</v>
      </c>
      <c r="GC33" s="54">
        <f t="shared" si="17"/>
        <v>10716</v>
      </c>
      <c r="GD33" s="54">
        <f t="shared" si="17"/>
        <v>10208</v>
      </c>
      <c r="GE33" s="54">
        <f t="shared" si="17"/>
        <v>9475</v>
      </c>
      <c r="GF33" s="54">
        <f t="shared" si="17"/>
        <v>8784</v>
      </c>
      <c r="GG33" s="54">
        <f t="shared" si="17"/>
        <v>7896</v>
      </c>
      <c r="GH33" s="54">
        <f t="shared" si="17"/>
        <v>7261</v>
      </c>
      <c r="GI33" s="54">
        <f t="shared" si="17"/>
        <v>6529</v>
      </c>
      <c r="GJ33" s="54">
        <f t="shared" si="17"/>
        <v>5820</v>
      </c>
      <c r="GK33" s="54">
        <f t="shared" si="17"/>
        <v>5111</v>
      </c>
      <c r="GL33" s="54">
        <f t="shared" si="17"/>
        <v>20846</v>
      </c>
    </row>
    <row r="34" spans="1:194" s="16" customFormat="1" x14ac:dyDescent="0.3">
      <c r="A34" s="56" t="s">
        <v>265</v>
      </c>
      <c r="B34" s="101" t="s">
        <v>9</v>
      </c>
      <c r="C34" s="57" t="s">
        <v>281</v>
      </c>
      <c r="D34" s="60">
        <f>SUM(M34:CY34)</f>
        <v>934155</v>
      </c>
      <c r="E34" s="61">
        <f>SUM(CZ34:GL34)</f>
        <v>961355</v>
      </c>
      <c r="F34" s="59">
        <f t="shared" si="5"/>
        <v>707833</v>
      </c>
      <c r="G34" s="59">
        <f t="shared" si="5"/>
        <v>746569</v>
      </c>
      <c r="H34" s="60">
        <f>D34+E34</f>
        <v>1895510</v>
      </c>
      <c r="I34" s="61">
        <f t="shared" si="12"/>
        <v>707833</v>
      </c>
      <c r="J34" s="61">
        <f t="shared" ref="J34" si="18">SUM(DR34:GL34)</f>
        <v>746569</v>
      </c>
      <c r="K34" s="58">
        <f t="shared" si="13"/>
        <v>226322</v>
      </c>
      <c r="L34" s="59">
        <f t="shared" si="14"/>
        <v>214786</v>
      </c>
      <c r="M34" s="60">
        <f>SUM(M151:M155)</f>
        <v>11354</v>
      </c>
      <c r="N34" s="60">
        <f t="shared" ref="N34:BY34" si="19">SUM(N151:N155)</f>
        <v>11754</v>
      </c>
      <c r="O34" s="60">
        <f t="shared" si="19"/>
        <v>12036</v>
      </c>
      <c r="P34" s="60">
        <f t="shared" si="19"/>
        <v>12480</v>
      </c>
      <c r="Q34" s="60">
        <f t="shared" si="19"/>
        <v>13045</v>
      </c>
      <c r="R34" s="60">
        <f t="shared" si="19"/>
        <v>12790</v>
      </c>
      <c r="S34" s="60">
        <f t="shared" si="19"/>
        <v>12816</v>
      </c>
      <c r="T34" s="60">
        <f t="shared" si="19"/>
        <v>12931</v>
      </c>
      <c r="U34" s="60">
        <f t="shared" si="19"/>
        <v>13511</v>
      </c>
      <c r="V34" s="60">
        <f t="shared" si="19"/>
        <v>13271</v>
      </c>
      <c r="W34" s="60">
        <f t="shared" si="19"/>
        <v>13178</v>
      </c>
      <c r="X34" s="60">
        <f t="shared" si="19"/>
        <v>13435</v>
      </c>
      <c r="Y34" s="60">
        <f t="shared" si="19"/>
        <v>13426</v>
      </c>
      <c r="Z34" s="60">
        <f t="shared" si="19"/>
        <v>12869</v>
      </c>
      <c r="AA34" s="60">
        <f t="shared" si="19"/>
        <v>12239</v>
      </c>
      <c r="AB34" s="60">
        <f t="shared" si="19"/>
        <v>11951</v>
      </c>
      <c r="AC34" s="60">
        <f t="shared" si="19"/>
        <v>11819</v>
      </c>
      <c r="AD34" s="60">
        <f t="shared" si="19"/>
        <v>11417</v>
      </c>
      <c r="AE34" s="60">
        <f t="shared" si="19"/>
        <v>11420</v>
      </c>
      <c r="AF34" s="60">
        <f t="shared" si="19"/>
        <v>11097</v>
      </c>
      <c r="AG34" s="60">
        <f t="shared" si="19"/>
        <v>11588</v>
      </c>
      <c r="AH34" s="60">
        <f t="shared" si="19"/>
        <v>11795</v>
      </c>
      <c r="AI34" s="60">
        <f t="shared" si="19"/>
        <v>11749</v>
      </c>
      <c r="AJ34" s="60">
        <f t="shared" si="19"/>
        <v>11678</v>
      </c>
      <c r="AK34" s="60">
        <f t="shared" si="19"/>
        <v>11764</v>
      </c>
      <c r="AL34" s="60">
        <f t="shared" si="19"/>
        <v>11782</v>
      </c>
      <c r="AM34" s="60">
        <f t="shared" si="19"/>
        <v>11862</v>
      </c>
      <c r="AN34" s="60">
        <f t="shared" si="19"/>
        <v>11796</v>
      </c>
      <c r="AO34" s="60">
        <f t="shared" si="19"/>
        <v>12409</v>
      </c>
      <c r="AP34" s="60">
        <f t="shared" si="19"/>
        <v>12528</v>
      </c>
      <c r="AQ34" s="60">
        <f t="shared" si="19"/>
        <v>12541</v>
      </c>
      <c r="AR34" s="60">
        <f t="shared" si="19"/>
        <v>12501</v>
      </c>
      <c r="AS34" s="60">
        <f t="shared" si="19"/>
        <v>12559</v>
      </c>
      <c r="AT34" s="60">
        <f t="shared" si="19"/>
        <v>12669</v>
      </c>
      <c r="AU34" s="60">
        <f t="shared" si="19"/>
        <v>12613</v>
      </c>
      <c r="AV34" s="60">
        <f t="shared" si="19"/>
        <v>12436</v>
      </c>
      <c r="AW34" s="60">
        <f t="shared" si="19"/>
        <v>12207</v>
      </c>
      <c r="AX34" s="60">
        <f t="shared" si="19"/>
        <v>11994</v>
      </c>
      <c r="AY34" s="60">
        <f t="shared" si="19"/>
        <v>11891</v>
      </c>
      <c r="AZ34" s="60">
        <f t="shared" si="19"/>
        <v>12230</v>
      </c>
      <c r="BA34" s="60">
        <f t="shared" si="19"/>
        <v>12149</v>
      </c>
      <c r="BB34" s="60">
        <f t="shared" si="19"/>
        <v>11465</v>
      </c>
      <c r="BC34" s="60">
        <f t="shared" si="19"/>
        <v>11121</v>
      </c>
      <c r="BD34" s="60">
        <f t="shared" si="19"/>
        <v>11070</v>
      </c>
      <c r="BE34" s="60">
        <f t="shared" si="19"/>
        <v>11122</v>
      </c>
      <c r="BF34" s="60">
        <f t="shared" si="19"/>
        <v>11330</v>
      </c>
      <c r="BG34" s="60">
        <f t="shared" si="19"/>
        <v>11591</v>
      </c>
      <c r="BH34" s="60">
        <f t="shared" si="19"/>
        <v>12124</v>
      </c>
      <c r="BI34" s="60">
        <f t="shared" si="19"/>
        <v>12362</v>
      </c>
      <c r="BJ34" s="60">
        <f t="shared" si="19"/>
        <v>12437</v>
      </c>
      <c r="BK34" s="60">
        <f t="shared" si="19"/>
        <v>12511</v>
      </c>
      <c r="BL34" s="60">
        <f t="shared" si="19"/>
        <v>12609</v>
      </c>
      <c r="BM34" s="60">
        <f t="shared" si="19"/>
        <v>12978</v>
      </c>
      <c r="BN34" s="60">
        <f t="shared" si="19"/>
        <v>12777</v>
      </c>
      <c r="BO34" s="60">
        <f t="shared" si="19"/>
        <v>12911</v>
      </c>
      <c r="BP34" s="60">
        <f t="shared" si="19"/>
        <v>13022</v>
      </c>
      <c r="BQ34" s="60">
        <f t="shared" si="19"/>
        <v>12821</v>
      </c>
      <c r="BR34" s="60">
        <f t="shared" si="19"/>
        <v>12686</v>
      </c>
      <c r="BS34" s="60">
        <f t="shared" si="19"/>
        <v>12114</v>
      </c>
      <c r="BT34" s="60">
        <f t="shared" si="19"/>
        <v>11952</v>
      </c>
      <c r="BU34" s="60">
        <f t="shared" si="19"/>
        <v>11337</v>
      </c>
      <c r="BV34" s="60">
        <f t="shared" si="19"/>
        <v>11036</v>
      </c>
      <c r="BW34" s="60">
        <f t="shared" si="19"/>
        <v>10817</v>
      </c>
      <c r="BX34" s="60">
        <f t="shared" si="19"/>
        <v>10310</v>
      </c>
      <c r="BY34" s="60">
        <f t="shared" si="19"/>
        <v>9921</v>
      </c>
      <c r="BZ34" s="60">
        <f t="shared" ref="BZ34:EK34" si="20">SUM(BZ151:BZ155)</f>
        <v>9515</v>
      </c>
      <c r="CA34" s="60">
        <f t="shared" si="20"/>
        <v>9380</v>
      </c>
      <c r="CB34" s="60">
        <f t="shared" si="20"/>
        <v>8933</v>
      </c>
      <c r="CC34" s="60">
        <f t="shared" si="20"/>
        <v>8556</v>
      </c>
      <c r="CD34" s="60">
        <f t="shared" si="20"/>
        <v>8478</v>
      </c>
      <c r="CE34" s="60">
        <f t="shared" si="20"/>
        <v>8300</v>
      </c>
      <c r="CF34" s="60">
        <f t="shared" si="20"/>
        <v>8114</v>
      </c>
      <c r="CG34" s="60">
        <f t="shared" si="20"/>
        <v>7896</v>
      </c>
      <c r="CH34" s="60">
        <f t="shared" si="20"/>
        <v>7694</v>
      </c>
      <c r="CI34" s="60">
        <f t="shared" si="20"/>
        <v>7036</v>
      </c>
      <c r="CJ34" s="60">
        <f t="shared" si="20"/>
        <v>6851</v>
      </c>
      <c r="CK34" s="60">
        <f t="shared" si="20"/>
        <v>6637</v>
      </c>
      <c r="CL34" s="60">
        <f t="shared" si="20"/>
        <v>6160</v>
      </c>
      <c r="CM34" s="60">
        <f t="shared" si="20"/>
        <v>5444</v>
      </c>
      <c r="CN34" s="60">
        <f t="shared" si="20"/>
        <v>4630</v>
      </c>
      <c r="CO34" s="60">
        <f t="shared" si="20"/>
        <v>4308</v>
      </c>
      <c r="CP34" s="60">
        <f t="shared" si="20"/>
        <v>4200</v>
      </c>
      <c r="CQ34" s="60">
        <f t="shared" si="20"/>
        <v>3747</v>
      </c>
      <c r="CR34" s="60">
        <f t="shared" si="20"/>
        <v>3421</v>
      </c>
      <c r="CS34" s="60">
        <f t="shared" si="20"/>
        <v>2935</v>
      </c>
      <c r="CT34" s="60">
        <f t="shared" si="20"/>
        <v>2614</v>
      </c>
      <c r="CU34" s="60">
        <f t="shared" si="20"/>
        <v>2218</v>
      </c>
      <c r="CV34" s="60">
        <f t="shared" si="20"/>
        <v>1986</v>
      </c>
      <c r="CW34" s="60">
        <f t="shared" si="20"/>
        <v>1626</v>
      </c>
      <c r="CX34" s="60">
        <f t="shared" si="20"/>
        <v>1376</v>
      </c>
      <c r="CY34" s="60">
        <f t="shared" si="20"/>
        <v>4096</v>
      </c>
      <c r="CZ34" s="60">
        <f t="shared" si="20"/>
        <v>10594</v>
      </c>
      <c r="DA34" s="60">
        <f t="shared" si="20"/>
        <v>11090</v>
      </c>
      <c r="DB34" s="60">
        <f t="shared" si="20"/>
        <v>11487</v>
      </c>
      <c r="DC34" s="60">
        <f t="shared" si="20"/>
        <v>11808</v>
      </c>
      <c r="DD34" s="60">
        <f t="shared" si="20"/>
        <v>12088</v>
      </c>
      <c r="DE34" s="60">
        <f t="shared" si="20"/>
        <v>12167</v>
      </c>
      <c r="DF34" s="60">
        <f t="shared" si="20"/>
        <v>12199</v>
      </c>
      <c r="DG34" s="60">
        <f t="shared" si="20"/>
        <v>12484</v>
      </c>
      <c r="DH34" s="60">
        <f t="shared" si="20"/>
        <v>12837</v>
      </c>
      <c r="DI34" s="60">
        <f t="shared" si="20"/>
        <v>12868</v>
      </c>
      <c r="DJ34" s="60">
        <f t="shared" si="20"/>
        <v>12663</v>
      </c>
      <c r="DK34" s="60">
        <f t="shared" si="20"/>
        <v>12726</v>
      </c>
      <c r="DL34" s="60">
        <f t="shared" si="20"/>
        <v>12791</v>
      </c>
      <c r="DM34" s="60">
        <f t="shared" si="20"/>
        <v>12093</v>
      </c>
      <c r="DN34" s="60">
        <f t="shared" si="20"/>
        <v>11597</v>
      </c>
      <c r="DO34" s="60">
        <f t="shared" si="20"/>
        <v>11238</v>
      </c>
      <c r="DP34" s="60">
        <f t="shared" si="20"/>
        <v>11099</v>
      </c>
      <c r="DQ34" s="60">
        <f t="shared" si="20"/>
        <v>10957</v>
      </c>
      <c r="DR34" s="60">
        <f t="shared" si="20"/>
        <v>10916</v>
      </c>
      <c r="DS34" s="60">
        <f t="shared" si="20"/>
        <v>9954</v>
      </c>
      <c r="DT34" s="60">
        <f t="shared" si="20"/>
        <v>10004</v>
      </c>
      <c r="DU34" s="60">
        <f t="shared" si="20"/>
        <v>10830</v>
      </c>
      <c r="DV34" s="60">
        <f t="shared" si="20"/>
        <v>10751</v>
      </c>
      <c r="DW34" s="60">
        <f t="shared" si="20"/>
        <v>11162</v>
      </c>
      <c r="DX34" s="60">
        <f t="shared" si="20"/>
        <v>11003</v>
      </c>
      <c r="DY34" s="60">
        <f t="shared" si="20"/>
        <v>11076</v>
      </c>
      <c r="DZ34" s="60">
        <f t="shared" si="20"/>
        <v>11590</v>
      </c>
      <c r="EA34" s="60">
        <f t="shared" si="20"/>
        <v>11739</v>
      </c>
      <c r="EB34" s="60">
        <f t="shared" si="20"/>
        <v>12390</v>
      </c>
      <c r="EC34" s="60">
        <f t="shared" si="20"/>
        <v>12647</v>
      </c>
      <c r="ED34" s="60">
        <f t="shared" si="20"/>
        <v>12524</v>
      </c>
      <c r="EE34" s="60">
        <f t="shared" si="20"/>
        <v>12534</v>
      </c>
      <c r="EF34" s="60">
        <f t="shared" si="20"/>
        <v>12764</v>
      </c>
      <c r="EG34" s="60">
        <f t="shared" si="20"/>
        <v>12879</v>
      </c>
      <c r="EH34" s="60">
        <f t="shared" si="20"/>
        <v>12998</v>
      </c>
      <c r="EI34" s="60">
        <f t="shared" si="20"/>
        <v>12743</v>
      </c>
      <c r="EJ34" s="60">
        <f t="shared" si="20"/>
        <v>12735</v>
      </c>
      <c r="EK34" s="60">
        <f t="shared" si="20"/>
        <v>12633</v>
      </c>
      <c r="EL34" s="60">
        <f t="shared" ref="EL34:GL34" si="21">SUM(EL151:EL155)</f>
        <v>12612</v>
      </c>
      <c r="EM34" s="60">
        <f t="shared" si="21"/>
        <v>12871</v>
      </c>
      <c r="EN34" s="60">
        <f t="shared" si="21"/>
        <v>12917</v>
      </c>
      <c r="EO34" s="60">
        <f t="shared" si="21"/>
        <v>12637</v>
      </c>
      <c r="EP34" s="60">
        <f t="shared" si="21"/>
        <v>11897</v>
      </c>
      <c r="EQ34" s="60">
        <f t="shared" si="21"/>
        <v>11796</v>
      </c>
      <c r="ER34" s="60">
        <f t="shared" si="21"/>
        <v>11770</v>
      </c>
      <c r="ES34" s="60">
        <f t="shared" si="21"/>
        <v>11947</v>
      </c>
      <c r="ET34" s="60">
        <f t="shared" si="21"/>
        <v>12307</v>
      </c>
      <c r="EU34" s="60">
        <f t="shared" si="21"/>
        <v>12736</v>
      </c>
      <c r="EV34" s="60">
        <f t="shared" si="21"/>
        <v>12850</v>
      </c>
      <c r="EW34" s="60">
        <f t="shared" si="21"/>
        <v>13255</v>
      </c>
      <c r="EX34" s="60">
        <f t="shared" si="21"/>
        <v>13216</v>
      </c>
      <c r="EY34" s="60">
        <f t="shared" si="21"/>
        <v>13357</v>
      </c>
      <c r="EZ34" s="60">
        <f t="shared" si="21"/>
        <v>13446</v>
      </c>
      <c r="FA34" s="60">
        <f t="shared" si="21"/>
        <v>13444</v>
      </c>
      <c r="FB34" s="60">
        <f t="shared" si="21"/>
        <v>13334</v>
      </c>
      <c r="FC34" s="60">
        <f t="shared" si="21"/>
        <v>13647</v>
      </c>
      <c r="FD34" s="60">
        <f t="shared" si="21"/>
        <v>13329</v>
      </c>
      <c r="FE34" s="60">
        <f t="shared" si="21"/>
        <v>12795</v>
      </c>
      <c r="FF34" s="60">
        <f t="shared" si="21"/>
        <v>12722</v>
      </c>
      <c r="FG34" s="60">
        <f t="shared" si="21"/>
        <v>12415</v>
      </c>
      <c r="FH34" s="60">
        <f t="shared" si="21"/>
        <v>11909</v>
      </c>
      <c r="FI34" s="60">
        <f t="shared" si="21"/>
        <v>11456</v>
      </c>
      <c r="FJ34" s="60">
        <f t="shared" si="21"/>
        <v>11248</v>
      </c>
      <c r="FK34" s="60">
        <f t="shared" si="21"/>
        <v>10789</v>
      </c>
      <c r="FL34" s="60">
        <f t="shared" si="21"/>
        <v>10197</v>
      </c>
      <c r="FM34" s="60">
        <f t="shared" si="21"/>
        <v>9571</v>
      </c>
      <c r="FN34" s="60">
        <f t="shared" si="21"/>
        <v>9332</v>
      </c>
      <c r="FO34" s="60">
        <f t="shared" si="21"/>
        <v>9278</v>
      </c>
      <c r="FP34" s="60">
        <f t="shared" si="21"/>
        <v>8849</v>
      </c>
      <c r="FQ34" s="60">
        <f t="shared" si="21"/>
        <v>8801</v>
      </c>
      <c r="FR34" s="60">
        <f t="shared" si="21"/>
        <v>8831</v>
      </c>
      <c r="FS34" s="60">
        <f t="shared" si="21"/>
        <v>8733</v>
      </c>
      <c r="FT34" s="60">
        <f t="shared" si="21"/>
        <v>8720</v>
      </c>
      <c r="FU34" s="60">
        <f t="shared" si="21"/>
        <v>8740</v>
      </c>
      <c r="FV34" s="60">
        <f t="shared" si="21"/>
        <v>7998</v>
      </c>
      <c r="FW34" s="60">
        <f t="shared" si="21"/>
        <v>7812</v>
      </c>
      <c r="FX34" s="60">
        <f t="shared" si="21"/>
        <v>7581</v>
      </c>
      <c r="FY34" s="60">
        <f t="shared" si="21"/>
        <v>7251</v>
      </c>
      <c r="FZ34" s="60">
        <f t="shared" si="21"/>
        <v>6414</v>
      </c>
      <c r="GA34" s="60">
        <f t="shared" si="21"/>
        <v>5754</v>
      </c>
      <c r="GB34" s="60">
        <f t="shared" si="21"/>
        <v>5411</v>
      </c>
      <c r="GC34" s="60">
        <f t="shared" si="21"/>
        <v>5350</v>
      </c>
      <c r="GD34" s="60">
        <f t="shared" si="21"/>
        <v>4873</v>
      </c>
      <c r="GE34" s="60">
        <f t="shared" si="21"/>
        <v>4684</v>
      </c>
      <c r="GF34" s="60">
        <f t="shared" si="21"/>
        <v>4243</v>
      </c>
      <c r="GG34" s="60">
        <f t="shared" si="21"/>
        <v>3894</v>
      </c>
      <c r="GH34" s="60">
        <f t="shared" si="21"/>
        <v>3406</v>
      </c>
      <c r="GI34" s="60">
        <f t="shared" si="21"/>
        <v>3220</v>
      </c>
      <c r="GJ34" s="60">
        <f t="shared" si="21"/>
        <v>2801</v>
      </c>
      <c r="GK34" s="60">
        <f t="shared" si="21"/>
        <v>2420</v>
      </c>
      <c r="GL34" s="60">
        <f t="shared" si="21"/>
        <v>9831</v>
      </c>
    </row>
    <row r="35" spans="1:194" s="2" customFormat="1" x14ac:dyDescent="0.3">
      <c r="A35" s="62"/>
      <c r="B35" s="136"/>
      <c r="C35" s="63"/>
      <c r="D35" s="64"/>
      <c r="E35" s="65"/>
      <c r="F35" s="65"/>
      <c r="G35" s="65"/>
      <c r="H35" s="64"/>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3">
      <c r="A36" s="111" t="s">
        <v>274</v>
      </c>
      <c r="B36" s="212" t="s">
        <v>470</v>
      </c>
      <c r="C36" s="92" t="str">
        <f t="shared" ref="C36:C99" si="22">CONCATENATE(A36," - ",B36)</f>
        <v xml:space="preserve">England – CCGs - Barnsley </v>
      </c>
      <c r="D36" s="81">
        <f t="shared" ref="D36:D67" si="23">SUM(M36:CY36)</f>
        <v>122409</v>
      </c>
      <c r="E36" s="82">
        <f t="shared" ref="E36:E67" si="24">SUM(CZ36:GL36)</f>
        <v>125662</v>
      </c>
      <c r="F36" s="80">
        <f>I36</f>
        <v>95946</v>
      </c>
      <c r="G36" s="80">
        <f>J36</f>
        <v>100504</v>
      </c>
      <c r="H36" s="81">
        <f t="shared" ref="H36:H67" si="25">D36+E36</f>
        <v>248071</v>
      </c>
      <c r="I36" s="82">
        <f>SUM(AE36:CY36)</f>
        <v>95946</v>
      </c>
      <c r="J36" s="82">
        <f>SUM(DR36:GL36)</f>
        <v>100504</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3">
      <c r="A37" s="115" t="s">
        <v>274</v>
      </c>
      <c r="B37" s="212" t="s">
        <v>471</v>
      </c>
      <c r="C37" s="48" t="str">
        <f t="shared" si="22"/>
        <v xml:space="preserve">England – CCGs - Basildon and Brentwood </v>
      </c>
      <c r="D37" s="70">
        <f t="shared" si="23"/>
        <v>128548</v>
      </c>
      <c r="E37" s="71">
        <f t="shared" si="24"/>
        <v>136252</v>
      </c>
      <c r="F37" s="69">
        <f>I37</f>
        <v>97411</v>
      </c>
      <c r="G37" s="69">
        <f>J37</f>
        <v>106844</v>
      </c>
      <c r="H37" s="70">
        <f t="shared" si="25"/>
        <v>264800</v>
      </c>
      <c r="I37" s="71">
        <f>SUM(AE37:CY37)</f>
        <v>97411</v>
      </c>
      <c r="J37" s="71">
        <f>SUM(DR37:GL37)</f>
        <v>106844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3">
      <c r="A38" s="115" t="s">
        <v>274</v>
      </c>
      <c r="B38" s="212" t="s">
        <v>472</v>
      </c>
      <c r="C38" s="48" t="str">
        <f t="shared" si="22"/>
        <v xml:space="preserve">England – CCGs - Bassetlaw </v>
      </c>
      <c r="D38" s="70">
        <f t="shared" si="23"/>
        <v>58532</v>
      </c>
      <c r="E38" s="71">
        <f t="shared" si="24"/>
        <v>59748</v>
      </c>
      <c r="F38" s="69">
        <f t="shared" ref="F38:G97" si="26">I38</f>
        <v>46425</v>
      </c>
      <c r="G38" s="69">
        <f t="shared" si="26"/>
        <v>48027</v>
      </c>
      <c r="H38" s="70">
        <f t="shared" si="25"/>
        <v>118280</v>
      </c>
      <c r="I38" s="71">
        <f t="shared" ref="I38:I101" si="27">SUM(AE38:CY38)</f>
        <v>46425</v>
      </c>
      <c r="J38" s="71">
        <f t="shared" ref="J38:J101" si="28">SUM(DR38:GL38)</f>
        <v>48027</v>
      </c>
      <c r="K38" s="68">
        <f t="shared" ref="K38:K101" si="29">SUM(M38:AD38)</f>
        <v>12107</v>
      </c>
      <c r="L38" s="69">
        <f t="shared" ref="L38:L101" si="30">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3">
      <c r="A39" s="115" t="s">
        <v>274</v>
      </c>
      <c r="B39" s="212" t="s">
        <v>473</v>
      </c>
      <c r="C39" s="48" t="str">
        <f t="shared" si="22"/>
        <v xml:space="preserve">England – CCGs - Bath and North East Somerset, Swindon and Wiltshire </v>
      </c>
      <c r="D39" s="70">
        <f t="shared" si="23"/>
        <v>461582</v>
      </c>
      <c r="E39" s="71">
        <f t="shared" si="24"/>
        <v>468382</v>
      </c>
      <c r="F39" s="69">
        <f t="shared" si="26"/>
        <v>361510</v>
      </c>
      <c r="G39" s="69">
        <f t="shared" si="26"/>
        <v>373112</v>
      </c>
      <c r="H39" s="70">
        <f t="shared" si="25"/>
        <v>929964</v>
      </c>
      <c r="I39" s="71">
        <f t="shared" si="27"/>
        <v>361510</v>
      </c>
      <c r="J39" s="71">
        <f t="shared" si="28"/>
        <v>373112</v>
      </c>
      <c r="K39" s="68">
        <f t="shared" si="29"/>
        <v>100072</v>
      </c>
      <c r="L39" s="69">
        <f t="shared" si="30"/>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3">
      <c r="A40" s="115" t="s">
        <v>274</v>
      </c>
      <c r="B40" s="212" t="s">
        <v>474</v>
      </c>
      <c r="C40" s="48" t="str">
        <f t="shared" si="22"/>
        <v xml:space="preserve">England – CCGs - Bedfordshire, Luton and Milton Keynes </v>
      </c>
      <c r="D40" s="70">
        <f t="shared" si="23"/>
        <v>476424</v>
      </c>
      <c r="E40" s="71">
        <f t="shared" si="24"/>
        <v>482674</v>
      </c>
      <c r="F40" s="69">
        <f t="shared" si="26"/>
        <v>355949</v>
      </c>
      <c r="G40" s="69">
        <f t="shared" si="26"/>
        <v>367983</v>
      </c>
      <c r="H40" s="70">
        <f t="shared" si="25"/>
        <v>959098</v>
      </c>
      <c r="I40" s="71">
        <f t="shared" si="27"/>
        <v>355949</v>
      </c>
      <c r="J40" s="71">
        <f t="shared" si="28"/>
        <v>367983</v>
      </c>
      <c r="K40" s="68">
        <f t="shared" si="29"/>
        <v>120475</v>
      </c>
      <c r="L40" s="69">
        <f t="shared" si="30"/>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3">
      <c r="A41" s="115" t="s">
        <v>274</v>
      </c>
      <c r="B41" s="212" t="s">
        <v>475</v>
      </c>
      <c r="C41" s="48" t="str">
        <f t="shared" si="22"/>
        <v xml:space="preserve">England – CCGs - Berkshire West </v>
      </c>
      <c r="D41" s="70">
        <f t="shared" si="23"/>
        <v>245558</v>
      </c>
      <c r="E41" s="71">
        <f t="shared" si="24"/>
        <v>247189</v>
      </c>
      <c r="F41" s="69">
        <f t="shared" si="26"/>
        <v>187073</v>
      </c>
      <c r="G41" s="69">
        <f t="shared" si="26"/>
        <v>191599</v>
      </c>
      <c r="H41" s="70">
        <f t="shared" si="25"/>
        <v>492747</v>
      </c>
      <c r="I41" s="71">
        <f t="shared" si="27"/>
        <v>187073</v>
      </c>
      <c r="J41" s="71">
        <f t="shared" si="28"/>
        <v>191599</v>
      </c>
      <c r="K41" s="68">
        <f t="shared" si="29"/>
        <v>58485</v>
      </c>
      <c r="L41" s="69">
        <f t="shared" si="30"/>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3">
      <c r="A42" s="115" t="s">
        <v>274</v>
      </c>
      <c r="B42" s="212" t="s">
        <v>476</v>
      </c>
      <c r="C42" s="48" t="str">
        <f t="shared" si="22"/>
        <v xml:space="preserve">England – CCGs - Birmingham and Solihull </v>
      </c>
      <c r="D42" s="70">
        <f t="shared" si="23"/>
        <v>580301</v>
      </c>
      <c r="E42" s="71">
        <f t="shared" si="24"/>
        <v>599430</v>
      </c>
      <c r="F42" s="69">
        <f t="shared" si="26"/>
        <v>431773</v>
      </c>
      <c r="G42" s="69">
        <f t="shared" si="26"/>
        <v>459616</v>
      </c>
      <c r="H42" s="70">
        <f t="shared" si="25"/>
        <v>1179731</v>
      </c>
      <c r="I42" s="71">
        <f t="shared" si="27"/>
        <v>431773</v>
      </c>
      <c r="J42" s="71">
        <f t="shared" si="28"/>
        <v>459616</v>
      </c>
      <c r="K42" s="68">
        <f t="shared" si="29"/>
        <v>148528</v>
      </c>
      <c r="L42" s="69">
        <f t="shared" si="30"/>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3">
      <c r="A43" s="115" t="s">
        <v>274</v>
      </c>
      <c r="B43" s="212" t="s">
        <v>477</v>
      </c>
      <c r="C43" s="48" t="str">
        <f t="shared" si="22"/>
        <v xml:space="preserve">England – CCGs - Black Country and West Birmingham </v>
      </c>
      <c r="D43" s="70">
        <f t="shared" si="23"/>
        <v>686215</v>
      </c>
      <c r="E43" s="71">
        <f t="shared" si="24"/>
        <v>694594</v>
      </c>
      <c r="F43" s="69">
        <f t="shared" si="26"/>
        <v>516421</v>
      </c>
      <c r="G43" s="69">
        <f t="shared" si="26"/>
        <v>533261</v>
      </c>
      <c r="H43" s="70">
        <f t="shared" si="25"/>
        <v>1380809</v>
      </c>
      <c r="I43" s="71">
        <f t="shared" si="27"/>
        <v>516421</v>
      </c>
      <c r="J43" s="71">
        <f t="shared" si="28"/>
        <v>533261</v>
      </c>
      <c r="K43" s="68">
        <f t="shared" si="29"/>
        <v>169794</v>
      </c>
      <c r="L43" s="69">
        <f t="shared" si="30"/>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3">
      <c r="A44" s="115" t="s">
        <v>274</v>
      </c>
      <c r="B44" s="212" t="s">
        <v>478</v>
      </c>
      <c r="C44" s="48" t="str">
        <f t="shared" si="22"/>
        <v xml:space="preserve">England – CCGs - Blackburn with Darwen </v>
      </c>
      <c r="D44" s="70">
        <f t="shared" si="23"/>
        <v>75253</v>
      </c>
      <c r="E44" s="71">
        <f t="shared" si="24"/>
        <v>74777</v>
      </c>
      <c r="F44" s="69">
        <f t="shared" si="26"/>
        <v>55675</v>
      </c>
      <c r="G44" s="69">
        <f t="shared" si="26"/>
        <v>55702</v>
      </c>
      <c r="H44" s="70">
        <f t="shared" si="25"/>
        <v>150030</v>
      </c>
      <c r="I44" s="71">
        <f t="shared" si="27"/>
        <v>55675</v>
      </c>
      <c r="J44" s="71">
        <f t="shared" si="28"/>
        <v>55702</v>
      </c>
      <c r="K44" s="68">
        <f t="shared" si="29"/>
        <v>19578</v>
      </c>
      <c r="L44" s="69">
        <f t="shared" si="30"/>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3">
      <c r="A45" s="115" t="s">
        <v>274</v>
      </c>
      <c r="B45" s="212" t="s">
        <v>479</v>
      </c>
      <c r="C45" s="48" t="str">
        <f t="shared" si="22"/>
        <v xml:space="preserve">England – CCGs - Blackpool </v>
      </c>
      <c r="D45" s="70">
        <f t="shared" si="23"/>
        <v>68740</v>
      </c>
      <c r="E45" s="71">
        <f t="shared" si="24"/>
        <v>69641</v>
      </c>
      <c r="F45" s="69">
        <f t="shared" si="26"/>
        <v>53827</v>
      </c>
      <c r="G45" s="69">
        <f t="shared" si="26"/>
        <v>55444</v>
      </c>
      <c r="H45" s="70">
        <f t="shared" si="25"/>
        <v>138381</v>
      </c>
      <c r="I45" s="71">
        <f t="shared" si="27"/>
        <v>53827</v>
      </c>
      <c r="J45" s="71">
        <f t="shared" si="28"/>
        <v>55444</v>
      </c>
      <c r="K45" s="68">
        <f t="shared" si="29"/>
        <v>14913</v>
      </c>
      <c r="L45" s="69">
        <f t="shared" si="30"/>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3">
      <c r="A46" s="115" t="s">
        <v>274</v>
      </c>
      <c r="B46" s="212" t="s">
        <v>480</v>
      </c>
      <c r="C46" s="48" t="str">
        <f t="shared" si="22"/>
        <v xml:space="preserve">England – CCGs - Bolton </v>
      </c>
      <c r="D46" s="70">
        <f t="shared" si="23"/>
        <v>143343</v>
      </c>
      <c r="E46" s="71">
        <f t="shared" si="24"/>
        <v>144905</v>
      </c>
      <c r="F46" s="69">
        <f t="shared" si="26"/>
        <v>107973</v>
      </c>
      <c r="G46" s="69">
        <f t="shared" si="26"/>
        <v>111344</v>
      </c>
      <c r="H46" s="70">
        <f t="shared" si="25"/>
        <v>288248</v>
      </c>
      <c r="I46" s="71">
        <f t="shared" si="27"/>
        <v>107973</v>
      </c>
      <c r="J46" s="71">
        <f t="shared" si="28"/>
        <v>111344</v>
      </c>
      <c r="K46" s="68">
        <f t="shared" si="29"/>
        <v>35370</v>
      </c>
      <c r="L46" s="69">
        <f t="shared" si="30"/>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3">
      <c r="A47" s="115" t="s">
        <v>274</v>
      </c>
      <c r="B47" s="212" t="s">
        <v>481</v>
      </c>
      <c r="C47" s="48" t="str">
        <f t="shared" si="22"/>
        <v xml:space="preserve">England – CCGs - Bradford District and Craven </v>
      </c>
      <c r="D47" s="70">
        <f t="shared" si="23"/>
        <v>292280</v>
      </c>
      <c r="E47" s="71">
        <f t="shared" si="24"/>
        <v>301130</v>
      </c>
      <c r="F47" s="69">
        <f t="shared" si="26"/>
        <v>215380</v>
      </c>
      <c r="G47" s="69">
        <f t="shared" si="26"/>
        <v>226272</v>
      </c>
      <c r="H47" s="70">
        <f t="shared" si="25"/>
        <v>593410</v>
      </c>
      <c r="I47" s="71">
        <f t="shared" si="27"/>
        <v>215380</v>
      </c>
      <c r="J47" s="71">
        <f t="shared" si="28"/>
        <v>226272</v>
      </c>
      <c r="K47" s="68">
        <f t="shared" si="29"/>
        <v>76900</v>
      </c>
      <c r="L47" s="69">
        <f t="shared" si="30"/>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3">
      <c r="A48" s="115" t="s">
        <v>274</v>
      </c>
      <c r="B48" s="212" t="s">
        <v>482</v>
      </c>
      <c r="C48" s="48" t="str">
        <f t="shared" si="22"/>
        <v xml:space="preserve">England – CCGs - Brighton and Hove </v>
      </c>
      <c r="D48" s="70">
        <f t="shared" si="23"/>
        <v>147146</v>
      </c>
      <c r="E48" s="71">
        <f t="shared" si="24"/>
        <v>144592</v>
      </c>
      <c r="F48" s="69">
        <f t="shared" si="26"/>
        <v>121290</v>
      </c>
      <c r="G48" s="69">
        <f t="shared" si="26"/>
        <v>120116</v>
      </c>
      <c r="H48" s="70">
        <f t="shared" si="25"/>
        <v>291738</v>
      </c>
      <c r="I48" s="71">
        <f t="shared" si="27"/>
        <v>121290</v>
      </c>
      <c r="J48" s="71">
        <f t="shared" si="28"/>
        <v>120116</v>
      </c>
      <c r="K48" s="68">
        <f t="shared" si="29"/>
        <v>25856</v>
      </c>
      <c r="L48" s="69">
        <f t="shared" si="30"/>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3">
      <c r="A49" s="115" t="s">
        <v>274</v>
      </c>
      <c r="B49" s="212" t="s">
        <v>483</v>
      </c>
      <c r="C49" s="48" t="str">
        <f t="shared" si="22"/>
        <v xml:space="preserve">England – CCGs - Bristol, North Somerset and South Gloucestershire </v>
      </c>
      <c r="D49" s="70">
        <f t="shared" si="23"/>
        <v>481679</v>
      </c>
      <c r="E49" s="71">
        <f t="shared" si="24"/>
        <v>487577</v>
      </c>
      <c r="F49" s="69">
        <f t="shared" si="26"/>
        <v>379832</v>
      </c>
      <c r="G49" s="69">
        <f t="shared" si="26"/>
        <v>391270</v>
      </c>
      <c r="H49" s="70">
        <f t="shared" si="25"/>
        <v>969256</v>
      </c>
      <c r="I49" s="71">
        <f t="shared" si="27"/>
        <v>379832</v>
      </c>
      <c r="J49" s="71">
        <f t="shared" si="28"/>
        <v>391270</v>
      </c>
      <c r="K49" s="68">
        <f t="shared" si="29"/>
        <v>101847</v>
      </c>
      <c r="L49" s="69">
        <f t="shared" si="30"/>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3">
      <c r="A50" s="115" t="s">
        <v>274</v>
      </c>
      <c r="B50" s="212" t="s">
        <v>484</v>
      </c>
      <c r="C50" s="48" t="str">
        <f t="shared" si="22"/>
        <v xml:space="preserve">England – CCGs - Buckinghamshire </v>
      </c>
      <c r="D50" s="70">
        <f t="shared" si="23"/>
        <v>269665</v>
      </c>
      <c r="E50" s="71">
        <f t="shared" si="24"/>
        <v>280161</v>
      </c>
      <c r="F50" s="69">
        <f t="shared" si="26"/>
        <v>204763</v>
      </c>
      <c r="G50" s="69">
        <f t="shared" si="26"/>
        <v>217652</v>
      </c>
      <c r="H50" s="70">
        <f t="shared" si="25"/>
        <v>549826</v>
      </c>
      <c r="I50" s="71">
        <f t="shared" si="27"/>
        <v>204763</v>
      </c>
      <c r="J50" s="71">
        <f t="shared" si="28"/>
        <v>217652</v>
      </c>
      <c r="K50" s="68">
        <f t="shared" si="29"/>
        <v>64902</v>
      </c>
      <c r="L50" s="69">
        <f t="shared" si="30"/>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3">
      <c r="A51" s="115" t="s">
        <v>274</v>
      </c>
      <c r="B51" s="212" t="s">
        <v>485</v>
      </c>
      <c r="C51" s="48" t="str">
        <f t="shared" si="22"/>
        <v xml:space="preserve">England – CCGs - Bury </v>
      </c>
      <c r="D51" s="70">
        <f t="shared" si="23"/>
        <v>93700</v>
      </c>
      <c r="E51" s="71">
        <f t="shared" si="24"/>
        <v>97008</v>
      </c>
      <c r="F51" s="69">
        <f t="shared" si="26"/>
        <v>71367</v>
      </c>
      <c r="G51" s="69">
        <f t="shared" si="26"/>
        <v>76161</v>
      </c>
      <c r="H51" s="70">
        <f t="shared" si="25"/>
        <v>190708</v>
      </c>
      <c r="I51" s="71">
        <f t="shared" si="27"/>
        <v>71367</v>
      </c>
      <c r="J51" s="71">
        <f t="shared" si="28"/>
        <v>76161</v>
      </c>
      <c r="K51" s="68">
        <f t="shared" si="29"/>
        <v>22333</v>
      </c>
      <c r="L51" s="69">
        <f t="shared" si="30"/>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3">
      <c r="A52" s="115" t="s">
        <v>274</v>
      </c>
      <c r="B52" s="212" t="s">
        <v>486</v>
      </c>
      <c r="C52" s="48" t="str">
        <f t="shared" si="22"/>
        <v xml:space="preserve">England – CCGs - Calderdale </v>
      </c>
      <c r="D52" s="70">
        <f t="shared" si="23"/>
        <v>103866</v>
      </c>
      <c r="E52" s="71">
        <f t="shared" si="24"/>
        <v>107573</v>
      </c>
      <c r="F52" s="69">
        <f t="shared" si="26"/>
        <v>80539</v>
      </c>
      <c r="G52" s="69">
        <f t="shared" si="26"/>
        <v>84949</v>
      </c>
      <c r="H52" s="70">
        <f t="shared" si="25"/>
        <v>211439</v>
      </c>
      <c r="I52" s="71">
        <f t="shared" si="27"/>
        <v>80539</v>
      </c>
      <c r="J52" s="71">
        <f t="shared" si="28"/>
        <v>84949</v>
      </c>
      <c r="K52" s="68">
        <f t="shared" si="29"/>
        <v>23327</v>
      </c>
      <c r="L52" s="69">
        <f t="shared" si="30"/>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3">
      <c r="A53" s="115" t="s">
        <v>274</v>
      </c>
      <c r="B53" s="212" t="s">
        <v>487</v>
      </c>
      <c r="C53" s="48" t="str">
        <f t="shared" si="22"/>
        <v xml:space="preserve">England – CCGs - Cambridgeshire and Peterborough </v>
      </c>
      <c r="D53" s="70">
        <f t="shared" si="23"/>
        <v>449188</v>
      </c>
      <c r="E53" s="71">
        <f t="shared" si="24"/>
        <v>447537</v>
      </c>
      <c r="F53" s="69">
        <f t="shared" si="26"/>
        <v>346936</v>
      </c>
      <c r="G53" s="69">
        <f t="shared" si="26"/>
        <v>351669</v>
      </c>
      <c r="H53" s="70">
        <f t="shared" si="25"/>
        <v>896725</v>
      </c>
      <c r="I53" s="71">
        <f t="shared" si="27"/>
        <v>346936</v>
      </c>
      <c r="J53" s="71">
        <f t="shared" si="28"/>
        <v>351669</v>
      </c>
      <c r="K53" s="68">
        <f t="shared" si="29"/>
        <v>102252</v>
      </c>
      <c r="L53" s="69">
        <f t="shared" si="30"/>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3">
      <c r="A54" s="115" t="s">
        <v>274</v>
      </c>
      <c r="B54" s="212" t="s">
        <v>488</v>
      </c>
      <c r="C54" s="48" t="str">
        <f t="shared" si="22"/>
        <v xml:space="preserve">England – CCGs - Cannock Chase </v>
      </c>
      <c r="D54" s="70">
        <f t="shared" si="23"/>
        <v>68353</v>
      </c>
      <c r="E54" s="71">
        <f t="shared" si="24"/>
        <v>69957</v>
      </c>
      <c r="F54" s="69">
        <f t="shared" si="26"/>
        <v>54230</v>
      </c>
      <c r="G54" s="69">
        <f t="shared" si="26"/>
        <v>56572</v>
      </c>
      <c r="H54" s="70">
        <f t="shared" si="25"/>
        <v>138310</v>
      </c>
      <c r="I54" s="71">
        <f t="shared" si="27"/>
        <v>54230</v>
      </c>
      <c r="J54" s="71">
        <f t="shared" si="28"/>
        <v>56572</v>
      </c>
      <c r="K54" s="68">
        <f t="shared" si="29"/>
        <v>14123</v>
      </c>
      <c r="L54" s="69">
        <f t="shared" si="30"/>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3">
      <c r="A55" s="115" t="s">
        <v>274</v>
      </c>
      <c r="B55" s="212" t="s">
        <v>489</v>
      </c>
      <c r="C55" s="48" t="str">
        <f t="shared" si="22"/>
        <v xml:space="preserve">England – CCGs - Castle Point and Rochford </v>
      </c>
      <c r="D55" s="70">
        <f t="shared" si="23"/>
        <v>86847</v>
      </c>
      <c r="E55" s="71">
        <f t="shared" si="24"/>
        <v>91304</v>
      </c>
      <c r="F55" s="69">
        <f t="shared" si="26"/>
        <v>69105</v>
      </c>
      <c r="G55" s="69">
        <f t="shared" si="26"/>
        <v>74458</v>
      </c>
      <c r="H55" s="70">
        <f t="shared" si="25"/>
        <v>178151</v>
      </c>
      <c r="I55" s="71">
        <f t="shared" si="27"/>
        <v>69105</v>
      </c>
      <c r="J55" s="71">
        <f t="shared" si="28"/>
        <v>74458</v>
      </c>
      <c r="K55" s="68">
        <f t="shared" si="29"/>
        <v>17742</v>
      </c>
      <c r="L55" s="69">
        <f t="shared" si="30"/>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3">
      <c r="A56" s="115" t="s">
        <v>274</v>
      </c>
      <c r="B56" s="212" t="s">
        <v>490</v>
      </c>
      <c r="C56" s="48" t="str">
        <f t="shared" si="22"/>
        <v xml:space="preserve">England – CCGs - Cheshire </v>
      </c>
      <c r="D56" s="70">
        <f t="shared" si="23"/>
        <v>356930</v>
      </c>
      <c r="E56" s="71">
        <f t="shared" si="24"/>
        <v>373560</v>
      </c>
      <c r="F56" s="69">
        <f t="shared" si="26"/>
        <v>281208</v>
      </c>
      <c r="G56" s="69">
        <f t="shared" si="26"/>
        <v>302036</v>
      </c>
      <c r="H56" s="70">
        <f t="shared" si="25"/>
        <v>730490</v>
      </c>
      <c r="I56" s="71">
        <f t="shared" si="27"/>
        <v>281208</v>
      </c>
      <c r="J56" s="71">
        <f t="shared" si="28"/>
        <v>302036</v>
      </c>
      <c r="K56" s="68">
        <f t="shared" si="29"/>
        <v>75722</v>
      </c>
      <c r="L56" s="69">
        <f t="shared" si="30"/>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3">
      <c r="A57" s="115" t="s">
        <v>274</v>
      </c>
      <c r="B57" s="212" t="s">
        <v>491</v>
      </c>
      <c r="C57" s="48" t="str">
        <f t="shared" si="22"/>
        <v xml:space="preserve">England – CCGs - Chorley and South Ribble </v>
      </c>
      <c r="D57" s="70">
        <f t="shared" si="23"/>
        <v>88931</v>
      </c>
      <c r="E57" s="71">
        <f t="shared" si="24"/>
        <v>90566</v>
      </c>
      <c r="F57" s="69">
        <f t="shared" si="26"/>
        <v>69825</v>
      </c>
      <c r="G57" s="69">
        <f t="shared" si="26"/>
        <v>72336</v>
      </c>
      <c r="H57" s="70">
        <f t="shared" si="25"/>
        <v>179497</v>
      </c>
      <c r="I57" s="71">
        <f t="shared" si="27"/>
        <v>69825</v>
      </c>
      <c r="J57" s="71">
        <f t="shared" si="28"/>
        <v>72336</v>
      </c>
      <c r="K57" s="68">
        <f t="shared" si="29"/>
        <v>19106</v>
      </c>
      <c r="L57" s="69">
        <f t="shared" si="30"/>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3">
      <c r="A58" s="115" t="s">
        <v>274</v>
      </c>
      <c r="B58" s="212" t="s">
        <v>492</v>
      </c>
      <c r="C58" s="48" t="str">
        <f t="shared" si="22"/>
        <v xml:space="preserve">England – CCGs - County Durham </v>
      </c>
      <c r="D58" s="70">
        <f t="shared" si="23"/>
        <v>262253</v>
      </c>
      <c r="E58" s="71">
        <f t="shared" si="24"/>
        <v>270896</v>
      </c>
      <c r="F58" s="69">
        <f t="shared" si="26"/>
        <v>209907</v>
      </c>
      <c r="G58" s="69">
        <f t="shared" si="26"/>
        <v>221263</v>
      </c>
      <c r="H58" s="70">
        <f t="shared" si="25"/>
        <v>533149</v>
      </c>
      <c r="I58" s="71">
        <f t="shared" si="27"/>
        <v>209907</v>
      </c>
      <c r="J58" s="71">
        <f t="shared" si="28"/>
        <v>221263</v>
      </c>
      <c r="K58" s="68">
        <f t="shared" si="29"/>
        <v>52346</v>
      </c>
      <c r="L58" s="69">
        <f t="shared" si="30"/>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3">
      <c r="A59" s="115" t="s">
        <v>274</v>
      </c>
      <c r="B59" s="212" t="s">
        <v>493</v>
      </c>
      <c r="C59" s="48" t="str">
        <f t="shared" si="22"/>
        <v xml:space="preserve">England – CCGs - Coventry and Warwickshire </v>
      </c>
      <c r="D59" s="70">
        <f t="shared" si="23"/>
        <v>481624</v>
      </c>
      <c r="E59" s="71">
        <f t="shared" si="24"/>
        <v>481549</v>
      </c>
      <c r="F59" s="69">
        <f t="shared" si="26"/>
        <v>379115</v>
      </c>
      <c r="G59" s="69">
        <f t="shared" si="26"/>
        <v>384098</v>
      </c>
      <c r="H59" s="70">
        <f t="shared" si="25"/>
        <v>963173</v>
      </c>
      <c r="I59" s="71">
        <f t="shared" si="27"/>
        <v>379115</v>
      </c>
      <c r="J59" s="71">
        <f t="shared" si="28"/>
        <v>384098</v>
      </c>
      <c r="K59" s="68">
        <f t="shared" si="29"/>
        <v>102509</v>
      </c>
      <c r="L59" s="69">
        <f t="shared" si="30"/>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3">
      <c r="A60" s="115" t="s">
        <v>274</v>
      </c>
      <c r="B60" s="212" t="s">
        <v>494</v>
      </c>
      <c r="C60" s="48" t="str">
        <f t="shared" si="22"/>
        <v xml:space="preserve">England – CCGs - Derby and Derbyshire </v>
      </c>
      <c r="D60" s="70">
        <f t="shared" si="23"/>
        <v>507654</v>
      </c>
      <c r="E60" s="71">
        <f t="shared" si="24"/>
        <v>522739</v>
      </c>
      <c r="F60" s="69">
        <f t="shared" si="26"/>
        <v>401434</v>
      </c>
      <c r="G60" s="69">
        <f t="shared" si="26"/>
        <v>421207</v>
      </c>
      <c r="H60" s="70">
        <f t="shared" si="25"/>
        <v>1030393</v>
      </c>
      <c r="I60" s="71">
        <f t="shared" si="27"/>
        <v>401434</v>
      </c>
      <c r="J60" s="71">
        <f t="shared" si="28"/>
        <v>421207</v>
      </c>
      <c r="K60" s="68">
        <f t="shared" si="29"/>
        <v>106220</v>
      </c>
      <c r="L60" s="69">
        <f t="shared" si="30"/>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3">
      <c r="A61" s="115" t="s">
        <v>274</v>
      </c>
      <c r="B61" s="212" t="s">
        <v>495</v>
      </c>
      <c r="C61" s="48" t="str">
        <f t="shared" si="22"/>
        <v xml:space="preserve">England – CCGs - Devon </v>
      </c>
      <c r="D61" s="70">
        <f t="shared" si="23"/>
        <v>592841</v>
      </c>
      <c r="E61" s="71">
        <f t="shared" si="24"/>
        <v>616932</v>
      </c>
      <c r="F61" s="69">
        <f t="shared" si="26"/>
        <v>476232</v>
      </c>
      <c r="G61" s="69">
        <f t="shared" si="26"/>
        <v>506690</v>
      </c>
      <c r="H61" s="70">
        <f t="shared" si="25"/>
        <v>1209773</v>
      </c>
      <c r="I61" s="71">
        <f t="shared" si="27"/>
        <v>476232</v>
      </c>
      <c r="J61" s="71">
        <f t="shared" si="28"/>
        <v>506690</v>
      </c>
      <c r="K61" s="68">
        <f t="shared" si="29"/>
        <v>116609</v>
      </c>
      <c r="L61" s="69">
        <f t="shared" si="30"/>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3">
      <c r="A62" s="115" t="s">
        <v>274</v>
      </c>
      <c r="B62" s="212" t="s">
        <v>496</v>
      </c>
      <c r="C62" s="48" t="str">
        <f t="shared" si="22"/>
        <v xml:space="preserve">England – CCGs - Doncaster </v>
      </c>
      <c r="D62" s="70">
        <f t="shared" si="23"/>
        <v>155520</v>
      </c>
      <c r="E62" s="71">
        <f t="shared" si="24"/>
        <v>157265</v>
      </c>
      <c r="F62" s="69">
        <f t="shared" si="26"/>
        <v>121030</v>
      </c>
      <c r="G62" s="69">
        <f t="shared" si="26"/>
        <v>124393</v>
      </c>
      <c r="H62" s="70">
        <f t="shared" si="25"/>
        <v>312785</v>
      </c>
      <c r="I62" s="71">
        <f t="shared" si="27"/>
        <v>121030</v>
      </c>
      <c r="J62" s="71">
        <f t="shared" si="28"/>
        <v>124393</v>
      </c>
      <c r="K62" s="68">
        <f t="shared" si="29"/>
        <v>34490</v>
      </c>
      <c r="L62" s="69">
        <f t="shared" si="30"/>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3">
      <c r="A63" s="115" t="s">
        <v>274</v>
      </c>
      <c r="B63" s="212" t="s">
        <v>497</v>
      </c>
      <c r="C63" s="48" t="str">
        <f t="shared" si="22"/>
        <v xml:space="preserve">England – CCGs - Dorset </v>
      </c>
      <c r="D63" s="70">
        <f t="shared" si="23"/>
        <v>383364</v>
      </c>
      <c r="E63" s="71">
        <f t="shared" si="24"/>
        <v>393416</v>
      </c>
      <c r="F63" s="69">
        <f t="shared" si="26"/>
        <v>309517</v>
      </c>
      <c r="G63" s="69">
        <f t="shared" si="26"/>
        <v>323213</v>
      </c>
      <c r="H63" s="70">
        <f t="shared" si="25"/>
        <v>776780</v>
      </c>
      <c r="I63" s="71">
        <f t="shared" si="27"/>
        <v>309517</v>
      </c>
      <c r="J63" s="71">
        <f t="shared" si="28"/>
        <v>323213</v>
      </c>
      <c r="K63" s="68">
        <f t="shared" si="29"/>
        <v>73847</v>
      </c>
      <c r="L63" s="69">
        <f t="shared" si="30"/>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3">
      <c r="A64" s="115" t="s">
        <v>274</v>
      </c>
      <c r="B64" s="212" t="s">
        <v>498</v>
      </c>
      <c r="C64" s="48" t="str">
        <f t="shared" si="22"/>
        <v xml:space="preserve">England – CCGs - East and North Hertfordshire </v>
      </c>
      <c r="D64" s="70">
        <f t="shared" si="23"/>
        <v>281967</v>
      </c>
      <c r="E64" s="71">
        <f t="shared" si="24"/>
        <v>293046</v>
      </c>
      <c r="F64" s="69">
        <f t="shared" si="26"/>
        <v>216741</v>
      </c>
      <c r="G64" s="69">
        <f t="shared" si="26"/>
        <v>231156</v>
      </c>
      <c r="H64" s="70">
        <f t="shared" si="25"/>
        <v>575013</v>
      </c>
      <c r="I64" s="71">
        <f t="shared" si="27"/>
        <v>216741</v>
      </c>
      <c r="J64" s="71">
        <f t="shared" si="28"/>
        <v>231156</v>
      </c>
      <c r="K64" s="68">
        <f t="shared" si="29"/>
        <v>65226</v>
      </c>
      <c r="L64" s="69">
        <f t="shared" si="30"/>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3">
      <c r="A65" s="115" t="s">
        <v>274</v>
      </c>
      <c r="B65" s="212" t="s">
        <v>499</v>
      </c>
      <c r="C65" s="48" t="str">
        <f t="shared" si="22"/>
        <v xml:space="preserve">England – CCGs - East Lancashire </v>
      </c>
      <c r="D65" s="70">
        <f t="shared" si="23"/>
        <v>189840</v>
      </c>
      <c r="E65" s="71">
        <f t="shared" si="24"/>
        <v>194322</v>
      </c>
      <c r="F65" s="69">
        <f t="shared" si="26"/>
        <v>145344</v>
      </c>
      <c r="G65" s="69">
        <f t="shared" si="26"/>
        <v>152373</v>
      </c>
      <c r="H65" s="70">
        <f t="shared" si="25"/>
        <v>384162</v>
      </c>
      <c r="I65" s="71">
        <f t="shared" si="27"/>
        <v>145344</v>
      </c>
      <c r="J65" s="71">
        <f t="shared" si="28"/>
        <v>152373</v>
      </c>
      <c r="K65" s="68">
        <f t="shared" si="29"/>
        <v>44496</v>
      </c>
      <c r="L65" s="69">
        <f t="shared" si="30"/>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3">
      <c r="A66" s="115" t="s">
        <v>274</v>
      </c>
      <c r="B66" s="212" t="s">
        <v>500</v>
      </c>
      <c r="C66" s="48" t="str">
        <f t="shared" si="22"/>
        <v xml:space="preserve">England – CCGs - East Leicestershire and Rutland </v>
      </c>
      <c r="D66" s="70">
        <f t="shared" si="23"/>
        <v>168188</v>
      </c>
      <c r="E66" s="71">
        <f t="shared" si="24"/>
        <v>173668</v>
      </c>
      <c r="F66" s="69">
        <f t="shared" si="26"/>
        <v>132226</v>
      </c>
      <c r="G66" s="69">
        <f t="shared" si="26"/>
        <v>139894</v>
      </c>
      <c r="H66" s="70">
        <f t="shared" si="25"/>
        <v>341856</v>
      </c>
      <c r="I66" s="71">
        <f t="shared" si="27"/>
        <v>132226</v>
      </c>
      <c r="J66" s="71">
        <f t="shared" si="28"/>
        <v>139894</v>
      </c>
      <c r="K66" s="68">
        <f t="shared" si="29"/>
        <v>35962</v>
      </c>
      <c r="L66" s="69">
        <f t="shared" si="30"/>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3">
      <c r="A67" s="115" t="s">
        <v>274</v>
      </c>
      <c r="B67" s="212" t="s">
        <v>501</v>
      </c>
      <c r="C67" s="48" t="str">
        <f t="shared" si="22"/>
        <v xml:space="preserve">England – CCGs - East Riding of Yorkshire </v>
      </c>
      <c r="D67" s="70">
        <f t="shared" si="23"/>
        <v>156737</v>
      </c>
      <c r="E67" s="71">
        <f t="shared" si="24"/>
        <v>163016</v>
      </c>
      <c r="F67" s="69">
        <f t="shared" si="26"/>
        <v>126218</v>
      </c>
      <c r="G67" s="69">
        <f t="shared" si="26"/>
        <v>134512</v>
      </c>
      <c r="H67" s="70">
        <f t="shared" si="25"/>
        <v>319753</v>
      </c>
      <c r="I67" s="71">
        <f t="shared" si="27"/>
        <v>126218</v>
      </c>
      <c r="J67" s="71">
        <f t="shared" si="28"/>
        <v>134512</v>
      </c>
      <c r="K67" s="68">
        <f t="shared" si="29"/>
        <v>30519</v>
      </c>
      <c r="L67" s="69">
        <f t="shared" si="30"/>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3">
      <c r="A68" s="115" t="s">
        <v>274</v>
      </c>
      <c r="B68" s="212" t="s">
        <v>502</v>
      </c>
      <c r="C68" s="48" t="str">
        <f t="shared" si="22"/>
        <v xml:space="preserve">England – CCGs - East Staffordshire </v>
      </c>
      <c r="D68" s="70">
        <f t="shared" ref="D68:D99" si="31">SUM(M68:CY68)</f>
        <v>65906</v>
      </c>
      <c r="E68" s="71">
        <f t="shared" ref="E68:E99" si="32">SUM(CZ68:GL68)</f>
        <v>65318</v>
      </c>
      <c r="F68" s="69">
        <f t="shared" si="26"/>
        <v>51267</v>
      </c>
      <c r="G68" s="69">
        <f t="shared" si="26"/>
        <v>51571</v>
      </c>
      <c r="H68" s="70">
        <f t="shared" ref="H68:H99" si="33">D68+E68</f>
        <v>131224</v>
      </c>
      <c r="I68" s="71">
        <f t="shared" si="27"/>
        <v>51267</v>
      </c>
      <c r="J68" s="71">
        <f t="shared" si="28"/>
        <v>51571</v>
      </c>
      <c r="K68" s="68">
        <f t="shared" si="29"/>
        <v>14639</v>
      </c>
      <c r="L68" s="69">
        <f t="shared" si="30"/>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3">
      <c r="A69" s="115" t="s">
        <v>274</v>
      </c>
      <c r="B69" s="212" t="s">
        <v>503</v>
      </c>
      <c r="C69" s="48" t="str">
        <f t="shared" si="22"/>
        <v xml:space="preserve">England – CCGs - East Sussex </v>
      </c>
      <c r="D69" s="70">
        <f t="shared" si="31"/>
        <v>270788</v>
      </c>
      <c r="E69" s="71">
        <f t="shared" si="32"/>
        <v>288064</v>
      </c>
      <c r="F69" s="69">
        <f t="shared" si="26"/>
        <v>215745</v>
      </c>
      <c r="G69" s="69">
        <f t="shared" si="26"/>
        <v>236532</v>
      </c>
      <c r="H69" s="70">
        <f t="shared" si="33"/>
        <v>558852</v>
      </c>
      <c r="I69" s="71">
        <f t="shared" si="27"/>
        <v>215745</v>
      </c>
      <c r="J69" s="71">
        <f t="shared" si="28"/>
        <v>236532</v>
      </c>
      <c r="K69" s="68">
        <f t="shared" si="29"/>
        <v>55043</v>
      </c>
      <c r="L69" s="69">
        <f t="shared" si="30"/>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3">
      <c r="A70" s="115" t="s">
        <v>274</v>
      </c>
      <c r="B70" s="212" t="s">
        <v>504</v>
      </c>
      <c r="C70" s="48" t="str">
        <f t="shared" si="22"/>
        <v xml:space="preserve">England – CCGs - Frimley </v>
      </c>
      <c r="D70" s="70">
        <f t="shared" si="31"/>
        <v>371630</v>
      </c>
      <c r="E70" s="71">
        <f t="shared" si="32"/>
        <v>375109</v>
      </c>
      <c r="F70" s="69">
        <f t="shared" si="26"/>
        <v>280610</v>
      </c>
      <c r="G70" s="69">
        <f t="shared" si="26"/>
        <v>289515</v>
      </c>
      <c r="H70" s="70">
        <f t="shared" si="33"/>
        <v>746739</v>
      </c>
      <c r="I70" s="71">
        <f t="shared" si="27"/>
        <v>280610</v>
      </c>
      <c r="J70" s="71">
        <f t="shared" si="28"/>
        <v>289515</v>
      </c>
      <c r="K70" s="68">
        <f t="shared" si="29"/>
        <v>91020</v>
      </c>
      <c r="L70" s="69">
        <f t="shared" si="30"/>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3">
      <c r="A71" s="115" t="s">
        <v>274</v>
      </c>
      <c r="B71" s="212" t="s">
        <v>505</v>
      </c>
      <c r="C71" s="48" t="str">
        <f t="shared" si="22"/>
        <v xml:space="preserve">England – CCGs - Fylde and Wyre </v>
      </c>
      <c r="D71" s="70">
        <f t="shared" si="31"/>
        <v>95429</v>
      </c>
      <c r="E71" s="71">
        <f t="shared" si="32"/>
        <v>100477</v>
      </c>
      <c r="F71" s="69">
        <f t="shared" si="26"/>
        <v>77642</v>
      </c>
      <c r="G71" s="69">
        <f t="shared" si="26"/>
        <v>83457</v>
      </c>
      <c r="H71" s="70">
        <f t="shared" si="33"/>
        <v>195906</v>
      </c>
      <c r="I71" s="71">
        <f t="shared" si="27"/>
        <v>77642</v>
      </c>
      <c r="J71" s="71">
        <f t="shared" si="28"/>
        <v>83457</v>
      </c>
      <c r="K71" s="68">
        <f t="shared" si="29"/>
        <v>17787</v>
      </c>
      <c r="L71" s="69">
        <f t="shared" si="30"/>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3">
      <c r="A72" s="115" t="s">
        <v>274</v>
      </c>
      <c r="B72" s="212" t="s">
        <v>506</v>
      </c>
      <c r="C72" s="48" t="str">
        <f t="shared" si="22"/>
        <v xml:space="preserve">England – CCGs - Gloucestershire </v>
      </c>
      <c r="D72" s="70">
        <f t="shared" si="31"/>
        <v>314175</v>
      </c>
      <c r="E72" s="71">
        <f t="shared" si="32"/>
        <v>326475</v>
      </c>
      <c r="F72" s="69">
        <f t="shared" si="26"/>
        <v>248138</v>
      </c>
      <c r="G72" s="69">
        <f t="shared" si="26"/>
        <v>262950</v>
      </c>
      <c r="H72" s="70">
        <f t="shared" si="33"/>
        <v>640650</v>
      </c>
      <c r="I72" s="71">
        <f t="shared" si="27"/>
        <v>248138</v>
      </c>
      <c r="J72" s="71">
        <f t="shared" si="28"/>
        <v>262950</v>
      </c>
      <c r="K72" s="68">
        <f t="shared" si="29"/>
        <v>66037</v>
      </c>
      <c r="L72" s="69">
        <f t="shared" si="30"/>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3">
      <c r="A73" s="115" t="s">
        <v>274</v>
      </c>
      <c r="B73" s="212" t="s">
        <v>507</v>
      </c>
      <c r="C73" s="48" t="str">
        <f t="shared" si="22"/>
        <v xml:space="preserve">England – CCGs - Greater Preston </v>
      </c>
      <c r="D73" s="70">
        <f t="shared" si="31"/>
        <v>102558</v>
      </c>
      <c r="E73" s="71">
        <f t="shared" si="32"/>
        <v>102338</v>
      </c>
      <c r="F73" s="69">
        <f t="shared" si="26"/>
        <v>79853</v>
      </c>
      <c r="G73" s="69">
        <f t="shared" si="26"/>
        <v>80699</v>
      </c>
      <c r="H73" s="70">
        <f t="shared" si="33"/>
        <v>204896</v>
      </c>
      <c r="I73" s="71">
        <f t="shared" si="27"/>
        <v>79853</v>
      </c>
      <c r="J73" s="71">
        <f t="shared" si="28"/>
        <v>80699</v>
      </c>
      <c r="K73" s="68">
        <f t="shared" si="29"/>
        <v>22705</v>
      </c>
      <c r="L73" s="69">
        <f t="shared" si="30"/>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3">
      <c r="A74" s="115" t="s">
        <v>274</v>
      </c>
      <c r="B74" s="212" t="s">
        <v>508</v>
      </c>
      <c r="C74" s="48" t="str">
        <f t="shared" si="22"/>
        <v xml:space="preserve">England – CCGs - Halton </v>
      </c>
      <c r="D74" s="70">
        <f t="shared" si="31"/>
        <v>63295</v>
      </c>
      <c r="E74" s="71">
        <f t="shared" si="32"/>
        <v>66464</v>
      </c>
      <c r="F74" s="69">
        <f t="shared" si="26"/>
        <v>48515</v>
      </c>
      <c r="G74" s="69">
        <f t="shared" si="26"/>
        <v>52399</v>
      </c>
      <c r="H74" s="70">
        <f t="shared" si="33"/>
        <v>129759</v>
      </c>
      <c r="I74" s="71">
        <f t="shared" si="27"/>
        <v>48515</v>
      </c>
      <c r="J74" s="71">
        <f t="shared" si="28"/>
        <v>52399</v>
      </c>
      <c r="K74" s="68">
        <f t="shared" si="29"/>
        <v>14780</v>
      </c>
      <c r="L74" s="69">
        <f t="shared" si="30"/>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3">
      <c r="A75" s="115" t="s">
        <v>274</v>
      </c>
      <c r="B75" s="212" t="s">
        <v>509</v>
      </c>
      <c r="C75" s="48" t="str">
        <f t="shared" si="22"/>
        <v xml:space="preserve">England – CCGs - Hampshire, Southampton and Isle of Wight </v>
      </c>
      <c r="D75" s="70">
        <f t="shared" si="31"/>
        <v>794983</v>
      </c>
      <c r="E75" s="71">
        <f t="shared" si="32"/>
        <v>821798</v>
      </c>
      <c r="F75" s="69">
        <f t="shared" si="26"/>
        <v>627993</v>
      </c>
      <c r="G75" s="69">
        <f t="shared" si="26"/>
        <v>664085</v>
      </c>
      <c r="H75" s="70">
        <f t="shared" si="33"/>
        <v>1616781</v>
      </c>
      <c r="I75" s="71">
        <f t="shared" si="27"/>
        <v>627993</v>
      </c>
      <c r="J75" s="71">
        <f t="shared" si="28"/>
        <v>664085</v>
      </c>
      <c r="K75" s="68">
        <f t="shared" si="29"/>
        <v>166990</v>
      </c>
      <c r="L75" s="69">
        <f t="shared" si="30"/>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3">
      <c r="A76" s="115" t="s">
        <v>274</v>
      </c>
      <c r="B76" s="212" t="s">
        <v>510</v>
      </c>
      <c r="C76" s="48" t="str">
        <f t="shared" si="22"/>
        <v xml:space="preserve">England – CCGs - Herefordshire and Worcestershire </v>
      </c>
      <c r="D76" s="70">
        <f t="shared" si="31"/>
        <v>389585</v>
      </c>
      <c r="E76" s="71">
        <f t="shared" si="32"/>
        <v>402100</v>
      </c>
      <c r="F76" s="69">
        <f t="shared" si="26"/>
        <v>309932</v>
      </c>
      <c r="G76" s="69">
        <f t="shared" si="26"/>
        <v>326371</v>
      </c>
      <c r="H76" s="70">
        <f t="shared" si="33"/>
        <v>791685</v>
      </c>
      <c r="I76" s="71">
        <f t="shared" si="27"/>
        <v>309932</v>
      </c>
      <c r="J76" s="71">
        <f t="shared" si="28"/>
        <v>326371</v>
      </c>
      <c r="K76" s="68">
        <f t="shared" si="29"/>
        <v>79653</v>
      </c>
      <c r="L76" s="69">
        <f t="shared" si="30"/>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3">
      <c r="A77" s="115" t="s">
        <v>274</v>
      </c>
      <c r="B77" s="212" t="s">
        <v>511</v>
      </c>
      <c r="C77" s="48" t="str">
        <f t="shared" si="22"/>
        <v xml:space="preserve">England – CCGs - Herts Valleys </v>
      </c>
      <c r="D77" s="70">
        <f t="shared" si="31"/>
        <v>293665</v>
      </c>
      <c r="E77" s="71">
        <f t="shared" si="32"/>
        <v>307169</v>
      </c>
      <c r="F77" s="69">
        <f t="shared" si="26"/>
        <v>220222</v>
      </c>
      <c r="G77" s="69">
        <f t="shared" si="26"/>
        <v>237325</v>
      </c>
      <c r="H77" s="70">
        <f t="shared" si="33"/>
        <v>600834</v>
      </c>
      <c r="I77" s="71">
        <f t="shared" si="27"/>
        <v>220222</v>
      </c>
      <c r="J77" s="71">
        <f t="shared" si="28"/>
        <v>237325</v>
      </c>
      <c r="K77" s="68">
        <f t="shared" si="29"/>
        <v>73443</v>
      </c>
      <c r="L77" s="69">
        <f t="shared" si="30"/>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3">
      <c r="A78" s="115" t="s">
        <v>274</v>
      </c>
      <c r="B78" s="212" t="s">
        <v>512</v>
      </c>
      <c r="C78" s="48" t="str">
        <f t="shared" si="22"/>
        <v xml:space="preserve">England – CCGs - Heywood, Middleton and Rochdale </v>
      </c>
      <c r="D78" s="70">
        <f t="shared" si="31"/>
        <v>110691</v>
      </c>
      <c r="E78" s="71">
        <f t="shared" si="32"/>
        <v>112968</v>
      </c>
      <c r="F78" s="69">
        <f t="shared" si="26"/>
        <v>83041</v>
      </c>
      <c r="G78" s="69">
        <f t="shared" si="26"/>
        <v>86772</v>
      </c>
      <c r="H78" s="70">
        <f t="shared" si="33"/>
        <v>223659</v>
      </c>
      <c r="I78" s="71">
        <f t="shared" si="27"/>
        <v>83041</v>
      </c>
      <c r="J78" s="71">
        <f t="shared" si="28"/>
        <v>86772</v>
      </c>
      <c r="K78" s="68">
        <f t="shared" si="29"/>
        <v>27650</v>
      </c>
      <c r="L78" s="69">
        <f t="shared" si="30"/>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3">
      <c r="A79" s="115" t="s">
        <v>274</v>
      </c>
      <c r="B79" s="212" t="s">
        <v>513</v>
      </c>
      <c r="C79" s="48" t="str">
        <f t="shared" si="22"/>
        <v xml:space="preserve">England – CCGs - Hull </v>
      </c>
      <c r="D79" s="70">
        <f t="shared" si="31"/>
        <v>130491</v>
      </c>
      <c r="E79" s="71">
        <f t="shared" si="32"/>
        <v>128635</v>
      </c>
      <c r="F79" s="69">
        <f t="shared" si="26"/>
        <v>100817</v>
      </c>
      <c r="G79" s="69">
        <f t="shared" si="26"/>
        <v>100724</v>
      </c>
      <c r="H79" s="70">
        <f t="shared" si="33"/>
        <v>259126</v>
      </c>
      <c r="I79" s="71">
        <f t="shared" si="27"/>
        <v>100817</v>
      </c>
      <c r="J79" s="71">
        <f t="shared" si="28"/>
        <v>100724</v>
      </c>
      <c r="K79" s="68">
        <f t="shared" si="29"/>
        <v>29674</v>
      </c>
      <c r="L79" s="69">
        <f t="shared" si="30"/>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3">
      <c r="A80" s="115" t="s">
        <v>274</v>
      </c>
      <c r="B80" s="212" t="s">
        <v>514</v>
      </c>
      <c r="C80" s="48" t="str">
        <f t="shared" si="22"/>
        <v xml:space="preserve">England – CCGs - Ipswich and East Suffolk </v>
      </c>
      <c r="D80" s="70">
        <f t="shared" si="31"/>
        <v>203496</v>
      </c>
      <c r="E80" s="71">
        <f t="shared" si="32"/>
        <v>208572</v>
      </c>
      <c r="F80" s="69">
        <f t="shared" si="26"/>
        <v>160980</v>
      </c>
      <c r="G80" s="69">
        <f t="shared" si="26"/>
        <v>168016</v>
      </c>
      <c r="H80" s="70">
        <f t="shared" si="33"/>
        <v>412068</v>
      </c>
      <c r="I80" s="71">
        <f t="shared" si="27"/>
        <v>160980</v>
      </c>
      <c r="J80" s="71">
        <f t="shared" si="28"/>
        <v>168016</v>
      </c>
      <c r="K80" s="68">
        <f t="shared" si="29"/>
        <v>42516</v>
      </c>
      <c r="L80" s="69">
        <f t="shared" si="30"/>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3">
      <c r="A81" s="115" t="s">
        <v>274</v>
      </c>
      <c r="B81" s="212" t="s">
        <v>515</v>
      </c>
      <c r="C81" s="48" t="str">
        <f t="shared" si="22"/>
        <v xml:space="preserve">England – CCGs - Kent and Medway </v>
      </c>
      <c r="D81" s="70">
        <f t="shared" si="31"/>
        <v>918033</v>
      </c>
      <c r="E81" s="71">
        <f t="shared" si="32"/>
        <v>950166</v>
      </c>
      <c r="F81" s="69">
        <f t="shared" si="26"/>
        <v>706308</v>
      </c>
      <c r="G81" s="69">
        <f t="shared" si="26"/>
        <v>749879</v>
      </c>
      <c r="H81" s="70">
        <f t="shared" si="33"/>
        <v>1868199</v>
      </c>
      <c r="I81" s="71">
        <f t="shared" si="27"/>
        <v>706308</v>
      </c>
      <c r="J81" s="71">
        <f t="shared" si="28"/>
        <v>749879</v>
      </c>
      <c r="K81" s="68">
        <f t="shared" si="29"/>
        <v>211725</v>
      </c>
      <c r="L81" s="69">
        <f t="shared" si="30"/>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3">
      <c r="A82" s="115" t="s">
        <v>274</v>
      </c>
      <c r="B82" s="212" t="s">
        <v>516</v>
      </c>
      <c r="C82" s="48" t="str">
        <f t="shared" si="22"/>
        <v xml:space="preserve">England – CCGs - Kernow </v>
      </c>
      <c r="D82" s="70">
        <f t="shared" si="31"/>
        <v>279480</v>
      </c>
      <c r="E82" s="71">
        <f t="shared" si="32"/>
        <v>296045</v>
      </c>
      <c r="F82" s="69">
        <f t="shared" si="26"/>
        <v>223269</v>
      </c>
      <c r="G82" s="69">
        <f t="shared" si="26"/>
        <v>242963</v>
      </c>
      <c r="H82" s="70">
        <f t="shared" si="33"/>
        <v>575525</v>
      </c>
      <c r="I82" s="71">
        <f t="shared" si="27"/>
        <v>223269</v>
      </c>
      <c r="J82" s="71">
        <f t="shared" si="28"/>
        <v>242963</v>
      </c>
      <c r="K82" s="68">
        <f t="shared" si="29"/>
        <v>56211</v>
      </c>
      <c r="L82" s="69">
        <f t="shared" si="30"/>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3">
      <c r="A83" s="115" t="s">
        <v>274</v>
      </c>
      <c r="B83" s="212" t="s">
        <v>517</v>
      </c>
      <c r="C83" s="48" t="str">
        <f t="shared" si="22"/>
        <v xml:space="preserve">England – CCGs - Kirklees </v>
      </c>
      <c r="D83" s="70">
        <f t="shared" si="31"/>
        <v>219158</v>
      </c>
      <c r="E83" s="71">
        <f t="shared" si="32"/>
        <v>222132</v>
      </c>
      <c r="F83" s="69">
        <f t="shared" si="26"/>
        <v>168057</v>
      </c>
      <c r="G83" s="69">
        <f t="shared" si="26"/>
        <v>173213</v>
      </c>
      <c r="H83" s="70">
        <f t="shared" si="33"/>
        <v>441290</v>
      </c>
      <c r="I83" s="71">
        <f t="shared" si="27"/>
        <v>168057</v>
      </c>
      <c r="J83" s="71">
        <f t="shared" si="28"/>
        <v>173213</v>
      </c>
      <c r="K83" s="68">
        <f t="shared" si="29"/>
        <v>51101</v>
      </c>
      <c r="L83" s="69">
        <f t="shared" si="30"/>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3">
      <c r="A84" s="115" t="s">
        <v>274</v>
      </c>
      <c r="B84" s="212" t="s">
        <v>518</v>
      </c>
      <c r="C84" s="48" t="str">
        <f t="shared" si="22"/>
        <v xml:space="preserve">England – CCGs - Knowsley </v>
      </c>
      <c r="D84" s="70">
        <f t="shared" si="31"/>
        <v>72488</v>
      </c>
      <c r="E84" s="71">
        <f t="shared" si="32"/>
        <v>79964</v>
      </c>
      <c r="F84" s="69">
        <f t="shared" si="26"/>
        <v>54795</v>
      </c>
      <c r="G84" s="69">
        <f t="shared" si="26"/>
        <v>63220</v>
      </c>
      <c r="H84" s="70">
        <f t="shared" si="33"/>
        <v>152452</v>
      </c>
      <c r="I84" s="71">
        <f t="shared" si="27"/>
        <v>54795</v>
      </c>
      <c r="J84" s="71">
        <f t="shared" si="28"/>
        <v>63220</v>
      </c>
      <c r="K84" s="68">
        <f t="shared" si="29"/>
        <v>17693</v>
      </c>
      <c r="L84" s="69">
        <f t="shared" si="30"/>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3">
      <c r="A85" s="115" t="s">
        <v>274</v>
      </c>
      <c r="B85" s="212" t="s">
        <v>519</v>
      </c>
      <c r="C85" s="48" t="str">
        <f t="shared" si="22"/>
        <v xml:space="preserve">England – CCGs - Leeds </v>
      </c>
      <c r="D85" s="70">
        <f t="shared" si="31"/>
        <v>391667</v>
      </c>
      <c r="E85" s="71">
        <f t="shared" si="32"/>
        <v>407119</v>
      </c>
      <c r="F85" s="69">
        <f t="shared" si="26"/>
        <v>304065</v>
      </c>
      <c r="G85" s="69">
        <f t="shared" si="26"/>
        <v>324140</v>
      </c>
      <c r="H85" s="70">
        <f t="shared" si="33"/>
        <v>798786</v>
      </c>
      <c r="I85" s="71">
        <f t="shared" si="27"/>
        <v>304065</v>
      </c>
      <c r="J85" s="71">
        <f t="shared" si="28"/>
        <v>324140</v>
      </c>
      <c r="K85" s="68">
        <f t="shared" si="29"/>
        <v>87602</v>
      </c>
      <c r="L85" s="69">
        <f t="shared" si="30"/>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3">
      <c r="A86" s="115" t="s">
        <v>274</v>
      </c>
      <c r="B86" s="212" t="s">
        <v>520</v>
      </c>
      <c r="C86" s="48" t="str">
        <f t="shared" si="22"/>
        <v xml:space="preserve">England – CCGs - Leicester City </v>
      </c>
      <c r="D86" s="70">
        <f t="shared" si="31"/>
        <v>178126</v>
      </c>
      <c r="E86" s="71">
        <f t="shared" si="32"/>
        <v>175910</v>
      </c>
      <c r="F86" s="69">
        <f t="shared" si="26"/>
        <v>135163</v>
      </c>
      <c r="G86" s="69">
        <f t="shared" si="26"/>
        <v>134804</v>
      </c>
      <c r="H86" s="70">
        <f t="shared" si="33"/>
        <v>354036</v>
      </c>
      <c r="I86" s="71">
        <f t="shared" si="27"/>
        <v>135163</v>
      </c>
      <c r="J86" s="71">
        <f t="shared" si="28"/>
        <v>134804</v>
      </c>
      <c r="K86" s="68">
        <f t="shared" si="29"/>
        <v>42963</v>
      </c>
      <c r="L86" s="69">
        <f t="shared" si="30"/>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3">
      <c r="A87" s="115" t="s">
        <v>274</v>
      </c>
      <c r="B87" s="212" t="s">
        <v>521</v>
      </c>
      <c r="C87" s="48" t="str">
        <f t="shared" si="22"/>
        <v xml:space="preserve">England – CCGs - Lincolnshire </v>
      </c>
      <c r="D87" s="70">
        <f t="shared" si="31"/>
        <v>375699</v>
      </c>
      <c r="E87" s="71">
        <f t="shared" si="32"/>
        <v>390634</v>
      </c>
      <c r="F87" s="69">
        <f t="shared" si="26"/>
        <v>300527</v>
      </c>
      <c r="G87" s="69">
        <f t="shared" si="26"/>
        <v>318474</v>
      </c>
      <c r="H87" s="70">
        <f t="shared" si="33"/>
        <v>766333</v>
      </c>
      <c r="I87" s="71">
        <f t="shared" si="27"/>
        <v>300527</v>
      </c>
      <c r="J87" s="71">
        <f t="shared" si="28"/>
        <v>318474</v>
      </c>
      <c r="K87" s="68">
        <f t="shared" si="29"/>
        <v>75172</v>
      </c>
      <c r="L87" s="69">
        <f t="shared" si="30"/>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3">
      <c r="A88" s="115" t="s">
        <v>274</v>
      </c>
      <c r="B88" s="212" t="s">
        <v>522</v>
      </c>
      <c r="C88" s="48" t="str">
        <f t="shared" si="22"/>
        <v xml:space="preserve">England – CCGs - Liverpool </v>
      </c>
      <c r="D88" s="70">
        <f t="shared" si="31"/>
        <v>250396</v>
      </c>
      <c r="E88" s="71">
        <f t="shared" si="32"/>
        <v>250078</v>
      </c>
      <c r="F88" s="69">
        <f t="shared" si="26"/>
        <v>200678</v>
      </c>
      <c r="G88" s="69">
        <f t="shared" si="26"/>
        <v>203052</v>
      </c>
      <c r="H88" s="70">
        <f t="shared" si="33"/>
        <v>500474</v>
      </c>
      <c r="I88" s="71">
        <f t="shared" si="27"/>
        <v>200678</v>
      </c>
      <c r="J88" s="71">
        <f t="shared" si="28"/>
        <v>203052</v>
      </c>
      <c r="K88" s="68">
        <f t="shared" si="29"/>
        <v>49718</v>
      </c>
      <c r="L88" s="69">
        <f t="shared" si="30"/>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3">
      <c r="A89" s="115" t="s">
        <v>274</v>
      </c>
      <c r="B89" s="212" t="s">
        <v>523</v>
      </c>
      <c r="C89" s="48" t="str">
        <f t="shared" si="22"/>
        <v xml:space="preserve">England – CCGs - Manchester </v>
      </c>
      <c r="D89" s="70">
        <f t="shared" si="31"/>
        <v>282806</v>
      </c>
      <c r="E89" s="71">
        <f t="shared" si="32"/>
        <v>272935</v>
      </c>
      <c r="F89" s="69">
        <f t="shared" si="26"/>
        <v>219579</v>
      </c>
      <c r="G89" s="69">
        <f t="shared" si="26"/>
        <v>212290</v>
      </c>
      <c r="H89" s="70">
        <f t="shared" si="33"/>
        <v>555741</v>
      </c>
      <c r="I89" s="71">
        <f t="shared" si="27"/>
        <v>219579</v>
      </c>
      <c r="J89" s="71">
        <f t="shared" si="28"/>
        <v>212290</v>
      </c>
      <c r="K89" s="68">
        <f t="shared" si="29"/>
        <v>63227</v>
      </c>
      <c r="L89" s="69">
        <f t="shared" si="30"/>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3">
      <c r="A90" s="115" t="s">
        <v>274</v>
      </c>
      <c r="B90" s="212" t="s">
        <v>524</v>
      </c>
      <c r="C90" s="48" t="str">
        <f t="shared" si="22"/>
        <v xml:space="preserve">England – CCGs - Mid Essex </v>
      </c>
      <c r="D90" s="70">
        <f t="shared" si="31"/>
        <v>195852</v>
      </c>
      <c r="E90" s="71">
        <f t="shared" si="32"/>
        <v>202189</v>
      </c>
      <c r="F90" s="69">
        <f t="shared" si="26"/>
        <v>152962</v>
      </c>
      <c r="G90" s="69">
        <f t="shared" si="26"/>
        <v>161882</v>
      </c>
      <c r="H90" s="70">
        <f t="shared" si="33"/>
        <v>398041</v>
      </c>
      <c r="I90" s="71">
        <f t="shared" si="27"/>
        <v>152962</v>
      </c>
      <c r="J90" s="71">
        <f t="shared" si="28"/>
        <v>161882</v>
      </c>
      <c r="K90" s="68">
        <f t="shared" si="29"/>
        <v>42890</v>
      </c>
      <c r="L90" s="69">
        <f t="shared" si="30"/>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3">
      <c r="A91" s="115" t="s">
        <v>274</v>
      </c>
      <c r="B91" s="212" t="s">
        <v>525</v>
      </c>
      <c r="C91" s="48" t="str">
        <f t="shared" si="22"/>
        <v xml:space="preserve">England – CCGs - Morecambe Bay </v>
      </c>
      <c r="D91" s="70">
        <f t="shared" si="31"/>
        <v>165161</v>
      </c>
      <c r="E91" s="71">
        <f t="shared" si="32"/>
        <v>169126</v>
      </c>
      <c r="F91" s="69">
        <f t="shared" si="26"/>
        <v>133687</v>
      </c>
      <c r="G91" s="69">
        <f t="shared" si="26"/>
        <v>139496</v>
      </c>
      <c r="H91" s="70">
        <f t="shared" si="33"/>
        <v>334287</v>
      </c>
      <c r="I91" s="71">
        <f t="shared" si="27"/>
        <v>133687</v>
      </c>
      <c r="J91" s="71">
        <f t="shared" si="28"/>
        <v>139496</v>
      </c>
      <c r="K91" s="68">
        <f t="shared" si="29"/>
        <v>31474</v>
      </c>
      <c r="L91" s="69">
        <f t="shared" si="30"/>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3">
      <c r="A92" s="115" t="s">
        <v>274</v>
      </c>
      <c r="B92" s="212" t="s">
        <v>526</v>
      </c>
      <c r="C92" s="48" t="str">
        <f t="shared" si="22"/>
        <v xml:space="preserve">England – CCGs - Newcastle Gateshead </v>
      </c>
      <c r="D92" s="70">
        <f t="shared" si="31"/>
        <v>255015</v>
      </c>
      <c r="E92" s="71">
        <f t="shared" si="32"/>
        <v>253759</v>
      </c>
      <c r="F92" s="69">
        <f t="shared" si="26"/>
        <v>204789</v>
      </c>
      <c r="G92" s="69">
        <f t="shared" si="26"/>
        <v>205862</v>
      </c>
      <c r="H92" s="70">
        <f t="shared" si="33"/>
        <v>508774</v>
      </c>
      <c r="I92" s="71">
        <f t="shared" si="27"/>
        <v>204789</v>
      </c>
      <c r="J92" s="71">
        <f t="shared" si="28"/>
        <v>205862</v>
      </c>
      <c r="K92" s="68">
        <f t="shared" si="29"/>
        <v>50226</v>
      </c>
      <c r="L92" s="69">
        <f t="shared" si="30"/>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3">
      <c r="A93" s="115" t="s">
        <v>274</v>
      </c>
      <c r="B93" s="212" t="s">
        <v>527</v>
      </c>
      <c r="C93" s="48" t="str">
        <f t="shared" si="22"/>
        <v xml:space="preserve">England – CCGs - Norfolk and Waveney </v>
      </c>
      <c r="D93" s="70">
        <f t="shared" si="31"/>
        <v>506595</v>
      </c>
      <c r="E93" s="71">
        <f t="shared" si="32"/>
        <v>526066</v>
      </c>
      <c r="F93" s="69">
        <f t="shared" si="26"/>
        <v>406639</v>
      </c>
      <c r="G93" s="69">
        <f t="shared" si="26"/>
        <v>431328</v>
      </c>
      <c r="H93" s="70">
        <f t="shared" si="33"/>
        <v>1032661</v>
      </c>
      <c r="I93" s="71">
        <f t="shared" si="27"/>
        <v>406639</v>
      </c>
      <c r="J93" s="71">
        <f t="shared" si="28"/>
        <v>431328</v>
      </c>
      <c r="K93" s="68">
        <f t="shared" si="29"/>
        <v>99956</v>
      </c>
      <c r="L93" s="69">
        <f t="shared" si="30"/>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3">
      <c r="A94" s="115" t="s">
        <v>274</v>
      </c>
      <c r="B94" s="212" t="s">
        <v>467</v>
      </c>
      <c r="C94" s="48" t="str">
        <f t="shared" si="22"/>
        <v xml:space="preserve">England – CCGs - North Central London </v>
      </c>
      <c r="D94" s="70">
        <f t="shared" si="31"/>
        <v>766256</v>
      </c>
      <c r="E94" s="71">
        <f t="shared" si="32"/>
        <v>760326</v>
      </c>
      <c r="F94" s="69">
        <f t="shared" si="26"/>
        <v>593891</v>
      </c>
      <c r="G94" s="69">
        <f t="shared" si="26"/>
        <v>596826</v>
      </c>
      <c r="H94" s="70">
        <f t="shared" si="33"/>
        <v>1526582</v>
      </c>
      <c r="I94" s="71">
        <f t="shared" si="27"/>
        <v>593891</v>
      </c>
      <c r="J94" s="71">
        <f t="shared" si="28"/>
        <v>596826</v>
      </c>
      <c r="K94" s="68">
        <f t="shared" si="29"/>
        <v>172365</v>
      </c>
      <c r="L94" s="69">
        <f t="shared" si="30"/>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3">
      <c r="A95" s="115" t="s">
        <v>274</v>
      </c>
      <c r="B95" s="212" t="s">
        <v>528</v>
      </c>
      <c r="C95" s="48" t="str">
        <f t="shared" si="22"/>
        <v xml:space="preserve">England – CCGs - North Cumbria </v>
      </c>
      <c r="D95" s="70">
        <f t="shared" si="31"/>
        <v>157561</v>
      </c>
      <c r="E95" s="71">
        <f t="shared" si="32"/>
        <v>162108</v>
      </c>
      <c r="F95" s="69">
        <f t="shared" si="26"/>
        <v>126576</v>
      </c>
      <c r="G95" s="69">
        <f t="shared" si="26"/>
        <v>133052</v>
      </c>
      <c r="H95" s="70">
        <f t="shared" si="33"/>
        <v>319669</v>
      </c>
      <c r="I95" s="71">
        <f t="shared" si="27"/>
        <v>126576</v>
      </c>
      <c r="J95" s="71">
        <f t="shared" si="28"/>
        <v>133052</v>
      </c>
      <c r="K95" s="68">
        <f t="shared" si="29"/>
        <v>30985</v>
      </c>
      <c r="L95" s="69">
        <f t="shared" si="30"/>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3">
      <c r="A96" s="115" t="s">
        <v>274</v>
      </c>
      <c r="B96" s="212" t="s">
        <v>529</v>
      </c>
      <c r="C96" s="48" t="str">
        <f t="shared" si="22"/>
        <v xml:space="preserve">England – CCGs - North East Essex </v>
      </c>
      <c r="D96" s="70">
        <f t="shared" si="31"/>
        <v>169275</v>
      </c>
      <c r="E96" s="71">
        <f t="shared" si="32"/>
        <v>175278</v>
      </c>
      <c r="F96" s="69">
        <f t="shared" si="26"/>
        <v>134387</v>
      </c>
      <c r="G96" s="69">
        <f t="shared" si="26"/>
        <v>142156</v>
      </c>
      <c r="H96" s="70">
        <f t="shared" si="33"/>
        <v>344553</v>
      </c>
      <c r="I96" s="71">
        <f t="shared" si="27"/>
        <v>134387</v>
      </c>
      <c r="J96" s="71">
        <f t="shared" si="28"/>
        <v>142156</v>
      </c>
      <c r="K96" s="68">
        <f t="shared" si="29"/>
        <v>34888</v>
      </c>
      <c r="L96" s="69">
        <f t="shared" si="30"/>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3">
      <c r="A97" s="115" t="s">
        <v>274</v>
      </c>
      <c r="B97" s="212" t="s">
        <v>530</v>
      </c>
      <c r="C97" s="48" t="str">
        <f t="shared" si="22"/>
        <v xml:space="preserve">England – CCGs - North East Lincolnshire </v>
      </c>
      <c r="D97" s="70">
        <f t="shared" si="31"/>
        <v>78063</v>
      </c>
      <c r="E97" s="71">
        <f t="shared" si="32"/>
        <v>81301</v>
      </c>
      <c r="F97" s="69">
        <f t="shared" si="26"/>
        <v>60580</v>
      </c>
      <c r="G97" s="69">
        <f t="shared" si="26"/>
        <v>64324</v>
      </c>
      <c r="H97" s="70">
        <f t="shared" si="33"/>
        <v>159364</v>
      </c>
      <c r="I97" s="71">
        <f t="shared" si="27"/>
        <v>60580</v>
      </c>
      <c r="J97" s="71">
        <f t="shared" si="28"/>
        <v>64324</v>
      </c>
      <c r="K97" s="68">
        <f t="shared" si="29"/>
        <v>17483</v>
      </c>
      <c r="L97" s="69">
        <f t="shared" si="30"/>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3">
      <c r="A98" s="115" t="s">
        <v>274</v>
      </c>
      <c r="B98" s="212" t="s">
        <v>468</v>
      </c>
      <c r="C98" s="48" t="str">
        <f t="shared" si="22"/>
        <v xml:space="preserve">England – CCGs - North East London </v>
      </c>
      <c r="D98" s="70">
        <f t="shared" si="31"/>
        <v>1037604</v>
      </c>
      <c r="E98" s="71">
        <f t="shared" si="32"/>
        <v>998866</v>
      </c>
      <c r="F98" s="69">
        <f t="shared" ref="F98:G141" si="34">I98</f>
        <v>784566</v>
      </c>
      <c r="G98" s="69">
        <f t="shared" si="34"/>
        <v>758991</v>
      </c>
      <c r="H98" s="70">
        <f t="shared" si="33"/>
        <v>2036470</v>
      </c>
      <c r="I98" s="71">
        <f t="shared" si="27"/>
        <v>784566</v>
      </c>
      <c r="J98" s="71">
        <f t="shared" si="28"/>
        <v>758991</v>
      </c>
      <c r="K98" s="68">
        <f t="shared" si="29"/>
        <v>253038</v>
      </c>
      <c r="L98" s="69">
        <f t="shared" si="30"/>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3">
      <c r="A99" s="115" t="s">
        <v>274</v>
      </c>
      <c r="B99" s="212" t="s">
        <v>531</v>
      </c>
      <c r="C99" s="48" t="str">
        <f t="shared" si="22"/>
        <v xml:space="preserve">England – CCGs - North Lincolnshire </v>
      </c>
      <c r="D99" s="70">
        <f t="shared" si="31"/>
        <v>85356</v>
      </c>
      <c r="E99" s="71">
        <f t="shared" si="32"/>
        <v>87392</v>
      </c>
      <c r="F99" s="69">
        <f t="shared" si="34"/>
        <v>67256</v>
      </c>
      <c r="G99" s="69">
        <f t="shared" si="34"/>
        <v>69815</v>
      </c>
      <c r="H99" s="70">
        <f t="shared" si="33"/>
        <v>172748</v>
      </c>
      <c r="I99" s="71">
        <f t="shared" si="27"/>
        <v>67256</v>
      </c>
      <c r="J99" s="71">
        <f t="shared" si="28"/>
        <v>69815</v>
      </c>
      <c r="K99" s="68">
        <f t="shared" si="29"/>
        <v>18100</v>
      </c>
      <c r="L99" s="69">
        <f t="shared" si="30"/>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3">
      <c r="A100" s="115" t="s">
        <v>274</v>
      </c>
      <c r="B100" s="212" t="s">
        <v>532</v>
      </c>
      <c r="C100" s="48" t="str">
        <f t="shared" ref="C100:C141" si="35">CONCATENATE(A100," - ",B100)</f>
        <v xml:space="preserve">England – CCGs - North Staffordshire </v>
      </c>
      <c r="D100" s="70">
        <f t="shared" ref="D100:D131" si="36">SUM(M100:CY100)</f>
        <v>108945</v>
      </c>
      <c r="E100" s="71">
        <f t="shared" ref="E100:E131" si="37">SUM(CZ100:GL100)</f>
        <v>110841</v>
      </c>
      <c r="F100" s="69">
        <f t="shared" si="34"/>
        <v>88333</v>
      </c>
      <c r="G100" s="69">
        <f t="shared" si="34"/>
        <v>91482</v>
      </c>
      <c r="H100" s="70">
        <f t="shared" ref="H100:H131" si="38">D100+E100</f>
        <v>219786</v>
      </c>
      <c r="I100" s="71">
        <f t="shared" si="27"/>
        <v>88333</v>
      </c>
      <c r="J100" s="71">
        <f t="shared" si="28"/>
        <v>91482</v>
      </c>
      <c r="K100" s="68">
        <f t="shared" si="29"/>
        <v>20612</v>
      </c>
      <c r="L100" s="69">
        <f t="shared" si="30"/>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3">
      <c r="A101" s="115" t="s">
        <v>274</v>
      </c>
      <c r="B101" s="212" t="s">
        <v>533</v>
      </c>
      <c r="C101" s="48" t="str">
        <f t="shared" si="35"/>
        <v xml:space="preserve">England – CCGs - North Tyneside </v>
      </c>
      <c r="D101" s="70">
        <f t="shared" si="36"/>
        <v>101089</v>
      </c>
      <c r="E101" s="71">
        <f t="shared" si="37"/>
        <v>107782</v>
      </c>
      <c r="F101" s="69">
        <f t="shared" si="34"/>
        <v>79343</v>
      </c>
      <c r="G101" s="69">
        <f t="shared" si="34"/>
        <v>87511</v>
      </c>
      <c r="H101" s="70">
        <f t="shared" si="38"/>
        <v>208871</v>
      </c>
      <c r="I101" s="71">
        <f t="shared" si="27"/>
        <v>79343</v>
      </c>
      <c r="J101" s="71">
        <f t="shared" si="28"/>
        <v>87511</v>
      </c>
      <c r="K101" s="68">
        <f t="shared" si="29"/>
        <v>21746</v>
      </c>
      <c r="L101" s="69">
        <f t="shared" si="30"/>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3">
      <c r="A102" s="115" t="s">
        <v>274</v>
      </c>
      <c r="B102" s="212" t="s">
        <v>534</v>
      </c>
      <c r="C102" s="48" t="str">
        <f t="shared" si="35"/>
        <v xml:space="preserve">England – CCGs - North West London </v>
      </c>
      <c r="D102" s="70">
        <f t="shared" si="36"/>
        <v>1073359</v>
      </c>
      <c r="E102" s="71">
        <f t="shared" si="37"/>
        <v>1038110</v>
      </c>
      <c r="F102" s="69">
        <f t="shared" si="34"/>
        <v>828249</v>
      </c>
      <c r="G102" s="69">
        <f t="shared" si="34"/>
        <v>805826</v>
      </c>
      <c r="H102" s="70">
        <f t="shared" si="38"/>
        <v>2111469</v>
      </c>
      <c r="I102" s="71">
        <f t="shared" ref="I102:I141" si="39">SUM(AE102:CY102)</f>
        <v>828249</v>
      </c>
      <c r="J102" s="71">
        <f t="shared" ref="J102:J141" si="40">SUM(DR102:GL102)</f>
        <v>805826</v>
      </c>
      <c r="K102" s="68">
        <f t="shared" ref="K102:K141" si="41">SUM(M102:AD102)</f>
        <v>245110</v>
      </c>
      <c r="L102" s="69">
        <f t="shared" ref="L102:L141" si="42">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3">
      <c r="A103" s="115" t="s">
        <v>274</v>
      </c>
      <c r="B103" s="212" t="s">
        <v>535</v>
      </c>
      <c r="C103" s="48" t="str">
        <f t="shared" si="35"/>
        <v xml:space="preserve">England – CCGs - North Yorkshire </v>
      </c>
      <c r="D103" s="70">
        <f t="shared" si="36"/>
        <v>212423</v>
      </c>
      <c r="E103" s="71">
        <f t="shared" si="37"/>
        <v>216784</v>
      </c>
      <c r="F103" s="69">
        <f t="shared" si="34"/>
        <v>170418</v>
      </c>
      <c r="G103" s="69">
        <f t="shared" si="34"/>
        <v>177419</v>
      </c>
      <c r="H103" s="70">
        <f t="shared" si="38"/>
        <v>429207</v>
      </c>
      <c r="I103" s="71">
        <f t="shared" si="39"/>
        <v>170418</v>
      </c>
      <c r="J103" s="71">
        <f t="shared" si="40"/>
        <v>177419</v>
      </c>
      <c r="K103" s="68">
        <f t="shared" si="41"/>
        <v>42005</v>
      </c>
      <c r="L103" s="69">
        <f t="shared" si="42"/>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3">
      <c r="A104" s="115" t="s">
        <v>274</v>
      </c>
      <c r="B104" s="212" t="s">
        <v>536</v>
      </c>
      <c r="C104" s="48" t="str">
        <f t="shared" si="35"/>
        <v xml:space="preserve">England – CCGs - Northamptonshire </v>
      </c>
      <c r="D104" s="70">
        <f t="shared" si="36"/>
        <v>366197</v>
      </c>
      <c r="E104" s="71">
        <f t="shared" si="37"/>
        <v>373914</v>
      </c>
      <c r="F104" s="69">
        <f t="shared" si="34"/>
        <v>280031</v>
      </c>
      <c r="G104" s="69">
        <f t="shared" si="34"/>
        <v>290793</v>
      </c>
      <c r="H104" s="70">
        <f t="shared" si="38"/>
        <v>740111</v>
      </c>
      <c r="I104" s="71">
        <f t="shared" si="39"/>
        <v>280031</v>
      </c>
      <c r="J104" s="71">
        <f t="shared" si="40"/>
        <v>290793</v>
      </c>
      <c r="K104" s="68">
        <f t="shared" si="41"/>
        <v>86166</v>
      </c>
      <c r="L104" s="69">
        <f t="shared" si="42"/>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3">
      <c r="A105" s="115" t="s">
        <v>274</v>
      </c>
      <c r="B105" s="212" t="s">
        <v>537</v>
      </c>
      <c r="C105" s="48" t="str">
        <f t="shared" si="35"/>
        <v xml:space="preserve">England – CCGs - Northumberland </v>
      </c>
      <c r="D105" s="70">
        <f t="shared" si="36"/>
        <v>158024</v>
      </c>
      <c r="E105" s="71">
        <f t="shared" si="37"/>
        <v>165796</v>
      </c>
      <c r="F105" s="69">
        <f t="shared" si="34"/>
        <v>127613</v>
      </c>
      <c r="G105" s="69">
        <f t="shared" si="34"/>
        <v>137406</v>
      </c>
      <c r="H105" s="70">
        <f t="shared" si="38"/>
        <v>323820</v>
      </c>
      <c r="I105" s="71">
        <f t="shared" si="39"/>
        <v>127613</v>
      </c>
      <c r="J105" s="71">
        <f t="shared" si="40"/>
        <v>137406</v>
      </c>
      <c r="K105" s="68">
        <f t="shared" si="41"/>
        <v>30411</v>
      </c>
      <c r="L105" s="69">
        <f t="shared" si="42"/>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3">
      <c r="A106" s="115" t="s">
        <v>274</v>
      </c>
      <c r="B106" s="212" t="s">
        <v>538</v>
      </c>
      <c r="C106" s="48" t="str">
        <f t="shared" si="35"/>
        <v xml:space="preserve">England – CCGs - Nottingham and Nottinghamshire </v>
      </c>
      <c r="D106" s="70">
        <f t="shared" si="36"/>
        <v>523505</v>
      </c>
      <c r="E106" s="71">
        <f t="shared" si="37"/>
        <v>528690</v>
      </c>
      <c r="F106" s="69">
        <f t="shared" si="34"/>
        <v>413641</v>
      </c>
      <c r="G106" s="69">
        <f t="shared" si="34"/>
        <v>424616</v>
      </c>
      <c r="H106" s="70">
        <f t="shared" si="38"/>
        <v>1052195</v>
      </c>
      <c r="I106" s="71">
        <f t="shared" si="39"/>
        <v>413641</v>
      </c>
      <c r="J106" s="71">
        <f t="shared" si="40"/>
        <v>424616</v>
      </c>
      <c r="K106" s="68">
        <f t="shared" si="41"/>
        <v>109864</v>
      </c>
      <c r="L106" s="69">
        <f t="shared" si="42"/>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3">
      <c r="A107" s="115" t="s">
        <v>274</v>
      </c>
      <c r="B107" s="212" t="s">
        <v>539</v>
      </c>
      <c r="C107" s="48" t="str">
        <f t="shared" si="35"/>
        <v xml:space="preserve">England – CCGs - Oldham </v>
      </c>
      <c r="D107" s="70">
        <f t="shared" si="36"/>
        <v>117387</v>
      </c>
      <c r="E107" s="71">
        <f t="shared" si="37"/>
        <v>120241</v>
      </c>
      <c r="F107" s="69">
        <f t="shared" si="34"/>
        <v>87171</v>
      </c>
      <c r="G107" s="69">
        <f t="shared" si="34"/>
        <v>91007</v>
      </c>
      <c r="H107" s="70">
        <f t="shared" si="38"/>
        <v>237628</v>
      </c>
      <c r="I107" s="71">
        <f t="shared" si="39"/>
        <v>87171</v>
      </c>
      <c r="J107" s="71">
        <f t="shared" si="40"/>
        <v>91007</v>
      </c>
      <c r="K107" s="68">
        <f t="shared" si="41"/>
        <v>30216</v>
      </c>
      <c r="L107" s="69">
        <f t="shared" si="42"/>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3">
      <c r="A108" s="115" t="s">
        <v>274</v>
      </c>
      <c r="B108" s="212" t="s">
        <v>540</v>
      </c>
      <c r="C108" s="48" t="str">
        <f t="shared" si="35"/>
        <v xml:space="preserve">England – CCGs - Oxfordshire </v>
      </c>
      <c r="D108" s="70">
        <f t="shared" si="36"/>
        <v>339566</v>
      </c>
      <c r="E108" s="71">
        <f t="shared" si="37"/>
        <v>341308</v>
      </c>
      <c r="F108" s="69">
        <f t="shared" si="34"/>
        <v>265165</v>
      </c>
      <c r="G108" s="69">
        <f t="shared" si="34"/>
        <v>271274</v>
      </c>
      <c r="H108" s="70">
        <f t="shared" si="38"/>
        <v>680874</v>
      </c>
      <c r="I108" s="71">
        <f t="shared" si="39"/>
        <v>265165</v>
      </c>
      <c r="J108" s="71">
        <f t="shared" si="40"/>
        <v>271274</v>
      </c>
      <c r="K108" s="68">
        <f t="shared" si="41"/>
        <v>74401</v>
      </c>
      <c r="L108" s="69">
        <f t="shared" si="42"/>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3">
      <c r="A109" s="115" t="s">
        <v>274</v>
      </c>
      <c r="B109" s="212" t="s">
        <v>541</v>
      </c>
      <c r="C109" s="48" t="str">
        <f t="shared" si="35"/>
        <v xml:space="preserve">England – CCGs - Portsmouth </v>
      </c>
      <c r="D109" s="70">
        <f t="shared" si="36"/>
        <v>109781</v>
      </c>
      <c r="E109" s="71">
        <f t="shared" si="37"/>
        <v>104911</v>
      </c>
      <c r="F109" s="69">
        <f t="shared" si="34"/>
        <v>87433</v>
      </c>
      <c r="G109" s="69">
        <f t="shared" si="34"/>
        <v>83503</v>
      </c>
      <c r="H109" s="70">
        <f t="shared" si="38"/>
        <v>214692</v>
      </c>
      <c r="I109" s="71">
        <f t="shared" si="39"/>
        <v>87433</v>
      </c>
      <c r="J109" s="71">
        <f t="shared" si="40"/>
        <v>83503</v>
      </c>
      <c r="K109" s="68">
        <f t="shared" si="41"/>
        <v>22348</v>
      </c>
      <c r="L109" s="69">
        <f t="shared" si="42"/>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3">
      <c r="A110" s="115" t="s">
        <v>274</v>
      </c>
      <c r="B110" s="212" t="s">
        <v>542</v>
      </c>
      <c r="C110" s="48" t="str">
        <f t="shared" si="35"/>
        <v xml:space="preserve">England – CCGs - Rotherham </v>
      </c>
      <c r="D110" s="70">
        <f t="shared" si="36"/>
        <v>130367</v>
      </c>
      <c r="E110" s="71">
        <f t="shared" si="37"/>
        <v>134617</v>
      </c>
      <c r="F110" s="69">
        <f t="shared" si="34"/>
        <v>101149</v>
      </c>
      <c r="G110" s="69">
        <f t="shared" si="34"/>
        <v>106382</v>
      </c>
      <c r="H110" s="70">
        <f t="shared" si="38"/>
        <v>264984</v>
      </c>
      <c r="I110" s="71">
        <f t="shared" si="39"/>
        <v>101149</v>
      </c>
      <c r="J110" s="71">
        <f t="shared" si="40"/>
        <v>106382</v>
      </c>
      <c r="K110" s="68">
        <f t="shared" si="41"/>
        <v>29218</v>
      </c>
      <c r="L110" s="69">
        <f t="shared" si="42"/>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3">
      <c r="A111" s="115" t="s">
        <v>274</v>
      </c>
      <c r="B111" s="212" t="s">
        <v>543</v>
      </c>
      <c r="C111" s="48" t="str">
        <f t="shared" si="35"/>
        <v xml:space="preserve">England – CCGs - Salford </v>
      </c>
      <c r="D111" s="70">
        <f t="shared" si="36"/>
        <v>132945</v>
      </c>
      <c r="E111" s="71">
        <f t="shared" si="37"/>
        <v>129752</v>
      </c>
      <c r="F111" s="69">
        <f t="shared" si="34"/>
        <v>102903</v>
      </c>
      <c r="G111" s="69">
        <f t="shared" si="34"/>
        <v>101352</v>
      </c>
      <c r="H111" s="70">
        <f t="shared" si="38"/>
        <v>262697</v>
      </c>
      <c r="I111" s="71">
        <f t="shared" si="39"/>
        <v>102903</v>
      </c>
      <c r="J111" s="71">
        <f t="shared" si="40"/>
        <v>101352</v>
      </c>
      <c r="K111" s="68">
        <f t="shared" si="41"/>
        <v>30042</v>
      </c>
      <c r="L111" s="69">
        <f t="shared" si="42"/>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3">
      <c r="A112" s="115" t="s">
        <v>274</v>
      </c>
      <c r="B112" s="212" t="s">
        <v>544</v>
      </c>
      <c r="C112" s="48" t="str">
        <f t="shared" si="35"/>
        <v xml:space="preserve">England – CCGs - Sheffield </v>
      </c>
      <c r="D112" s="70">
        <f t="shared" si="36"/>
        <v>293715</v>
      </c>
      <c r="E112" s="71">
        <f t="shared" si="37"/>
        <v>295499</v>
      </c>
      <c r="F112" s="69">
        <f t="shared" si="34"/>
        <v>232842</v>
      </c>
      <c r="G112" s="69">
        <f t="shared" si="34"/>
        <v>237974</v>
      </c>
      <c r="H112" s="70">
        <f t="shared" si="38"/>
        <v>589214</v>
      </c>
      <c r="I112" s="71">
        <f t="shared" si="39"/>
        <v>232842</v>
      </c>
      <c r="J112" s="71">
        <f t="shared" si="40"/>
        <v>237974</v>
      </c>
      <c r="K112" s="68">
        <f t="shared" si="41"/>
        <v>60873</v>
      </c>
      <c r="L112" s="69">
        <f t="shared" si="42"/>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3">
      <c r="A113" s="115" t="s">
        <v>274</v>
      </c>
      <c r="B113" s="212" t="s">
        <v>545</v>
      </c>
      <c r="C113" s="48" t="str">
        <f t="shared" si="35"/>
        <v xml:space="preserve">England – CCGs - Shropshire, Telford and Wrekin </v>
      </c>
      <c r="D113" s="70">
        <f t="shared" si="36"/>
        <v>251214</v>
      </c>
      <c r="E113" s="71">
        <f t="shared" si="37"/>
        <v>255523</v>
      </c>
      <c r="F113" s="69">
        <f t="shared" si="34"/>
        <v>199279</v>
      </c>
      <c r="G113" s="69">
        <f t="shared" si="34"/>
        <v>205519</v>
      </c>
      <c r="H113" s="70">
        <f t="shared" si="38"/>
        <v>506737</v>
      </c>
      <c r="I113" s="71">
        <f t="shared" si="39"/>
        <v>199279</v>
      </c>
      <c r="J113" s="71">
        <f t="shared" si="40"/>
        <v>205519</v>
      </c>
      <c r="K113" s="68">
        <f t="shared" si="41"/>
        <v>51935</v>
      </c>
      <c r="L113" s="69">
        <f t="shared" si="42"/>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3">
      <c r="A114" s="115" t="s">
        <v>274</v>
      </c>
      <c r="B114" s="212" t="s">
        <v>546</v>
      </c>
      <c r="C114" s="48" t="str">
        <f t="shared" si="35"/>
        <v xml:space="preserve">England – CCGs - Somerset </v>
      </c>
      <c r="D114" s="70">
        <f t="shared" si="36"/>
        <v>275288</v>
      </c>
      <c r="E114" s="71">
        <f t="shared" si="37"/>
        <v>288563</v>
      </c>
      <c r="F114" s="69">
        <f t="shared" si="34"/>
        <v>218431</v>
      </c>
      <c r="G114" s="69">
        <f t="shared" si="34"/>
        <v>234127</v>
      </c>
      <c r="H114" s="70">
        <f t="shared" si="38"/>
        <v>563851</v>
      </c>
      <c r="I114" s="71">
        <f t="shared" si="39"/>
        <v>218431</v>
      </c>
      <c r="J114" s="71">
        <f t="shared" si="40"/>
        <v>234127</v>
      </c>
      <c r="K114" s="68">
        <f t="shared" si="41"/>
        <v>56857</v>
      </c>
      <c r="L114" s="69">
        <f t="shared" si="42"/>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3">
      <c r="A115" s="115" t="s">
        <v>274</v>
      </c>
      <c r="B115" s="212" t="s">
        <v>547</v>
      </c>
      <c r="C115" s="48" t="str">
        <f t="shared" si="35"/>
        <v xml:space="preserve">England – CCGs - South East London </v>
      </c>
      <c r="D115" s="70">
        <f t="shared" si="36"/>
        <v>901719</v>
      </c>
      <c r="E115" s="71">
        <f t="shared" si="37"/>
        <v>916507</v>
      </c>
      <c r="F115" s="69">
        <f t="shared" si="34"/>
        <v>697479</v>
      </c>
      <c r="G115" s="69">
        <f t="shared" si="34"/>
        <v>722545</v>
      </c>
      <c r="H115" s="70">
        <f t="shared" si="38"/>
        <v>1818226</v>
      </c>
      <c r="I115" s="71">
        <f t="shared" si="39"/>
        <v>697479</v>
      </c>
      <c r="J115" s="71">
        <f t="shared" si="40"/>
        <v>722545</v>
      </c>
      <c r="K115" s="68">
        <f t="shared" si="41"/>
        <v>204240</v>
      </c>
      <c r="L115" s="69">
        <f t="shared" si="42"/>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3">
      <c r="A116" s="115" t="s">
        <v>274</v>
      </c>
      <c r="B116" s="212" t="s">
        <v>548</v>
      </c>
      <c r="C116" s="48" t="str">
        <f t="shared" si="35"/>
        <v xml:space="preserve">England – CCGs - South East Staffordshire and Seisdon Peninsula </v>
      </c>
      <c r="D116" s="70">
        <f t="shared" si="36"/>
        <v>113031</v>
      </c>
      <c r="E116" s="71">
        <f t="shared" si="37"/>
        <v>114664</v>
      </c>
      <c r="F116" s="69">
        <f t="shared" si="34"/>
        <v>90257</v>
      </c>
      <c r="G116" s="69">
        <f t="shared" si="34"/>
        <v>93228</v>
      </c>
      <c r="H116" s="70">
        <f t="shared" si="38"/>
        <v>227695</v>
      </c>
      <c r="I116" s="71">
        <f t="shared" si="39"/>
        <v>90257</v>
      </c>
      <c r="J116" s="71">
        <f t="shared" si="40"/>
        <v>93228</v>
      </c>
      <c r="K116" s="68">
        <f t="shared" si="41"/>
        <v>22774</v>
      </c>
      <c r="L116" s="69">
        <f t="shared" si="42"/>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3">
      <c r="A117" s="115" t="s">
        <v>274</v>
      </c>
      <c r="B117" s="212" t="s">
        <v>549</v>
      </c>
      <c r="C117" s="48" t="str">
        <f t="shared" si="35"/>
        <v xml:space="preserve">England – CCGs - South Sefton </v>
      </c>
      <c r="D117" s="70">
        <f t="shared" si="36"/>
        <v>77155</v>
      </c>
      <c r="E117" s="71">
        <f t="shared" si="37"/>
        <v>82558</v>
      </c>
      <c r="F117" s="69">
        <f t="shared" si="34"/>
        <v>60427</v>
      </c>
      <c r="G117" s="69">
        <f t="shared" si="34"/>
        <v>66609</v>
      </c>
      <c r="H117" s="70">
        <f t="shared" si="38"/>
        <v>159713</v>
      </c>
      <c r="I117" s="71">
        <f t="shared" si="39"/>
        <v>60427</v>
      </c>
      <c r="J117" s="71">
        <f t="shared" si="40"/>
        <v>66609</v>
      </c>
      <c r="K117" s="68">
        <f t="shared" si="41"/>
        <v>16728</v>
      </c>
      <c r="L117" s="69">
        <f t="shared" si="42"/>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3">
      <c r="A118" s="115" t="s">
        <v>274</v>
      </c>
      <c r="B118" s="212" t="s">
        <v>550</v>
      </c>
      <c r="C118" s="48" t="str">
        <f t="shared" si="35"/>
        <v xml:space="preserve">England – CCGs - South Tyneside </v>
      </c>
      <c r="D118" s="70">
        <f t="shared" si="36"/>
        <v>73400</v>
      </c>
      <c r="E118" s="71">
        <f t="shared" si="37"/>
        <v>77733</v>
      </c>
      <c r="F118" s="69">
        <f t="shared" si="34"/>
        <v>57876</v>
      </c>
      <c r="G118" s="69">
        <f t="shared" si="34"/>
        <v>63002</v>
      </c>
      <c r="H118" s="70">
        <f t="shared" si="38"/>
        <v>151133</v>
      </c>
      <c r="I118" s="71">
        <f t="shared" si="39"/>
        <v>57876</v>
      </c>
      <c r="J118" s="71">
        <f t="shared" si="40"/>
        <v>63002</v>
      </c>
      <c r="K118" s="68">
        <f t="shared" si="41"/>
        <v>15524</v>
      </c>
      <c r="L118" s="69">
        <f t="shared" si="42"/>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3">
      <c r="A119" s="115" t="s">
        <v>274</v>
      </c>
      <c r="B119" s="212" t="s">
        <v>551</v>
      </c>
      <c r="C119" s="48" t="str">
        <f t="shared" si="35"/>
        <v xml:space="preserve">England – CCGs - South West London </v>
      </c>
      <c r="D119" s="70">
        <f t="shared" si="36"/>
        <v>735440</v>
      </c>
      <c r="E119" s="71">
        <f t="shared" si="37"/>
        <v>774301</v>
      </c>
      <c r="F119" s="69">
        <f t="shared" si="34"/>
        <v>560076</v>
      </c>
      <c r="G119" s="69">
        <f t="shared" si="34"/>
        <v>606444</v>
      </c>
      <c r="H119" s="70">
        <f t="shared" si="38"/>
        <v>1509741</v>
      </c>
      <c r="I119" s="71">
        <f t="shared" si="39"/>
        <v>560076</v>
      </c>
      <c r="J119" s="71">
        <f t="shared" si="40"/>
        <v>606444</v>
      </c>
      <c r="K119" s="68">
        <f t="shared" si="41"/>
        <v>175364</v>
      </c>
      <c r="L119" s="69">
        <f t="shared" si="42"/>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3">
      <c r="A120" s="115" t="s">
        <v>274</v>
      </c>
      <c r="B120" s="212" t="s">
        <v>552</v>
      </c>
      <c r="C120" s="48" t="str">
        <f t="shared" si="35"/>
        <v xml:space="preserve">England – CCGs - Southend </v>
      </c>
      <c r="D120" s="70">
        <f t="shared" si="36"/>
        <v>89594</v>
      </c>
      <c r="E120" s="71">
        <f t="shared" si="37"/>
        <v>93179</v>
      </c>
      <c r="F120" s="69">
        <f t="shared" si="34"/>
        <v>69358</v>
      </c>
      <c r="G120" s="69">
        <f t="shared" si="34"/>
        <v>73679</v>
      </c>
      <c r="H120" s="70">
        <f t="shared" si="38"/>
        <v>182773</v>
      </c>
      <c r="I120" s="71">
        <f t="shared" si="39"/>
        <v>69358</v>
      </c>
      <c r="J120" s="71">
        <f t="shared" si="40"/>
        <v>73679</v>
      </c>
      <c r="K120" s="68">
        <f t="shared" si="41"/>
        <v>20236</v>
      </c>
      <c r="L120" s="69">
        <f t="shared" si="42"/>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3">
      <c r="A121" s="115" t="s">
        <v>274</v>
      </c>
      <c r="B121" s="212" t="s">
        <v>553</v>
      </c>
      <c r="C121" s="48" t="str">
        <f t="shared" si="35"/>
        <v xml:space="preserve">England – CCGs - Southport and Formby </v>
      </c>
      <c r="D121" s="70">
        <f t="shared" si="36"/>
        <v>55713</v>
      </c>
      <c r="E121" s="71">
        <f t="shared" si="37"/>
        <v>60473</v>
      </c>
      <c r="F121" s="69">
        <f t="shared" si="34"/>
        <v>44714</v>
      </c>
      <c r="G121" s="69">
        <f t="shared" si="34"/>
        <v>50051</v>
      </c>
      <c r="H121" s="70">
        <f t="shared" si="38"/>
        <v>116186</v>
      </c>
      <c r="I121" s="71">
        <f t="shared" si="39"/>
        <v>44714</v>
      </c>
      <c r="J121" s="71">
        <f t="shared" si="40"/>
        <v>50051</v>
      </c>
      <c r="K121" s="68">
        <f t="shared" si="41"/>
        <v>10999</v>
      </c>
      <c r="L121" s="69">
        <f t="shared" si="42"/>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3">
      <c r="A122" s="115" t="s">
        <v>274</v>
      </c>
      <c r="B122" s="212" t="s">
        <v>554</v>
      </c>
      <c r="C122" s="48" t="str">
        <f t="shared" si="35"/>
        <v xml:space="preserve">England – CCGs - St Helens </v>
      </c>
      <c r="D122" s="70">
        <f t="shared" si="36"/>
        <v>89111</v>
      </c>
      <c r="E122" s="71">
        <f t="shared" si="37"/>
        <v>91984</v>
      </c>
      <c r="F122" s="69">
        <f t="shared" si="34"/>
        <v>70210</v>
      </c>
      <c r="G122" s="69">
        <f t="shared" si="34"/>
        <v>73992</v>
      </c>
      <c r="H122" s="70">
        <f t="shared" si="38"/>
        <v>181095</v>
      </c>
      <c r="I122" s="71">
        <f t="shared" si="39"/>
        <v>70210</v>
      </c>
      <c r="J122" s="71">
        <f t="shared" si="40"/>
        <v>73992</v>
      </c>
      <c r="K122" s="68">
        <f t="shared" si="41"/>
        <v>18901</v>
      </c>
      <c r="L122" s="69">
        <f t="shared" si="42"/>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3">
      <c r="A123" s="115" t="s">
        <v>274</v>
      </c>
      <c r="B123" s="212" t="s">
        <v>555</v>
      </c>
      <c r="C123" s="48" t="str">
        <f t="shared" si="35"/>
        <v xml:space="preserve">England – CCGs - Stafford and Surrounds </v>
      </c>
      <c r="D123" s="70">
        <f t="shared" si="36"/>
        <v>78481</v>
      </c>
      <c r="E123" s="71">
        <f t="shared" si="37"/>
        <v>79425</v>
      </c>
      <c r="F123" s="69">
        <f t="shared" si="34"/>
        <v>63189</v>
      </c>
      <c r="G123" s="69">
        <f t="shared" si="34"/>
        <v>64865</v>
      </c>
      <c r="H123" s="70">
        <f t="shared" si="38"/>
        <v>157906</v>
      </c>
      <c r="I123" s="71">
        <f t="shared" si="39"/>
        <v>63189</v>
      </c>
      <c r="J123" s="71">
        <f t="shared" si="40"/>
        <v>64865</v>
      </c>
      <c r="K123" s="68">
        <f t="shared" si="41"/>
        <v>15292</v>
      </c>
      <c r="L123" s="69">
        <f t="shared" si="42"/>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3">
      <c r="A124" s="115" t="s">
        <v>274</v>
      </c>
      <c r="B124" s="212" t="s">
        <v>556</v>
      </c>
      <c r="C124" s="48" t="str">
        <f t="shared" si="35"/>
        <v xml:space="preserve">England – CCGs - Stockport </v>
      </c>
      <c r="D124" s="70">
        <f t="shared" si="36"/>
        <v>144354</v>
      </c>
      <c r="E124" s="71">
        <f t="shared" si="37"/>
        <v>149843</v>
      </c>
      <c r="F124" s="69">
        <f t="shared" si="34"/>
        <v>111346</v>
      </c>
      <c r="G124" s="69">
        <f t="shared" si="34"/>
        <v>118948</v>
      </c>
      <c r="H124" s="70">
        <f t="shared" si="38"/>
        <v>294197</v>
      </c>
      <c r="I124" s="71">
        <f t="shared" si="39"/>
        <v>111346</v>
      </c>
      <c r="J124" s="71">
        <f t="shared" si="40"/>
        <v>118948</v>
      </c>
      <c r="K124" s="68">
        <f t="shared" si="41"/>
        <v>33008</v>
      </c>
      <c r="L124" s="69">
        <f t="shared" si="42"/>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3">
      <c r="A125" s="115" t="s">
        <v>274</v>
      </c>
      <c r="B125" s="212" t="s">
        <v>557</v>
      </c>
      <c r="C125" s="48" t="str">
        <f t="shared" si="35"/>
        <v xml:space="preserve">England – CCGs - Stoke on Trent </v>
      </c>
      <c r="D125" s="70">
        <f t="shared" si="36"/>
        <v>133290</v>
      </c>
      <c r="E125" s="71">
        <f t="shared" si="37"/>
        <v>131583</v>
      </c>
      <c r="F125" s="69">
        <f t="shared" si="34"/>
        <v>102874</v>
      </c>
      <c r="G125" s="69">
        <f t="shared" si="34"/>
        <v>102346</v>
      </c>
      <c r="H125" s="70">
        <f t="shared" si="38"/>
        <v>264873</v>
      </c>
      <c r="I125" s="71">
        <f t="shared" si="39"/>
        <v>102874</v>
      </c>
      <c r="J125" s="71">
        <f t="shared" si="40"/>
        <v>102346</v>
      </c>
      <c r="K125" s="68">
        <f t="shared" si="41"/>
        <v>30416</v>
      </c>
      <c r="L125" s="69">
        <f t="shared" si="42"/>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3">
      <c r="A126" s="115" t="s">
        <v>274</v>
      </c>
      <c r="B126" s="212" t="s">
        <v>558</v>
      </c>
      <c r="C126" s="48" t="str">
        <f t="shared" si="35"/>
        <v xml:space="preserve">England – CCGs - Sunderland </v>
      </c>
      <c r="D126" s="70">
        <f t="shared" si="36"/>
        <v>135461</v>
      </c>
      <c r="E126" s="71">
        <f t="shared" si="37"/>
        <v>142385</v>
      </c>
      <c r="F126" s="69">
        <f t="shared" si="34"/>
        <v>107086</v>
      </c>
      <c r="G126" s="69">
        <f t="shared" si="34"/>
        <v>115795</v>
      </c>
      <c r="H126" s="70">
        <f t="shared" si="38"/>
        <v>277846</v>
      </c>
      <c r="I126" s="71">
        <f t="shared" si="39"/>
        <v>107086</v>
      </c>
      <c r="J126" s="71">
        <f t="shared" si="40"/>
        <v>115795</v>
      </c>
      <c r="K126" s="68">
        <f t="shared" si="41"/>
        <v>28375</v>
      </c>
      <c r="L126" s="69">
        <f t="shared" si="42"/>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3">
      <c r="A127" s="115" t="s">
        <v>274</v>
      </c>
      <c r="B127" s="212" t="s">
        <v>559</v>
      </c>
      <c r="C127" s="48" t="str">
        <f t="shared" si="35"/>
        <v xml:space="preserve">England – CCGs - Surrey Heartlands </v>
      </c>
      <c r="D127" s="70">
        <f t="shared" si="36"/>
        <v>516937</v>
      </c>
      <c r="E127" s="71">
        <f t="shared" si="37"/>
        <v>535488</v>
      </c>
      <c r="F127" s="69">
        <f t="shared" si="34"/>
        <v>396737</v>
      </c>
      <c r="G127" s="69">
        <f t="shared" si="34"/>
        <v>421113</v>
      </c>
      <c r="H127" s="70">
        <f t="shared" si="38"/>
        <v>1052425</v>
      </c>
      <c r="I127" s="71">
        <f t="shared" si="39"/>
        <v>396737</v>
      </c>
      <c r="J127" s="71">
        <f t="shared" si="40"/>
        <v>421113</v>
      </c>
      <c r="K127" s="68">
        <f t="shared" si="41"/>
        <v>120200</v>
      </c>
      <c r="L127" s="69">
        <f t="shared" si="42"/>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3">
      <c r="A128" s="115" t="s">
        <v>274</v>
      </c>
      <c r="B128" s="212" t="s">
        <v>560</v>
      </c>
      <c r="C128" s="48" t="str">
        <f t="shared" si="35"/>
        <v xml:space="preserve">England – CCGs - Tameside and Glossop </v>
      </c>
      <c r="D128" s="70">
        <f t="shared" si="36"/>
        <v>128389</v>
      </c>
      <c r="E128" s="71">
        <f t="shared" si="37"/>
        <v>132332</v>
      </c>
      <c r="F128" s="69">
        <f t="shared" si="34"/>
        <v>98898</v>
      </c>
      <c r="G128" s="69">
        <f t="shared" si="34"/>
        <v>104171</v>
      </c>
      <c r="H128" s="70">
        <f t="shared" si="38"/>
        <v>260721</v>
      </c>
      <c r="I128" s="71">
        <f t="shared" si="39"/>
        <v>98898</v>
      </c>
      <c r="J128" s="71">
        <f t="shared" si="40"/>
        <v>104171</v>
      </c>
      <c r="K128" s="68">
        <f t="shared" si="41"/>
        <v>29491</v>
      </c>
      <c r="L128" s="69">
        <f t="shared" si="42"/>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3">
      <c r="A129" s="115" t="s">
        <v>274</v>
      </c>
      <c r="B129" s="212" t="s">
        <v>561</v>
      </c>
      <c r="C129" s="48" t="str">
        <f t="shared" si="35"/>
        <v xml:space="preserve">England – CCGs - Tees Valley </v>
      </c>
      <c r="D129" s="70">
        <f t="shared" si="36"/>
        <v>332507</v>
      </c>
      <c r="E129" s="71">
        <f t="shared" si="37"/>
        <v>344663</v>
      </c>
      <c r="F129" s="69">
        <f t="shared" si="34"/>
        <v>256901</v>
      </c>
      <c r="G129" s="69">
        <f t="shared" si="34"/>
        <v>272771</v>
      </c>
      <c r="H129" s="70">
        <f t="shared" si="38"/>
        <v>677170</v>
      </c>
      <c r="I129" s="71">
        <f t="shared" si="39"/>
        <v>256901</v>
      </c>
      <c r="J129" s="71">
        <f t="shared" si="40"/>
        <v>272771</v>
      </c>
      <c r="K129" s="68">
        <f t="shared" si="41"/>
        <v>75606</v>
      </c>
      <c r="L129" s="69">
        <f t="shared" si="42"/>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3">
      <c r="A130" s="115" t="s">
        <v>274</v>
      </c>
      <c r="B130" s="212" t="s">
        <v>562</v>
      </c>
      <c r="C130" s="48" t="str">
        <f t="shared" si="35"/>
        <v xml:space="preserve">England – CCGs - Thurrock </v>
      </c>
      <c r="D130" s="70">
        <f t="shared" si="36"/>
        <v>86554</v>
      </c>
      <c r="E130" s="71">
        <f t="shared" si="37"/>
        <v>88977</v>
      </c>
      <c r="F130" s="69">
        <f t="shared" si="34"/>
        <v>63352</v>
      </c>
      <c r="G130" s="69">
        <f t="shared" si="34"/>
        <v>66798</v>
      </c>
      <c r="H130" s="70">
        <f t="shared" si="38"/>
        <v>175531</v>
      </c>
      <c r="I130" s="71">
        <f t="shared" si="39"/>
        <v>63352</v>
      </c>
      <c r="J130" s="71">
        <f t="shared" si="40"/>
        <v>66798</v>
      </c>
      <c r="K130" s="68">
        <f t="shared" si="41"/>
        <v>23202</v>
      </c>
      <c r="L130" s="69">
        <f t="shared" si="42"/>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3">
      <c r="A131" s="115" t="s">
        <v>274</v>
      </c>
      <c r="B131" s="212" t="s">
        <v>563</v>
      </c>
      <c r="C131" s="48" t="str">
        <f t="shared" si="35"/>
        <v xml:space="preserve">England – CCGs - Trafford </v>
      </c>
      <c r="D131" s="70">
        <f t="shared" si="36"/>
        <v>116212</v>
      </c>
      <c r="E131" s="71">
        <f t="shared" si="37"/>
        <v>121367</v>
      </c>
      <c r="F131" s="69">
        <f t="shared" si="34"/>
        <v>87288</v>
      </c>
      <c r="G131" s="69">
        <f t="shared" si="34"/>
        <v>93665</v>
      </c>
      <c r="H131" s="70">
        <f t="shared" si="38"/>
        <v>237579</v>
      </c>
      <c r="I131" s="71">
        <f t="shared" si="39"/>
        <v>87288</v>
      </c>
      <c r="J131" s="71">
        <f t="shared" si="40"/>
        <v>93665</v>
      </c>
      <c r="K131" s="68">
        <f t="shared" si="41"/>
        <v>28924</v>
      </c>
      <c r="L131" s="69">
        <f t="shared" si="42"/>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3">
      <c r="A132" s="115" t="s">
        <v>274</v>
      </c>
      <c r="B132" s="212" t="s">
        <v>564</v>
      </c>
      <c r="C132" s="48" t="str">
        <f t="shared" si="35"/>
        <v xml:space="preserve">England – CCGs - Vale of York </v>
      </c>
      <c r="D132" s="70">
        <f t="shared" ref="D132:D141" si="43">SUM(M132:CY132)</f>
        <v>180821</v>
      </c>
      <c r="E132" s="71">
        <f t="shared" ref="E132:E141" si="44">SUM(CZ132:GL132)</f>
        <v>187704</v>
      </c>
      <c r="F132" s="69">
        <f t="shared" si="34"/>
        <v>146468</v>
      </c>
      <c r="G132" s="69">
        <f t="shared" si="34"/>
        <v>154913</v>
      </c>
      <c r="H132" s="70">
        <f t="shared" ref="H132:H141" si="45">D132+E132</f>
        <v>368525</v>
      </c>
      <c r="I132" s="71">
        <f t="shared" si="39"/>
        <v>146468</v>
      </c>
      <c r="J132" s="71">
        <f t="shared" si="40"/>
        <v>154913</v>
      </c>
      <c r="K132" s="68">
        <f t="shared" si="41"/>
        <v>34353</v>
      </c>
      <c r="L132" s="69">
        <f t="shared" si="42"/>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3">
      <c r="A133" s="115" t="s">
        <v>274</v>
      </c>
      <c r="B133" s="212" t="s">
        <v>565</v>
      </c>
      <c r="C133" s="48" t="str">
        <f t="shared" si="35"/>
        <v xml:space="preserve">England – CCGs - Wakefield </v>
      </c>
      <c r="D133" s="70">
        <f t="shared" si="43"/>
        <v>172868</v>
      </c>
      <c r="E133" s="71">
        <f t="shared" si="44"/>
        <v>178724</v>
      </c>
      <c r="F133" s="69">
        <f t="shared" si="34"/>
        <v>134520</v>
      </c>
      <c r="G133" s="69">
        <f t="shared" si="34"/>
        <v>142086</v>
      </c>
      <c r="H133" s="70">
        <f t="shared" si="45"/>
        <v>351592</v>
      </c>
      <c r="I133" s="71">
        <f t="shared" si="39"/>
        <v>134520</v>
      </c>
      <c r="J133" s="71">
        <f t="shared" si="40"/>
        <v>142086</v>
      </c>
      <c r="K133" s="68">
        <f t="shared" si="41"/>
        <v>38348</v>
      </c>
      <c r="L133" s="69">
        <f t="shared" si="42"/>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3">
      <c r="A134" s="115" t="s">
        <v>274</v>
      </c>
      <c r="B134" s="212" t="s">
        <v>566</v>
      </c>
      <c r="C134" s="48" t="str">
        <f t="shared" si="35"/>
        <v xml:space="preserve">England – CCGs - Warrington </v>
      </c>
      <c r="D134" s="70">
        <f t="shared" si="43"/>
        <v>103843</v>
      </c>
      <c r="E134" s="71">
        <f t="shared" si="44"/>
        <v>105554</v>
      </c>
      <c r="F134" s="69">
        <f t="shared" si="34"/>
        <v>81158</v>
      </c>
      <c r="G134" s="69">
        <f t="shared" si="34"/>
        <v>84062</v>
      </c>
      <c r="H134" s="70">
        <f t="shared" si="45"/>
        <v>209397</v>
      </c>
      <c r="I134" s="71">
        <f t="shared" si="39"/>
        <v>81158</v>
      </c>
      <c r="J134" s="71">
        <f t="shared" si="40"/>
        <v>84062</v>
      </c>
      <c r="K134" s="68">
        <f t="shared" si="41"/>
        <v>22685</v>
      </c>
      <c r="L134" s="69">
        <f t="shared" si="42"/>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3">
      <c r="A135" s="115" t="s">
        <v>274</v>
      </c>
      <c r="B135" s="212" t="s">
        <v>567</v>
      </c>
      <c r="C135" s="48" t="str">
        <f t="shared" si="35"/>
        <v xml:space="preserve">England – CCGs - West Essex </v>
      </c>
      <c r="D135" s="70">
        <f t="shared" si="43"/>
        <v>151819</v>
      </c>
      <c r="E135" s="71">
        <f t="shared" si="44"/>
        <v>160395</v>
      </c>
      <c r="F135" s="69">
        <f t="shared" si="34"/>
        <v>115635</v>
      </c>
      <c r="G135" s="69">
        <f t="shared" si="34"/>
        <v>125876</v>
      </c>
      <c r="H135" s="70">
        <f t="shared" si="45"/>
        <v>312214</v>
      </c>
      <c r="I135" s="71">
        <f t="shared" si="39"/>
        <v>115635</v>
      </c>
      <c r="J135" s="71">
        <f t="shared" si="40"/>
        <v>125876</v>
      </c>
      <c r="K135" s="68">
        <f t="shared" si="41"/>
        <v>36184</v>
      </c>
      <c r="L135" s="69">
        <f t="shared" si="42"/>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3">
      <c r="A136" s="115" t="s">
        <v>274</v>
      </c>
      <c r="B136" s="212" t="s">
        <v>568</v>
      </c>
      <c r="C136" s="48" t="str">
        <f t="shared" si="35"/>
        <v xml:space="preserve">England – CCGs - West Lancashire </v>
      </c>
      <c r="D136" s="70">
        <f t="shared" si="43"/>
        <v>55455</v>
      </c>
      <c r="E136" s="71">
        <f t="shared" si="44"/>
        <v>59041</v>
      </c>
      <c r="F136" s="69">
        <f t="shared" si="34"/>
        <v>43994</v>
      </c>
      <c r="G136" s="69">
        <f t="shared" si="34"/>
        <v>48248</v>
      </c>
      <c r="H136" s="70">
        <f t="shared" si="45"/>
        <v>114496</v>
      </c>
      <c r="I136" s="71">
        <f t="shared" si="39"/>
        <v>43994</v>
      </c>
      <c r="J136" s="71">
        <f t="shared" si="40"/>
        <v>48248</v>
      </c>
      <c r="K136" s="68">
        <f t="shared" si="41"/>
        <v>11461</v>
      </c>
      <c r="L136" s="69">
        <f t="shared" si="42"/>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3">
      <c r="A137" s="115" t="s">
        <v>274</v>
      </c>
      <c r="B137" s="212" t="s">
        <v>569</v>
      </c>
      <c r="C137" s="48" t="str">
        <f t="shared" si="35"/>
        <v xml:space="preserve">England – CCGs - West Leicestershire </v>
      </c>
      <c r="D137" s="70">
        <f t="shared" si="43"/>
        <v>204835</v>
      </c>
      <c r="E137" s="71">
        <f t="shared" si="44"/>
        <v>206870</v>
      </c>
      <c r="F137" s="69">
        <f t="shared" si="34"/>
        <v>162877</v>
      </c>
      <c r="G137" s="69">
        <f t="shared" si="34"/>
        <v>167371</v>
      </c>
      <c r="H137" s="70">
        <f t="shared" si="45"/>
        <v>411705</v>
      </c>
      <c r="I137" s="71">
        <f t="shared" si="39"/>
        <v>162877</v>
      </c>
      <c r="J137" s="71">
        <f t="shared" si="40"/>
        <v>167371</v>
      </c>
      <c r="K137" s="68">
        <f t="shared" si="41"/>
        <v>41958</v>
      </c>
      <c r="L137" s="69">
        <f t="shared" si="42"/>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3">
      <c r="A138" s="115" t="s">
        <v>274</v>
      </c>
      <c r="B138" s="212" t="s">
        <v>570</v>
      </c>
      <c r="C138" s="48" t="str">
        <f t="shared" si="35"/>
        <v xml:space="preserve">England – CCGs - West Suffolk </v>
      </c>
      <c r="D138" s="70">
        <f t="shared" si="43"/>
        <v>114860</v>
      </c>
      <c r="E138" s="71">
        <f t="shared" si="44"/>
        <v>115696</v>
      </c>
      <c r="F138" s="69">
        <f t="shared" si="34"/>
        <v>90596</v>
      </c>
      <c r="G138" s="69">
        <f t="shared" si="34"/>
        <v>92681</v>
      </c>
      <c r="H138" s="70">
        <f t="shared" si="45"/>
        <v>230556</v>
      </c>
      <c r="I138" s="71">
        <f t="shared" si="39"/>
        <v>90596</v>
      </c>
      <c r="J138" s="71">
        <f t="shared" si="40"/>
        <v>92681</v>
      </c>
      <c r="K138" s="68">
        <f t="shared" si="41"/>
        <v>24264</v>
      </c>
      <c r="L138" s="69">
        <f t="shared" si="42"/>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3">
      <c r="A139" s="115" t="s">
        <v>274</v>
      </c>
      <c r="B139" s="212" t="s">
        <v>571</v>
      </c>
      <c r="C139" s="48" t="str">
        <f t="shared" si="35"/>
        <v xml:space="preserve">England – CCGs - West Sussex </v>
      </c>
      <c r="D139" s="70">
        <f t="shared" si="43"/>
        <v>418387</v>
      </c>
      <c r="E139" s="71">
        <f t="shared" si="44"/>
        <v>442562</v>
      </c>
      <c r="F139" s="69">
        <f t="shared" si="34"/>
        <v>327773</v>
      </c>
      <c r="G139" s="69">
        <f t="shared" si="34"/>
        <v>357417</v>
      </c>
      <c r="H139" s="70">
        <f t="shared" si="45"/>
        <v>860949</v>
      </c>
      <c r="I139" s="71">
        <f t="shared" si="39"/>
        <v>327773</v>
      </c>
      <c r="J139" s="71">
        <f t="shared" si="40"/>
        <v>357417</v>
      </c>
      <c r="K139" s="68">
        <f t="shared" si="41"/>
        <v>90614</v>
      </c>
      <c r="L139" s="69">
        <f t="shared" si="42"/>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3">
      <c r="A140" s="115" t="s">
        <v>274</v>
      </c>
      <c r="B140" s="212" t="s">
        <v>572</v>
      </c>
      <c r="C140" s="48" t="str">
        <f t="shared" si="35"/>
        <v xml:space="preserve">England – CCGs - Wigan Borough </v>
      </c>
      <c r="D140" s="70">
        <f t="shared" si="43"/>
        <v>164901</v>
      </c>
      <c r="E140" s="71">
        <f t="shared" si="44"/>
        <v>165811</v>
      </c>
      <c r="F140" s="69">
        <f t="shared" si="34"/>
        <v>129027</v>
      </c>
      <c r="G140" s="69">
        <f t="shared" si="34"/>
        <v>132301</v>
      </c>
      <c r="H140" s="70">
        <f t="shared" si="45"/>
        <v>330712</v>
      </c>
      <c r="I140" s="71">
        <f t="shared" si="39"/>
        <v>129027</v>
      </c>
      <c r="J140" s="71">
        <f t="shared" si="40"/>
        <v>132301</v>
      </c>
      <c r="K140" s="68">
        <f t="shared" si="41"/>
        <v>35874</v>
      </c>
      <c r="L140" s="69">
        <f t="shared" si="42"/>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3">
      <c r="A141" s="115" t="s">
        <v>274</v>
      </c>
      <c r="B141" s="212" t="s">
        <v>573</v>
      </c>
      <c r="C141" s="48" t="str">
        <f t="shared" si="35"/>
        <v xml:space="preserve">England – CCGs - Wirral </v>
      </c>
      <c r="D141" s="70">
        <f t="shared" si="43"/>
        <v>157115</v>
      </c>
      <c r="E141" s="71">
        <f t="shared" si="44"/>
        <v>167221</v>
      </c>
      <c r="F141" s="69">
        <f t="shared" si="34"/>
        <v>122430</v>
      </c>
      <c r="G141" s="69">
        <f t="shared" si="34"/>
        <v>134475</v>
      </c>
      <c r="H141" s="70">
        <f t="shared" si="45"/>
        <v>324336</v>
      </c>
      <c r="I141" s="71">
        <f t="shared" si="39"/>
        <v>122430</v>
      </c>
      <c r="J141" s="71">
        <f t="shared" si="40"/>
        <v>134475</v>
      </c>
      <c r="K141" s="68">
        <f t="shared" si="41"/>
        <v>34685</v>
      </c>
      <c r="L141" s="69">
        <f t="shared" si="42"/>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4" customFormat="1" x14ac:dyDescent="0.3">
      <c r="A142" s="150"/>
      <c r="B142" s="151"/>
      <c r="C142" s="150"/>
      <c r="D142" s="153">
        <f>SUM(D36:D141)</f>
        <v>27982818</v>
      </c>
      <c r="E142" s="153">
        <f>SUM(E36:E141)</f>
        <v>28567320</v>
      </c>
      <c r="F142" s="153">
        <f t="shared" ref="F142:L142" si="46">SUM(F36:F141)</f>
        <v>21779298</v>
      </c>
      <c r="G142" s="153">
        <f t="shared" si="46"/>
        <v>22677552</v>
      </c>
      <c r="H142" s="153">
        <f t="shared" si="46"/>
        <v>56550138</v>
      </c>
      <c r="I142" s="153">
        <f t="shared" si="46"/>
        <v>21779298</v>
      </c>
      <c r="J142" s="153">
        <f t="shared" si="46"/>
        <v>22677552</v>
      </c>
      <c r="K142" s="153">
        <f t="shared" si="46"/>
        <v>6203520</v>
      </c>
      <c r="L142" s="153">
        <f t="shared" si="46"/>
        <v>5889768</v>
      </c>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2"/>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2"/>
    </row>
    <row r="143" spans="1:194" s="2" customFormat="1" x14ac:dyDescent="0.3">
      <c r="A143" s="72" t="s">
        <v>275</v>
      </c>
      <c r="B143" s="138" t="s">
        <v>363</v>
      </c>
      <c r="C143" s="48" t="str">
        <f>CONCATENATE(A143," - ",B143)</f>
        <v xml:space="preserve">Wales – Health Boards - Aneurin Bevan University Health Board </v>
      </c>
      <c r="D143" s="70">
        <f t="shared" ref="D143:D149" si="47">SUM(M143:CY143)</f>
        <v>293960</v>
      </c>
      <c r="E143" s="71">
        <f t="shared" ref="E143:E149" si="48">SUM(CZ143:GL143)</f>
        <v>304234</v>
      </c>
      <c r="F143" s="69">
        <f t="shared" ref="F143:G149" si="49">I143</f>
        <v>230384</v>
      </c>
      <c r="G143" s="69">
        <f t="shared" si="49"/>
        <v>244141</v>
      </c>
      <c r="H143" s="70">
        <f t="shared" ref="H143:H149" si="50">D143+E143</f>
        <v>598194</v>
      </c>
      <c r="I143" s="71">
        <f t="shared" ref="I143:I149" si="51">SUM(AE143:CY143)</f>
        <v>230384</v>
      </c>
      <c r="J143" s="71">
        <f t="shared" ref="J143:J149" si="52">SUM(DR143:GL143)</f>
        <v>244141</v>
      </c>
      <c r="K143" s="68">
        <f t="shared" ref="K143:K149" si="53">SUM(M143:AD143)</f>
        <v>63576</v>
      </c>
      <c r="L143" s="69">
        <f t="shared" ref="L143:L149" si="5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3">
      <c r="A144" s="72" t="s">
        <v>275</v>
      </c>
      <c r="B144" s="139" t="s">
        <v>360</v>
      </c>
      <c r="C144" s="48" t="str">
        <f>CONCATENATE(A144," - ",B144)</f>
        <v xml:space="preserve">Wales – Health Boards - Betsi Cadwaladr University Health Board </v>
      </c>
      <c r="D144" s="70">
        <f t="shared" si="47"/>
        <v>347846</v>
      </c>
      <c r="E144" s="71">
        <f t="shared" si="48"/>
        <v>355515</v>
      </c>
      <c r="F144" s="69">
        <f t="shared" si="49"/>
        <v>276941</v>
      </c>
      <c r="G144" s="69">
        <f t="shared" si="49"/>
        <v>288072</v>
      </c>
      <c r="H144" s="70">
        <f t="shared" si="50"/>
        <v>703361</v>
      </c>
      <c r="I144" s="71">
        <f t="shared" si="51"/>
        <v>276941</v>
      </c>
      <c r="J144" s="71">
        <f t="shared" si="52"/>
        <v>288072</v>
      </c>
      <c r="K144" s="68">
        <f t="shared" si="53"/>
        <v>70905</v>
      </c>
      <c r="L144" s="69">
        <f t="shared" si="5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3">
      <c r="A145" s="72" t="s">
        <v>275</v>
      </c>
      <c r="B145" s="139" t="s">
        <v>364</v>
      </c>
      <c r="C145" s="48" t="str">
        <f t="shared" ref="C145:C148" si="55">CONCATENATE(A145," - ",B145)</f>
        <v xml:space="preserve">Wales – Health Boards - Cardiff and Vale University Health Board </v>
      </c>
      <c r="D145" s="70">
        <f t="shared" si="47"/>
        <v>249404</v>
      </c>
      <c r="E145" s="71">
        <f t="shared" si="48"/>
        <v>255093</v>
      </c>
      <c r="F145" s="69">
        <f t="shared" si="49"/>
        <v>196766</v>
      </c>
      <c r="G145" s="69">
        <f t="shared" si="49"/>
        <v>204467</v>
      </c>
      <c r="H145" s="70">
        <f t="shared" si="50"/>
        <v>504497</v>
      </c>
      <c r="I145" s="71">
        <f t="shared" si="51"/>
        <v>196766</v>
      </c>
      <c r="J145" s="71">
        <f t="shared" si="52"/>
        <v>204467</v>
      </c>
      <c r="K145" s="68">
        <f t="shared" si="53"/>
        <v>52638</v>
      </c>
      <c r="L145" s="69">
        <f t="shared" si="5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3">
      <c r="A146" s="72" t="s">
        <v>275</v>
      </c>
      <c r="B146" s="139" t="s">
        <v>431</v>
      </c>
      <c r="C146" s="48" t="str">
        <f t="shared" si="55"/>
        <v xml:space="preserve">Wales – Health Boards - Cwm Taf Morgannwg University Health Board </v>
      </c>
      <c r="D146" s="70">
        <f t="shared" si="47"/>
        <v>221209</v>
      </c>
      <c r="E146" s="71">
        <f t="shared" si="48"/>
        <v>228627</v>
      </c>
      <c r="F146" s="69">
        <f t="shared" si="49"/>
        <v>173886</v>
      </c>
      <c r="G146" s="69">
        <f t="shared" si="49"/>
        <v>183637</v>
      </c>
      <c r="H146" s="70">
        <f t="shared" si="50"/>
        <v>449836</v>
      </c>
      <c r="I146" s="71">
        <f t="shared" si="51"/>
        <v>173886</v>
      </c>
      <c r="J146" s="71">
        <f t="shared" si="52"/>
        <v>183637</v>
      </c>
      <c r="K146" s="68">
        <f t="shared" si="53"/>
        <v>47323</v>
      </c>
      <c r="L146" s="69">
        <f t="shared" si="5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3">
      <c r="A147" s="72" t="s">
        <v>275</v>
      </c>
      <c r="B147" s="139" t="s">
        <v>362</v>
      </c>
      <c r="C147" s="48" t="str">
        <f t="shared" si="55"/>
        <v xml:space="preserve">Wales – Health Boards - Hywel Dda University Health Board </v>
      </c>
      <c r="D147" s="70">
        <f t="shared" si="47"/>
        <v>191368</v>
      </c>
      <c r="E147" s="71">
        <f t="shared" si="48"/>
        <v>198351</v>
      </c>
      <c r="F147" s="69">
        <f t="shared" si="49"/>
        <v>153791</v>
      </c>
      <c r="G147" s="69">
        <f t="shared" si="49"/>
        <v>162424</v>
      </c>
      <c r="H147" s="70">
        <f t="shared" si="50"/>
        <v>389719</v>
      </c>
      <c r="I147" s="71">
        <f t="shared" si="51"/>
        <v>153791</v>
      </c>
      <c r="J147" s="71">
        <f t="shared" si="52"/>
        <v>162424</v>
      </c>
      <c r="K147" s="68">
        <f t="shared" si="53"/>
        <v>37577</v>
      </c>
      <c r="L147" s="69">
        <f t="shared" si="5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3">
      <c r="A148" s="72" t="s">
        <v>275</v>
      </c>
      <c r="B148" s="139" t="s">
        <v>361</v>
      </c>
      <c r="C148" s="48" t="str">
        <f t="shared" si="55"/>
        <v xml:space="preserve">Wales – Health Boards - Powys Teaching Health Board </v>
      </c>
      <c r="D148" s="70">
        <f t="shared" si="47"/>
        <v>65849</v>
      </c>
      <c r="E148" s="71">
        <f t="shared" si="48"/>
        <v>67181</v>
      </c>
      <c r="F148" s="69">
        <f t="shared" si="49"/>
        <v>53621</v>
      </c>
      <c r="G148" s="69">
        <f t="shared" si="49"/>
        <v>55565</v>
      </c>
      <c r="H148" s="70">
        <f t="shared" si="50"/>
        <v>133030</v>
      </c>
      <c r="I148" s="71">
        <f t="shared" si="51"/>
        <v>53621</v>
      </c>
      <c r="J148" s="71">
        <f t="shared" si="52"/>
        <v>55565</v>
      </c>
      <c r="K148" s="68">
        <f t="shared" si="53"/>
        <v>12228</v>
      </c>
      <c r="L148" s="69">
        <f t="shared" si="5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3">
      <c r="A149" s="73" t="s">
        <v>275</v>
      </c>
      <c r="B149" s="137" t="s">
        <v>432</v>
      </c>
      <c r="C149" s="62" t="str">
        <f>CONCATENATE(A149," - ",B149)</f>
        <v xml:space="preserve">Wales – Health Boards - Swansea Bay University Health Board </v>
      </c>
      <c r="D149" s="66">
        <f t="shared" si="47"/>
        <v>193888</v>
      </c>
      <c r="E149" s="67">
        <f t="shared" si="48"/>
        <v>197061</v>
      </c>
      <c r="F149" s="75">
        <f t="shared" si="49"/>
        <v>155314</v>
      </c>
      <c r="G149" s="75">
        <f t="shared" si="49"/>
        <v>160705</v>
      </c>
      <c r="H149" s="66">
        <f t="shared" si="50"/>
        <v>390949</v>
      </c>
      <c r="I149" s="67">
        <f t="shared" si="51"/>
        <v>155314</v>
      </c>
      <c r="J149" s="67">
        <f t="shared" si="52"/>
        <v>160705</v>
      </c>
      <c r="K149" s="74">
        <f t="shared" si="53"/>
        <v>38574</v>
      </c>
      <c r="L149" s="75">
        <f t="shared" si="54"/>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4" customFormat="1" x14ac:dyDescent="0.3">
      <c r="A150" s="155"/>
      <c r="B150" s="156"/>
      <c r="C150" s="155"/>
      <c r="D150" s="59">
        <f>SUM(D143:D149)</f>
        <v>1563524</v>
      </c>
      <c r="E150" s="59">
        <f>SUM(E143:E149)</f>
        <v>1606062</v>
      </c>
      <c r="F150" s="59">
        <f>SUM(F143:F149)</f>
        <v>1240703</v>
      </c>
      <c r="G150" s="59">
        <f t="shared" ref="G150:L150" si="56">SUM(G143:G149)</f>
        <v>1299011</v>
      </c>
      <c r="H150" s="59">
        <f t="shared" si="56"/>
        <v>3169586</v>
      </c>
      <c r="I150" s="59">
        <f t="shared" si="56"/>
        <v>1240703</v>
      </c>
      <c r="J150" s="59">
        <f t="shared" si="56"/>
        <v>1299011</v>
      </c>
      <c r="K150" s="59">
        <f t="shared" si="56"/>
        <v>322821</v>
      </c>
      <c r="L150" s="59">
        <f t="shared" si="56"/>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3">
      <c r="A151" s="77" t="s">
        <v>276</v>
      </c>
      <c r="B151" s="138" t="s">
        <v>21</v>
      </c>
      <c r="C151" s="92" t="str">
        <f>CONCATENATE(A151," - ",B151)</f>
        <v>NI – Health and Social Care Trusts - Belfast Health and Social Care Trust</v>
      </c>
      <c r="D151" s="81">
        <f>SUM(M151:CY151)</f>
        <v>175027</v>
      </c>
      <c r="E151" s="82">
        <f>SUM(CZ151:GL151)</f>
        <v>184203</v>
      </c>
      <c r="F151" s="80">
        <f t="shared" ref="F151:G155" si="57">I151</f>
        <v>135219</v>
      </c>
      <c r="G151" s="80">
        <f t="shared" si="57"/>
        <v>146505</v>
      </c>
      <c r="H151" s="81">
        <f>D151+E151</f>
        <v>359230</v>
      </c>
      <c r="I151" s="82">
        <f t="shared" ref="I151:I155" si="58">SUM(AE151:CY151)</f>
        <v>135219</v>
      </c>
      <c r="J151" s="82">
        <f t="shared" ref="J151:J155" si="59">SUM(DR151:GL151)</f>
        <v>146505</v>
      </c>
      <c r="K151" s="79">
        <f t="shared" ref="K151:K155" si="60">SUM(M151:AD151)</f>
        <v>39808</v>
      </c>
      <c r="L151" s="80">
        <f t="shared" ref="L151:L155" si="61">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3">
      <c r="A152" s="77" t="s">
        <v>276</v>
      </c>
      <c r="B152" s="139" t="s">
        <v>22</v>
      </c>
      <c r="C152" s="48" t="str">
        <f t="shared" ref="C152:C154" si="62">CONCATENATE(A152," - ",B152)</f>
        <v>NI – Health and Social Care Trusts - Northern Health and Social Care Trust</v>
      </c>
      <c r="D152" s="70">
        <f>SUM(M152:CY152)</f>
        <v>236392</v>
      </c>
      <c r="E152" s="71">
        <f>SUM(CZ152:GL152)</f>
        <v>243802</v>
      </c>
      <c r="F152" s="69">
        <f t="shared" si="57"/>
        <v>180390</v>
      </c>
      <c r="G152" s="69">
        <f t="shared" si="57"/>
        <v>190522</v>
      </c>
      <c r="H152" s="70">
        <f>D152+E152</f>
        <v>480194</v>
      </c>
      <c r="I152" s="71">
        <f t="shared" si="58"/>
        <v>180390</v>
      </c>
      <c r="J152" s="71">
        <f t="shared" si="59"/>
        <v>190522</v>
      </c>
      <c r="K152" s="68">
        <f t="shared" si="60"/>
        <v>56002</v>
      </c>
      <c r="L152" s="69">
        <f t="shared" si="61"/>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3">
      <c r="A153" s="77" t="s">
        <v>276</v>
      </c>
      <c r="B153" s="139" t="s">
        <v>23</v>
      </c>
      <c r="C153" s="48" t="str">
        <f t="shared" si="62"/>
        <v>NI – Health and Social Care Trusts - South Eastern Health and Social Care Trust</v>
      </c>
      <c r="D153" s="70">
        <f>SUM(M153:CY153)</f>
        <v>177795</v>
      </c>
      <c r="E153" s="71">
        <f>SUM(CZ153:GL153)</f>
        <v>186396</v>
      </c>
      <c r="F153" s="69">
        <f t="shared" si="57"/>
        <v>135718</v>
      </c>
      <c r="G153" s="69">
        <f t="shared" si="57"/>
        <v>146761</v>
      </c>
      <c r="H153" s="70">
        <f>D153+E153</f>
        <v>364191</v>
      </c>
      <c r="I153" s="71">
        <f t="shared" si="58"/>
        <v>135718</v>
      </c>
      <c r="J153" s="71">
        <f t="shared" si="59"/>
        <v>146761</v>
      </c>
      <c r="K153" s="68">
        <f t="shared" si="60"/>
        <v>42077</v>
      </c>
      <c r="L153" s="69">
        <f t="shared" si="61"/>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3">
      <c r="A154" s="77" t="s">
        <v>276</v>
      </c>
      <c r="B154" s="139" t="s">
        <v>24</v>
      </c>
      <c r="C154" s="48" t="str">
        <f t="shared" si="62"/>
        <v>NI – Health and Social Care Trusts - Southern Health and Social Care Trust</v>
      </c>
      <c r="D154" s="70">
        <f>SUM(M154:CY154)</f>
        <v>194148</v>
      </c>
      <c r="E154" s="71">
        <f>SUM(CZ154:GL154)</f>
        <v>194540</v>
      </c>
      <c r="F154" s="69">
        <f t="shared" si="57"/>
        <v>143165</v>
      </c>
      <c r="G154" s="69">
        <f t="shared" si="57"/>
        <v>146057</v>
      </c>
      <c r="H154" s="70">
        <f>D154+E154</f>
        <v>388688</v>
      </c>
      <c r="I154" s="71">
        <f t="shared" si="58"/>
        <v>143165</v>
      </c>
      <c r="J154" s="71">
        <f t="shared" si="59"/>
        <v>146057</v>
      </c>
      <c r="K154" s="68">
        <f t="shared" si="60"/>
        <v>50983</v>
      </c>
      <c r="L154" s="69">
        <f t="shared" si="61"/>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3">
      <c r="A155" s="83" t="s">
        <v>276</v>
      </c>
      <c r="B155" s="137" t="s">
        <v>25</v>
      </c>
      <c r="C155" s="62" t="str">
        <f>CONCATENATE(A155," - ",B155)</f>
        <v>NI – Health and Social Care Trusts - Western Health and Social Care Trust</v>
      </c>
      <c r="D155" s="66">
        <f>SUM(M155:CY155)</f>
        <v>150793</v>
      </c>
      <c r="E155" s="67">
        <f>SUM(CZ155:GL155)</f>
        <v>152414</v>
      </c>
      <c r="F155" s="75">
        <f t="shared" si="57"/>
        <v>113341</v>
      </c>
      <c r="G155" s="75">
        <f t="shared" si="57"/>
        <v>116724</v>
      </c>
      <c r="H155" s="66">
        <f>D155+E155</f>
        <v>303207</v>
      </c>
      <c r="I155" s="67">
        <f t="shared" si="58"/>
        <v>113341</v>
      </c>
      <c r="J155" s="67">
        <f t="shared" si="59"/>
        <v>116724</v>
      </c>
      <c r="K155" s="74">
        <f t="shared" si="60"/>
        <v>37452</v>
      </c>
      <c r="L155" s="75">
        <f t="shared" si="61"/>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4" customFormat="1" x14ac:dyDescent="0.3">
      <c r="A156" s="155"/>
      <c r="B156" s="156"/>
      <c r="C156" s="155"/>
      <c r="D156" s="59">
        <f>SUM(D151:D155)</f>
        <v>934155</v>
      </c>
      <c r="E156" s="59">
        <f>SUM(E151:E155)</f>
        <v>961355</v>
      </c>
      <c r="F156" s="59">
        <f>SUM(F151:F155)</f>
        <v>707833</v>
      </c>
      <c r="G156" s="59">
        <f t="shared" ref="G156:L156" si="63">SUM(G151:G155)</f>
        <v>746569</v>
      </c>
      <c r="H156" s="59">
        <f t="shared" si="63"/>
        <v>1895510</v>
      </c>
      <c r="I156" s="59">
        <f t="shared" si="63"/>
        <v>707833</v>
      </c>
      <c r="J156" s="59">
        <f t="shared" si="63"/>
        <v>746569</v>
      </c>
      <c r="K156" s="59">
        <f t="shared" si="63"/>
        <v>226322</v>
      </c>
      <c r="L156" s="59">
        <f t="shared" si="63"/>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3">
      <c r="A157" s="93" t="s">
        <v>592</v>
      </c>
      <c r="B157" s="140" t="s">
        <v>449</v>
      </c>
      <c r="C157" s="92" t="str">
        <f>CONCATENATE(A157," - ",B157)</f>
        <v>NHSE regions - East of England</v>
      </c>
      <c r="D157" s="81">
        <f t="shared" ref="D157:D163" si="64">SUM(M157:CY157)</f>
        <v>3234684</v>
      </c>
      <c r="E157" s="82">
        <f t="shared" ref="E157:E163" si="65">SUM(CZ157:GL157)</f>
        <v>3328334</v>
      </c>
      <c r="F157" s="80">
        <f t="shared" ref="F157:G163" si="66">I157</f>
        <v>2500273</v>
      </c>
      <c r="G157" s="80">
        <f t="shared" si="66"/>
        <v>2631851</v>
      </c>
      <c r="H157" s="81">
        <f t="shared" ref="H157:H163" si="67">D157+E157</f>
        <v>6563018</v>
      </c>
      <c r="I157" s="82">
        <f t="shared" ref="I157:I163" si="68">SUM(AE157:CY157)</f>
        <v>2500273</v>
      </c>
      <c r="J157" s="82">
        <f t="shared" ref="J157:J163" si="69">SUM(DR157:GL157)</f>
        <v>2631851</v>
      </c>
      <c r="K157" s="79">
        <f t="shared" ref="K157:K163" si="70">SUM(M157:AD157)</f>
        <v>734411</v>
      </c>
      <c r="L157" s="80">
        <f t="shared" ref="L157:L163" si="71">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3">
      <c r="A158" s="84" t="s">
        <v>592</v>
      </c>
      <c r="B158" s="140" t="s">
        <v>450</v>
      </c>
      <c r="C158" s="48" t="str">
        <f>CONCATENATE(A158," - ",B158)</f>
        <v>NHSE regions - London</v>
      </c>
      <c r="D158" s="70">
        <f t="shared" si="64"/>
        <v>4514378</v>
      </c>
      <c r="E158" s="71">
        <f t="shared" si="65"/>
        <v>4488110</v>
      </c>
      <c r="F158" s="69">
        <f t="shared" si="66"/>
        <v>3464261</v>
      </c>
      <c r="G158" s="69">
        <f t="shared" si="66"/>
        <v>3490632</v>
      </c>
      <c r="H158" s="70">
        <f t="shared" si="67"/>
        <v>9002488</v>
      </c>
      <c r="I158" s="71">
        <f t="shared" si="68"/>
        <v>3464261</v>
      </c>
      <c r="J158" s="71">
        <f t="shared" si="69"/>
        <v>3490632</v>
      </c>
      <c r="K158" s="68">
        <f t="shared" si="70"/>
        <v>1050117</v>
      </c>
      <c r="L158" s="69">
        <f t="shared" si="71"/>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3">
      <c r="A159" s="84" t="s">
        <v>592</v>
      </c>
      <c r="B159" s="140" t="s">
        <v>451</v>
      </c>
      <c r="C159" s="48" t="str">
        <f t="shared" ref="C159:C206" si="72">CONCATENATE(A159," - ",B159)</f>
        <v>NHSE regions - Midlands</v>
      </c>
      <c r="D159" s="70">
        <f t="shared" si="64"/>
        <v>5281149</v>
      </c>
      <c r="E159" s="71">
        <f t="shared" si="65"/>
        <v>5377409</v>
      </c>
      <c r="F159" s="69">
        <f t="shared" si="66"/>
        <v>4112569</v>
      </c>
      <c r="G159" s="69">
        <f t="shared" si="66"/>
        <v>4266088</v>
      </c>
      <c r="H159" s="70">
        <f t="shared" si="67"/>
        <v>10658558</v>
      </c>
      <c r="I159" s="71">
        <f t="shared" si="68"/>
        <v>4112569</v>
      </c>
      <c r="J159" s="71">
        <f t="shared" si="69"/>
        <v>4266088</v>
      </c>
      <c r="K159" s="68">
        <f t="shared" si="70"/>
        <v>1168580</v>
      </c>
      <c r="L159" s="69">
        <f t="shared" si="71"/>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3">
      <c r="A160" s="84" t="s">
        <v>592</v>
      </c>
      <c r="B160" s="140" t="s">
        <v>452</v>
      </c>
      <c r="C160" s="48" t="str">
        <f t="shared" si="72"/>
        <v>NHSE regions - North East and Yorkshire</v>
      </c>
      <c r="D160" s="70">
        <f t="shared" si="64"/>
        <v>4259583</v>
      </c>
      <c r="E160" s="71">
        <f t="shared" si="65"/>
        <v>4379423</v>
      </c>
      <c r="F160" s="69">
        <f t="shared" si="66"/>
        <v>3341801</v>
      </c>
      <c r="G160" s="69">
        <f t="shared" si="66"/>
        <v>3506309</v>
      </c>
      <c r="H160" s="70">
        <f t="shared" si="67"/>
        <v>8639006</v>
      </c>
      <c r="I160" s="71">
        <f t="shared" si="68"/>
        <v>3341801</v>
      </c>
      <c r="J160" s="71">
        <f t="shared" si="69"/>
        <v>3506309</v>
      </c>
      <c r="K160" s="68">
        <f t="shared" si="70"/>
        <v>917782</v>
      </c>
      <c r="L160" s="69">
        <f t="shared" si="71"/>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3">
      <c r="A161" s="84" t="s">
        <v>592</v>
      </c>
      <c r="B161" s="140" t="s">
        <v>453</v>
      </c>
      <c r="C161" s="48" t="str">
        <f t="shared" si="72"/>
        <v>NHSE regions - North West</v>
      </c>
      <c r="D161" s="70">
        <f t="shared" si="64"/>
        <v>3502141</v>
      </c>
      <c r="E161" s="71">
        <f t="shared" si="65"/>
        <v>3585306</v>
      </c>
      <c r="F161" s="69">
        <f t="shared" si="66"/>
        <v>2722575</v>
      </c>
      <c r="G161" s="69">
        <f t="shared" si="66"/>
        <v>2845662</v>
      </c>
      <c r="H161" s="70">
        <f t="shared" si="67"/>
        <v>7087447</v>
      </c>
      <c r="I161" s="71">
        <f t="shared" si="68"/>
        <v>2722575</v>
      </c>
      <c r="J161" s="71">
        <f t="shared" si="69"/>
        <v>2845662</v>
      </c>
      <c r="K161" s="68">
        <f t="shared" si="70"/>
        <v>779566</v>
      </c>
      <c r="L161" s="69">
        <f t="shared" si="71"/>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3">
      <c r="A162" s="84" t="s">
        <v>592</v>
      </c>
      <c r="B162" s="140" t="s">
        <v>454</v>
      </c>
      <c r="C162" s="48" t="str">
        <f t="shared" si="72"/>
        <v>NHSE regions - South East</v>
      </c>
      <c r="D162" s="70">
        <f t="shared" si="64"/>
        <v>4402474</v>
      </c>
      <c r="E162" s="71">
        <f t="shared" si="65"/>
        <v>4531348</v>
      </c>
      <c r="F162" s="69">
        <f t="shared" si="66"/>
        <v>3420890</v>
      </c>
      <c r="G162" s="69">
        <f t="shared" si="66"/>
        <v>3602685</v>
      </c>
      <c r="H162" s="70">
        <f t="shared" si="67"/>
        <v>8933822</v>
      </c>
      <c r="I162" s="71">
        <f t="shared" si="68"/>
        <v>3420890</v>
      </c>
      <c r="J162" s="71">
        <f t="shared" si="69"/>
        <v>3602685</v>
      </c>
      <c r="K162" s="68">
        <f t="shared" si="70"/>
        <v>981584</v>
      </c>
      <c r="L162" s="69">
        <f t="shared" si="71"/>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3">
      <c r="A163" s="236" t="s">
        <v>592</v>
      </c>
      <c r="B163" s="140" t="s">
        <v>455</v>
      </c>
      <c r="C163" s="48" t="str">
        <f t="shared" si="72"/>
        <v>NHSE regions - South West</v>
      </c>
      <c r="D163" s="70">
        <f t="shared" si="64"/>
        <v>2788409</v>
      </c>
      <c r="E163" s="71">
        <f t="shared" si="65"/>
        <v>2877390</v>
      </c>
      <c r="F163" s="69">
        <f t="shared" si="66"/>
        <v>2216929</v>
      </c>
      <c r="G163" s="69">
        <f t="shared" si="66"/>
        <v>2334325</v>
      </c>
      <c r="H163" s="70">
        <f t="shared" si="67"/>
        <v>5665799</v>
      </c>
      <c r="I163" s="71">
        <f t="shared" si="68"/>
        <v>2216929</v>
      </c>
      <c r="J163" s="71">
        <f t="shared" si="69"/>
        <v>2334325</v>
      </c>
      <c r="K163" s="68">
        <f t="shared" si="70"/>
        <v>571480</v>
      </c>
      <c r="L163" s="69">
        <f t="shared" si="71"/>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4" customFormat="1" x14ac:dyDescent="0.3">
      <c r="A164" s="157"/>
      <c r="B164" s="158"/>
      <c r="C164" s="150"/>
      <c r="D164" s="159">
        <f>SUM(D157:D163)</f>
        <v>27982818</v>
      </c>
      <c r="E164" s="159">
        <f>SUM(E157:E163)</f>
        <v>28567320</v>
      </c>
      <c r="F164" s="159">
        <f t="shared" ref="F164:G164" si="73">SUM(F157:F163)</f>
        <v>21779298</v>
      </c>
      <c r="G164" s="159">
        <f t="shared" si="73"/>
        <v>22677552</v>
      </c>
      <c r="H164" s="159">
        <f>SUM(H157:H163)</f>
        <v>56550138</v>
      </c>
      <c r="I164" s="159">
        <f t="shared" ref="I164:L164" si="74">SUM(I157:I163)</f>
        <v>21779298</v>
      </c>
      <c r="J164" s="159">
        <f t="shared" si="74"/>
        <v>22677552</v>
      </c>
      <c r="K164" s="159">
        <f t="shared" si="74"/>
        <v>6203520</v>
      </c>
      <c r="L164" s="159">
        <f t="shared" si="74"/>
        <v>5889768</v>
      </c>
      <c r="M164" s="159"/>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59"/>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3">
      <c r="A165" s="146" t="s">
        <v>434</v>
      </c>
      <c r="B165" s="254" t="s">
        <v>418</v>
      </c>
      <c r="C165" s="215" t="str">
        <f t="shared" si="72"/>
        <v>England ICS - Bath and North East Somerset, Swindon and Wiltshire</v>
      </c>
      <c r="D165" s="81">
        <f t="shared" ref="D165:D206" si="75">SUM(M165:CY165)</f>
        <v>461582</v>
      </c>
      <c r="E165" s="82">
        <f t="shared" ref="E165:E206" si="76">SUM(CZ165:GL165)</f>
        <v>468382</v>
      </c>
      <c r="F165" s="107">
        <f t="shared" ref="F165" si="77">I165</f>
        <v>361510</v>
      </c>
      <c r="G165" s="107">
        <f t="shared" ref="G165" si="78">J165</f>
        <v>373112</v>
      </c>
      <c r="H165" s="147">
        <f t="shared" ref="H165:H206" si="79">D165+E165</f>
        <v>929964</v>
      </c>
      <c r="I165" s="81">
        <f t="shared" ref="I165" si="80">SUM(AE165:CY165)</f>
        <v>361510</v>
      </c>
      <c r="J165" s="142">
        <f t="shared" ref="J165" si="81">SUM(DR165:GL165)</f>
        <v>373112</v>
      </c>
      <c r="K165" s="144">
        <f t="shared" ref="K165" si="82">SUM(M165:AD165)</f>
        <v>100072</v>
      </c>
      <c r="L165" s="80">
        <f t="shared" ref="L165" si="83">SUM(CZ165:DQ165)</f>
        <v>95270</v>
      </c>
      <c r="M165" s="144">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4">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3">
      <c r="A166" s="148" t="s">
        <v>434</v>
      </c>
      <c r="B166" s="255" t="s">
        <v>419</v>
      </c>
      <c r="C166" s="216" t="str">
        <f t="shared" si="72"/>
        <v>England ICS - Bedfordshire, Luton and Milton Keynes</v>
      </c>
      <c r="D166" s="70">
        <f t="shared" si="75"/>
        <v>476424</v>
      </c>
      <c r="E166" s="71">
        <f t="shared" si="76"/>
        <v>482674</v>
      </c>
      <c r="F166" s="108">
        <f t="shared" ref="F166:F200" si="84">I166</f>
        <v>355949</v>
      </c>
      <c r="G166" s="108">
        <f t="shared" ref="G166:G200" si="85">J166</f>
        <v>367983</v>
      </c>
      <c r="H166" s="141">
        <f t="shared" si="79"/>
        <v>959098</v>
      </c>
      <c r="I166" s="70">
        <f t="shared" ref="I166:I200" si="86">SUM(AE166:CY166)</f>
        <v>355949</v>
      </c>
      <c r="J166" s="143">
        <f t="shared" ref="J166:J200" si="87">SUM(DR166:GL166)</f>
        <v>367983</v>
      </c>
      <c r="K166" s="145">
        <f t="shared" ref="K166:K200" si="88">SUM(M166:AD166)</f>
        <v>120475</v>
      </c>
      <c r="L166" s="69">
        <f t="shared" ref="L166:L200" si="89">SUM(CZ166:DQ166)</f>
        <v>114691</v>
      </c>
      <c r="M166" s="145">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5">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3">
      <c r="A167" s="148" t="s">
        <v>434</v>
      </c>
      <c r="B167" s="255" t="s">
        <v>459</v>
      </c>
      <c r="C167" s="216" t="str">
        <f t="shared" si="72"/>
        <v>England ICS - Birmingham and Solihull </v>
      </c>
      <c r="D167" s="70">
        <f t="shared" si="75"/>
        <v>580301</v>
      </c>
      <c r="E167" s="71">
        <f t="shared" si="76"/>
        <v>599430</v>
      </c>
      <c r="F167" s="108">
        <f t="shared" si="84"/>
        <v>431773</v>
      </c>
      <c r="G167" s="108">
        <f t="shared" si="85"/>
        <v>459616</v>
      </c>
      <c r="H167" s="141">
        <f t="shared" si="79"/>
        <v>1179731</v>
      </c>
      <c r="I167" s="70">
        <f t="shared" si="86"/>
        <v>431773</v>
      </c>
      <c r="J167" s="143">
        <f t="shared" si="87"/>
        <v>459616</v>
      </c>
      <c r="K167" s="145">
        <f t="shared" si="88"/>
        <v>148528</v>
      </c>
      <c r="L167" s="69">
        <f t="shared" si="89"/>
        <v>139814</v>
      </c>
      <c r="M167" s="145">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5">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3">
      <c r="A168" s="148" t="s">
        <v>434</v>
      </c>
      <c r="B168" s="255" t="s">
        <v>602</v>
      </c>
      <c r="C168" s="216" t="str">
        <f t="shared" si="72"/>
        <v>England ICS - Bristol, North Somerset and South Gloucestershire</v>
      </c>
      <c r="D168" s="70">
        <f t="shared" si="75"/>
        <v>481679</v>
      </c>
      <c r="E168" s="71">
        <f t="shared" si="76"/>
        <v>487577</v>
      </c>
      <c r="F168" s="108">
        <f t="shared" si="84"/>
        <v>379832</v>
      </c>
      <c r="G168" s="108">
        <f t="shared" si="85"/>
        <v>391270</v>
      </c>
      <c r="H168" s="141">
        <f t="shared" si="79"/>
        <v>969256</v>
      </c>
      <c r="I168" s="70">
        <f t="shared" si="86"/>
        <v>379832</v>
      </c>
      <c r="J168" s="143">
        <f t="shared" si="87"/>
        <v>391270</v>
      </c>
      <c r="K168" s="145">
        <f t="shared" si="88"/>
        <v>101847</v>
      </c>
      <c r="L168" s="69">
        <f t="shared" si="89"/>
        <v>96307</v>
      </c>
      <c r="M168" s="145">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5">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3">
      <c r="A169" s="148" t="s">
        <v>434</v>
      </c>
      <c r="B169" s="255" t="s">
        <v>460</v>
      </c>
      <c r="C169" s="216" t="str">
        <f t="shared" si="72"/>
        <v>England ICS - Buckinghamshire, Oxfordshire and Berkshire West:</v>
      </c>
      <c r="D169" s="70">
        <f t="shared" si="75"/>
        <v>854789</v>
      </c>
      <c r="E169" s="71">
        <f t="shared" si="76"/>
        <v>868658</v>
      </c>
      <c r="F169" s="108">
        <f t="shared" si="84"/>
        <v>657001</v>
      </c>
      <c r="G169" s="108">
        <f t="shared" si="85"/>
        <v>680525</v>
      </c>
      <c r="H169" s="141">
        <f t="shared" si="79"/>
        <v>1723447</v>
      </c>
      <c r="I169" s="70">
        <f t="shared" si="86"/>
        <v>657001</v>
      </c>
      <c r="J169" s="143">
        <f t="shared" si="87"/>
        <v>680525</v>
      </c>
      <c r="K169" s="145">
        <f t="shared" si="88"/>
        <v>197788</v>
      </c>
      <c r="L169" s="69">
        <f t="shared" si="89"/>
        <v>188133</v>
      </c>
      <c r="M169" s="145">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5">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3">
      <c r="A170" s="148" t="s">
        <v>434</v>
      </c>
      <c r="B170" s="255" t="s">
        <v>291</v>
      </c>
      <c r="C170" s="216" t="str">
        <f t="shared" si="72"/>
        <v>England ICS - Cambridgeshire and Peterborough</v>
      </c>
      <c r="D170" s="70">
        <f t="shared" si="75"/>
        <v>449188</v>
      </c>
      <c r="E170" s="71">
        <f t="shared" si="76"/>
        <v>447537</v>
      </c>
      <c r="F170" s="108">
        <f t="shared" si="84"/>
        <v>346936</v>
      </c>
      <c r="G170" s="108">
        <f t="shared" si="85"/>
        <v>351669</v>
      </c>
      <c r="H170" s="141">
        <f t="shared" si="79"/>
        <v>896725</v>
      </c>
      <c r="I170" s="70">
        <f t="shared" si="86"/>
        <v>346936</v>
      </c>
      <c r="J170" s="143">
        <f t="shared" si="87"/>
        <v>351669</v>
      </c>
      <c r="K170" s="145">
        <f t="shared" si="88"/>
        <v>102252</v>
      </c>
      <c r="L170" s="69">
        <f t="shared" si="89"/>
        <v>95868</v>
      </c>
      <c r="M170" s="145">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5">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3">
      <c r="A171" s="148" t="s">
        <v>434</v>
      </c>
      <c r="B171" s="255" t="s">
        <v>377</v>
      </c>
      <c r="C171" s="216" t="str">
        <f t="shared" si="72"/>
        <v>England ICS - Cheshire and Merseyside</v>
      </c>
      <c r="D171" s="70">
        <f t="shared" si="75"/>
        <v>1226046</v>
      </c>
      <c r="E171" s="71">
        <f t="shared" si="76"/>
        <v>1277856</v>
      </c>
      <c r="F171" s="108">
        <f t="shared" ref="F171:F195" si="90">I171</f>
        <v>964135</v>
      </c>
      <c r="G171" s="108">
        <f t="shared" ref="G171:G195" si="91">J171</f>
        <v>1029896</v>
      </c>
      <c r="H171" s="141">
        <f t="shared" si="79"/>
        <v>2503902</v>
      </c>
      <c r="I171" s="70">
        <f t="shared" ref="I171:I195" si="92">SUM(AE171:CY171)</f>
        <v>964135</v>
      </c>
      <c r="J171" s="143">
        <f t="shared" ref="J171:J195" si="93">SUM(DR171:GL171)</f>
        <v>1029896</v>
      </c>
      <c r="K171" s="145">
        <f t="shared" ref="K171:K195" si="94">SUM(M171:AD171)</f>
        <v>261911</v>
      </c>
      <c r="L171" s="69">
        <f t="shared" ref="L171:L195" si="95">SUM(CZ171:DQ171)</f>
        <v>247960</v>
      </c>
      <c r="M171" s="145">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5">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3">
      <c r="A172" s="148" t="s">
        <v>434</v>
      </c>
      <c r="B172" s="255" t="s">
        <v>461</v>
      </c>
      <c r="C172" s="216" t="str">
        <f t="shared" si="72"/>
        <v xml:space="preserve">England ICS - Cornwall and the Isles of Scilly </v>
      </c>
      <c r="D172" s="70">
        <f t="shared" si="75"/>
        <v>279480</v>
      </c>
      <c r="E172" s="71">
        <f t="shared" si="76"/>
        <v>296045</v>
      </c>
      <c r="F172" s="108">
        <f t="shared" si="90"/>
        <v>223269</v>
      </c>
      <c r="G172" s="108">
        <f t="shared" si="91"/>
        <v>242963</v>
      </c>
      <c r="H172" s="141">
        <f t="shared" si="79"/>
        <v>575525</v>
      </c>
      <c r="I172" s="70">
        <f t="shared" si="92"/>
        <v>223269</v>
      </c>
      <c r="J172" s="143">
        <f t="shared" si="93"/>
        <v>242963</v>
      </c>
      <c r="K172" s="145">
        <f t="shared" si="94"/>
        <v>56211</v>
      </c>
      <c r="L172" s="69">
        <f t="shared" si="95"/>
        <v>53082</v>
      </c>
      <c r="M172" s="145">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5">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3">
      <c r="A173" s="148" t="s">
        <v>434</v>
      </c>
      <c r="B173" s="255" t="s">
        <v>379</v>
      </c>
      <c r="C173" s="216" t="str">
        <f t="shared" si="72"/>
        <v>England ICS - Coventry and Warwickshire</v>
      </c>
      <c r="D173" s="70">
        <f t="shared" si="75"/>
        <v>481624</v>
      </c>
      <c r="E173" s="71">
        <f t="shared" si="76"/>
        <v>481549</v>
      </c>
      <c r="F173" s="108">
        <f t="shared" si="90"/>
        <v>379115</v>
      </c>
      <c r="G173" s="108">
        <f t="shared" si="91"/>
        <v>384098</v>
      </c>
      <c r="H173" s="141">
        <f t="shared" si="79"/>
        <v>963173</v>
      </c>
      <c r="I173" s="70">
        <f t="shared" si="92"/>
        <v>379115</v>
      </c>
      <c r="J173" s="143">
        <f t="shared" si="93"/>
        <v>384098</v>
      </c>
      <c r="K173" s="145">
        <f t="shared" si="94"/>
        <v>102509</v>
      </c>
      <c r="L173" s="69">
        <f t="shared" si="95"/>
        <v>97451</v>
      </c>
      <c r="M173" s="145">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5">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3">
      <c r="A174" s="148" t="s">
        <v>434</v>
      </c>
      <c r="B174" s="255" t="s">
        <v>462</v>
      </c>
      <c r="C174" s="216" t="str">
        <f t="shared" si="72"/>
        <v>England ICS - Derbyshire</v>
      </c>
      <c r="D174" s="70">
        <f t="shared" si="75"/>
        <v>507654</v>
      </c>
      <c r="E174" s="71">
        <f t="shared" si="76"/>
        <v>522739</v>
      </c>
      <c r="F174" s="108">
        <f t="shared" si="90"/>
        <v>401434</v>
      </c>
      <c r="G174" s="108">
        <f t="shared" si="91"/>
        <v>421207</v>
      </c>
      <c r="H174" s="141">
        <f t="shared" si="79"/>
        <v>1030393</v>
      </c>
      <c r="I174" s="70">
        <f t="shared" si="92"/>
        <v>401434</v>
      </c>
      <c r="J174" s="143">
        <f t="shared" si="93"/>
        <v>421207</v>
      </c>
      <c r="K174" s="145">
        <f t="shared" si="94"/>
        <v>106220</v>
      </c>
      <c r="L174" s="69">
        <f t="shared" si="95"/>
        <v>101532</v>
      </c>
      <c r="M174" s="145">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5">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3">
      <c r="A175" s="148" t="s">
        <v>434</v>
      </c>
      <c r="B175" s="255" t="s">
        <v>368</v>
      </c>
      <c r="C175" s="216" t="str">
        <f t="shared" si="72"/>
        <v>England ICS - Devon</v>
      </c>
      <c r="D175" s="70">
        <f t="shared" si="75"/>
        <v>592841</v>
      </c>
      <c r="E175" s="71">
        <f t="shared" si="76"/>
        <v>616932</v>
      </c>
      <c r="F175" s="108">
        <f t="shared" si="90"/>
        <v>476232</v>
      </c>
      <c r="G175" s="108">
        <f t="shared" si="91"/>
        <v>506690</v>
      </c>
      <c r="H175" s="141">
        <f t="shared" si="79"/>
        <v>1209773</v>
      </c>
      <c r="I175" s="70">
        <f t="shared" si="92"/>
        <v>476232</v>
      </c>
      <c r="J175" s="143">
        <f t="shared" si="93"/>
        <v>506690</v>
      </c>
      <c r="K175" s="145">
        <f t="shared" si="94"/>
        <v>116609</v>
      </c>
      <c r="L175" s="69">
        <f t="shared" si="95"/>
        <v>110242</v>
      </c>
      <c r="M175" s="145">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5">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3">
      <c r="A176" s="148" t="s">
        <v>434</v>
      </c>
      <c r="B176" s="255" t="s">
        <v>28</v>
      </c>
      <c r="C176" s="216" t="str">
        <f t="shared" si="72"/>
        <v>England ICS - Dorset</v>
      </c>
      <c r="D176" s="70">
        <f t="shared" si="75"/>
        <v>383364</v>
      </c>
      <c r="E176" s="71">
        <f t="shared" si="76"/>
        <v>393416</v>
      </c>
      <c r="F176" s="108">
        <f t="shared" si="90"/>
        <v>309517</v>
      </c>
      <c r="G176" s="108">
        <f t="shared" si="91"/>
        <v>323213</v>
      </c>
      <c r="H176" s="141">
        <f t="shared" si="79"/>
        <v>776780</v>
      </c>
      <c r="I176" s="70">
        <f t="shared" si="92"/>
        <v>309517</v>
      </c>
      <c r="J176" s="143">
        <f t="shared" si="93"/>
        <v>323213</v>
      </c>
      <c r="K176" s="145">
        <f t="shared" si="94"/>
        <v>73847</v>
      </c>
      <c r="L176" s="69">
        <f t="shared" si="95"/>
        <v>70203</v>
      </c>
      <c r="M176" s="145">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5">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3">
      <c r="A177" s="148" t="s">
        <v>434</v>
      </c>
      <c r="B177" s="255" t="s">
        <v>463</v>
      </c>
      <c r="C177" s="216" t="str">
        <f t="shared" si="72"/>
        <v>England ICS - Frimley</v>
      </c>
      <c r="D177" s="70">
        <f t="shared" si="75"/>
        <v>371630</v>
      </c>
      <c r="E177" s="71">
        <f t="shared" si="76"/>
        <v>375109</v>
      </c>
      <c r="F177" s="108">
        <f t="shared" si="90"/>
        <v>280610</v>
      </c>
      <c r="G177" s="108">
        <f t="shared" si="91"/>
        <v>289515</v>
      </c>
      <c r="H177" s="141">
        <f t="shared" si="79"/>
        <v>746739</v>
      </c>
      <c r="I177" s="70">
        <f t="shared" si="92"/>
        <v>280610</v>
      </c>
      <c r="J177" s="143">
        <f t="shared" si="93"/>
        <v>289515</v>
      </c>
      <c r="K177" s="145">
        <f t="shared" si="94"/>
        <v>91020</v>
      </c>
      <c r="L177" s="69">
        <f t="shared" si="95"/>
        <v>85594</v>
      </c>
      <c r="M177" s="145">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5">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3">
      <c r="A178" s="148" t="s">
        <v>434</v>
      </c>
      <c r="B178" s="255" t="s">
        <v>29</v>
      </c>
      <c r="C178" s="216" t="str">
        <f t="shared" si="72"/>
        <v>England ICS - Gloucestershire</v>
      </c>
      <c r="D178" s="70">
        <f t="shared" si="75"/>
        <v>314175</v>
      </c>
      <c r="E178" s="71">
        <f t="shared" si="76"/>
        <v>326475</v>
      </c>
      <c r="F178" s="108">
        <f t="shared" si="90"/>
        <v>248138</v>
      </c>
      <c r="G178" s="108">
        <f t="shared" si="91"/>
        <v>262950</v>
      </c>
      <c r="H178" s="141">
        <f t="shared" si="79"/>
        <v>640650</v>
      </c>
      <c r="I178" s="70">
        <f t="shared" si="92"/>
        <v>248138</v>
      </c>
      <c r="J178" s="143">
        <f t="shared" si="93"/>
        <v>262950</v>
      </c>
      <c r="K178" s="145">
        <f t="shared" si="94"/>
        <v>66037</v>
      </c>
      <c r="L178" s="69">
        <f t="shared" si="95"/>
        <v>63525</v>
      </c>
      <c r="M178" s="145">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5">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3">
      <c r="A179" s="148" t="s">
        <v>434</v>
      </c>
      <c r="B179" s="255" t="s">
        <v>464</v>
      </c>
      <c r="C179" s="216" t="str">
        <f t="shared" si="72"/>
        <v xml:space="preserve">England ICS - Greater Manchester </v>
      </c>
      <c r="D179" s="70">
        <f t="shared" si="75"/>
        <v>1434728</v>
      </c>
      <c r="E179" s="71">
        <f t="shared" si="76"/>
        <v>1447162</v>
      </c>
      <c r="F179" s="108">
        <f t="shared" si="90"/>
        <v>1098593</v>
      </c>
      <c r="G179" s="108">
        <f t="shared" si="91"/>
        <v>1128011</v>
      </c>
      <c r="H179" s="141">
        <f t="shared" si="79"/>
        <v>2881890</v>
      </c>
      <c r="I179" s="70">
        <f t="shared" si="92"/>
        <v>1098593</v>
      </c>
      <c r="J179" s="143">
        <f t="shared" si="93"/>
        <v>1128011</v>
      </c>
      <c r="K179" s="145">
        <f t="shared" si="94"/>
        <v>336135</v>
      </c>
      <c r="L179" s="69">
        <f t="shared" si="95"/>
        <v>319151</v>
      </c>
      <c r="M179" s="145">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5">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3">
      <c r="A180" s="148" t="s">
        <v>434</v>
      </c>
      <c r="B180" s="255" t="s">
        <v>385</v>
      </c>
      <c r="C180" s="216" t="str">
        <f t="shared" si="72"/>
        <v>England ICS - Hampshire and the Isle of Wight</v>
      </c>
      <c r="D180" s="70">
        <f t="shared" si="75"/>
        <v>904764</v>
      </c>
      <c r="E180" s="71">
        <f t="shared" si="76"/>
        <v>926709</v>
      </c>
      <c r="F180" s="108">
        <f t="shared" si="90"/>
        <v>715426</v>
      </c>
      <c r="G180" s="108">
        <f t="shared" si="91"/>
        <v>747588</v>
      </c>
      <c r="H180" s="141">
        <f t="shared" si="79"/>
        <v>1831473</v>
      </c>
      <c r="I180" s="70">
        <f t="shared" si="92"/>
        <v>715426</v>
      </c>
      <c r="J180" s="143">
        <f t="shared" si="93"/>
        <v>747588</v>
      </c>
      <c r="K180" s="145">
        <f t="shared" si="94"/>
        <v>189338</v>
      </c>
      <c r="L180" s="69">
        <f t="shared" si="95"/>
        <v>179121</v>
      </c>
      <c r="M180" s="145">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5">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3">
      <c r="A181" s="148" t="s">
        <v>434</v>
      </c>
      <c r="B181" s="255" t="s">
        <v>382</v>
      </c>
      <c r="C181" s="216" t="str">
        <f t="shared" si="72"/>
        <v>England ICS - Hertfordshire and West Essex</v>
      </c>
      <c r="D181" s="70">
        <f t="shared" si="75"/>
        <v>727451</v>
      </c>
      <c r="E181" s="71">
        <f t="shared" si="76"/>
        <v>760610</v>
      </c>
      <c r="F181" s="108">
        <f t="shared" si="90"/>
        <v>552598</v>
      </c>
      <c r="G181" s="108">
        <f t="shared" si="91"/>
        <v>594357</v>
      </c>
      <c r="H181" s="141">
        <f t="shared" si="79"/>
        <v>1488061</v>
      </c>
      <c r="I181" s="70">
        <f t="shared" si="92"/>
        <v>552598</v>
      </c>
      <c r="J181" s="143">
        <f t="shared" si="93"/>
        <v>594357</v>
      </c>
      <c r="K181" s="145">
        <f t="shared" si="94"/>
        <v>174853</v>
      </c>
      <c r="L181" s="69">
        <f t="shared" si="95"/>
        <v>166253</v>
      </c>
      <c r="M181" s="145">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5">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3">
      <c r="A182" s="148" t="s">
        <v>434</v>
      </c>
      <c r="B182" s="255" t="s">
        <v>603</v>
      </c>
      <c r="C182" s="216" t="str">
        <f t="shared" si="72"/>
        <v>England ICS - Herefordshire and Worcestershire</v>
      </c>
      <c r="D182" s="70">
        <f t="shared" si="75"/>
        <v>389585</v>
      </c>
      <c r="E182" s="71">
        <f t="shared" si="76"/>
        <v>402100</v>
      </c>
      <c r="F182" s="108">
        <f t="shared" si="90"/>
        <v>309932</v>
      </c>
      <c r="G182" s="108">
        <f t="shared" si="91"/>
        <v>326371</v>
      </c>
      <c r="H182" s="141">
        <f t="shared" si="79"/>
        <v>791685</v>
      </c>
      <c r="I182" s="70">
        <f t="shared" si="92"/>
        <v>309932</v>
      </c>
      <c r="J182" s="143">
        <f t="shared" si="93"/>
        <v>326371</v>
      </c>
      <c r="K182" s="145">
        <f t="shared" si="94"/>
        <v>79653</v>
      </c>
      <c r="L182" s="69">
        <f t="shared" si="95"/>
        <v>75729</v>
      </c>
      <c r="M182" s="145">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5">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3">
      <c r="A183" s="148" t="s">
        <v>434</v>
      </c>
      <c r="B183" s="255" t="s">
        <v>604</v>
      </c>
      <c r="C183" s="216" t="str">
        <f t="shared" si="72"/>
        <v>England ICS - Humber and North Yorkshire</v>
      </c>
      <c r="D183" s="70">
        <f t="shared" si="75"/>
        <v>843891</v>
      </c>
      <c r="E183" s="71">
        <f t="shared" si="76"/>
        <v>864832</v>
      </c>
      <c r="F183" s="108">
        <f t="shared" si="90"/>
        <v>671757</v>
      </c>
      <c r="G183" s="108">
        <f t="shared" si="91"/>
        <v>701707</v>
      </c>
      <c r="H183" s="141">
        <f t="shared" si="79"/>
        <v>1708723</v>
      </c>
      <c r="I183" s="70">
        <f t="shared" si="92"/>
        <v>671757</v>
      </c>
      <c r="J183" s="143">
        <f t="shared" si="93"/>
        <v>701707</v>
      </c>
      <c r="K183" s="145">
        <f t="shared" si="94"/>
        <v>172134</v>
      </c>
      <c r="L183" s="69">
        <f t="shared" si="95"/>
        <v>163125</v>
      </c>
      <c r="M183" s="145">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5">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3">
      <c r="A184" s="148" t="s">
        <v>434</v>
      </c>
      <c r="B184" s="255" t="s">
        <v>277</v>
      </c>
      <c r="C184" s="216" t="str">
        <f t="shared" si="72"/>
        <v>England ICS - Kent and Medway</v>
      </c>
      <c r="D184" s="70">
        <f t="shared" si="75"/>
        <v>918033</v>
      </c>
      <c r="E184" s="71">
        <f t="shared" si="76"/>
        <v>950166</v>
      </c>
      <c r="F184" s="108">
        <f t="shared" si="90"/>
        <v>706308</v>
      </c>
      <c r="G184" s="108">
        <f t="shared" si="91"/>
        <v>749879</v>
      </c>
      <c r="H184" s="141">
        <f t="shared" si="79"/>
        <v>1868199</v>
      </c>
      <c r="I184" s="70">
        <f t="shared" si="92"/>
        <v>706308</v>
      </c>
      <c r="J184" s="143">
        <f t="shared" si="93"/>
        <v>749879</v>
      </c>
      <c r="K184" s="145">
        <f t="shared" si="94"/>
        <v>211725</v>
      </c>
      <c r="L184" s="69">
        <f t="shared" si="95"/>
        <v>200287</v>
      </c>
      <c r="M184" s="145">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5">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3">
      <c r="A185" s="148" t="s">
        <v>434</v>
      </c>
      <c r="B185" s="255" t="s">
        <v>465</v>
      </c>
      <c r="C185" s="216" t="str">
        <f t="shared" si="72"/>
        <v>England ICS - Lancashire and South Cumbria</v>
      </c>
      <c r="D185" s="70">
        <f t="shared" si="75"/>
        <v>841367</v>
      </c>
      <c r="E185" s="71">
        <f t="shared" si="76"/>
        <v>860288</v>
      </c>
      <c r="F185" s="108">
        <f t="shared" si="90"/>
        <v>659847</v>
      </c>
      <c r="G185" s="108">
        <f t="shared" si="91"/>
        <v>687755</v>
      </c>
      <c r="H185" s="141">
        <f t="shared" si="79"/>
        <v>1701655</v>
      </c>
      <c r="I185" s="70">
        <f t="shared" si="92"/>
        <v>659847</v>
      </c>
      <c r="J185" s="143">
        <f t="shared" si="93"/>
        <v>687755</v>
      </c>
      <c r="K185" s="145">
        <f t="shared" si="94"/>
        <v>181520</v>
      </c>
      <c r="L185" s="69">
        <f t="shared" si="95"/>
        <v>172533</v>
      </c>
      <c r="M185" s="145">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5">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3">
      <c r="A186" s="148" t="s">
        <v>434</v>
      </c>
      <c r="B186" s="255" t="s">
        <v>378</v>
      </c>
      <c r="C186" s="216" t="str">
        <f t="shared" si="72"/>
        <v>England ICS - Leicester, Leicestershire and Rutland</v>
      </c>
      <c r="D186" s="70">
        <f t="shared" si="75"/>
        <v>551149</v>
      </c>
      <c r="E186" s="71">
        <f t="shared" si="76"/>
        <v>556448</v>
      </c>
      <c r="F186" s="108">
        <f t="shared" si="90"/>
        <v>430266</v>
      </c>
      <c r="G186" s="108">
        <f t="shared" si="91"/>
        <v>442069</v>
      </c>
      <c r="H186" s="141">
        <f t="shared" si="79"/>
        <v>1107597</v>
      </c>
      <c r="I186" s="70">
        <f t="shared" si="92"/>
        <v>430266</v>
      </c>
      <c r="J186" s="143">
        <f t="shared" si="93"/>
        <v>442069</v>
      </c>
      <c r="K186" s="145">
        <f t="shared" si="94"/>
        <v>120883</v>
      </c>
      <c r="L186" s="69">
        <f t="shared" si="95"/>
        <v>114379</v>
      </c>
      <c r="M186" s="145">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5">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3">
      <c r="A187" s="148" t="s">
        <v>434</v>
      </c>
      <c r="B187" s="255" t="s">
        <v>370</v>
      </c>
      <c r="C187" s="216" t="str">
        <f t="shared" si="72"/>
        <v>England ICS - Lincolnshire</v>
      </c>
      <c r="D187" s="70">
        <f t="shared" si="75"/>
        <v>375699</v>
      </c>
      <c r="E187" s="71">
        <f t="shared" si="76"/>
        <v>390634</v>
      </c>
      <c r="F187" s="108">
        <f t="shared" si="90"/>
        <v>300527</v>
      </c>
      <c r="G187" s="108">
        <f t="shared" si="91"/>
        <v>318474</v>
      </c>
      <c r="H187" s="141">
        <f t="shared" si="79"/>
        <v>766333</v>
      </c>
      <c r="I187" s="70">
        <f t="shared" si="92"/>
        <v>300527</v>
      </c>
      <c r="J187" s="143">
        <f t="shared" si="93"/>
        <v>318474</v>
      </c>
      <c r="K187" s="145">
        <f t="shared" si="94"/>
        <v>75172</v>
      </c>
      <c r="L187" s="69">
        <f t="shared" si="95"/>
        <v>72160</v>
      </c>
      <c r="M187" s="145">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5">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3">
      <c r="A188" s="148" t="s">
        <v>434</v>
      </c>
      <c r="B188" s="255" t="s">
        <v>466</v>
      </c>
      <c r="C188" s="216" t="str">
        <f t="shared" si="72"/>
        <v xml:space="preserve">England ICS - Mid and South Essex </v>
      </c>
      <c r="D188" s="70">
        <f t="shared" si="75"/>
        <v>587395</v>
      </c>
      <c r="E188" s="71">
        <f t="shared" si="76"/>
        <v>611901</v>
      </c>
      <c r="F188" s="108">
        <f t="shared" si="90"/>
        <v>452188</v>
      </c>
      <c r="G188" s="108">
        <f t="shared" si="91"/>
        <v>483661</v>
      </c>
      <c r="H188" s="141">
        <f t="shared" si="79"/>
        <v>1199296</v>
      </c>
      <c r="I188" s="70">
        <f t="shared" si="92"/>
        <v>452188</v>
      </c>
      <c r="J188" s="143">
        <f t="shared" si="93"/>
        <v>483661</v>
      </c>
      <c r="K188" s="145">
        <f t="shared" si="94"/>
        <v>135207</v>
      </c>
      <c r="L188" s="69">
        <f t="shared" si="95"/>
        <v>128240</v>
      </c>
      <c r="M188" s="145">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5">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3">
      <c r="A189" s="148" t="s">
        <v>434</v>
      </c>
      <c r="B189" s="255" t="s">
        <v>380</v>
      </c>
      <c r="C189" s="216" t="str">
        <f t="shared" si="72"/>
        <v>England ICS - Norfolk and Waveney</v>
      </c>
      <c r="D189" s="70">
        <f t="shared" si="75"/>
        <v>506595</v>
      </c>
      <c r="E189" s="71">
        <f t="shared" si="76"/>
        <v>526066</v>
      </c>
      <c r="F189" s="108">
        <f t="shared" si="90"/>
        <v>406639</v>
      </c>
      <c r="G189" s="108">
        <f t="shared" si="91"/>
        <v>431328</v>
      </c>
      <c r="H189" s="141">
        <f t="shared" si="79"/>
        <v>1032661</v>
      </c>
      <c r="I189" s="70">
        <f t="shared" si="92"/>
        <v>406639</v>
      </c>
      <c r="J189" s="143">
        <f t="shared" si="93"/>
        <v>431328</v>
      </c>
      <c r="K189" s="145">
        <f t="shared" si="94"/>
        <v>99956</v>
      </c>
      <c r="L189" s="69">
        <f t="shared" si="95"/>
        <v>94738</v>
      </c>
      <c r="M189" s="145">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5">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3">
      <c r="A190" s="148" t="s">
        <v>434</v>
      </c>
      <c r="B190" s="255" t="s">
        <v>467</v>
      </c>
      <c r="C190" s="216" t="str">
        <f t="shared" si="72"/>
        <v xml:space="preserve">England ICS - North Central London </v>
      </c>
      <c r="D190" s="70">
        <f t="shared" si="75"/>
        <v>766256</v>
      </c>
      <c r="E190" s="71">
        <f t="shared" si="76"/>
        <v>760326</v>
      </c>
      <c r="F190" s="108">
        <f t="shared" si="90"/>
        <v>593891</v>
      </c>
      <c r="G190" s="108">
        <f t="shared" si="91"/>
        <v>596826</v>
      </c>
      <c r="H190" s="141">
        <f t="shared" si="79"/>
        <v>1526582</v>
      </c>
      <c r="I190" s="70">
        <f t="shared" si="92"/>
        <v>593891</v>
      </c>
      <c r="J190" s="143">
        <f t="shared" si="93"/>
        <v>596826</v>
      </c>
      <c r="K190" s="145">
        <f t="shared" si="94"/>
        <v>172365</v>
      </c>
      <c r="L190" s="69">
        <f t="shared" si="95"/>
        <v>163500</v>
      </c>
      <c r="M190" s="145">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5">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3">
      <c r="A191" s="148" t="s">
        <v>434</v>
      </c>
      <c r="B191" s="255" t="s">
        <v>456</v>
      </c>
      <c r="C191" s="216" t="str">
        <f t="shared" si="72"/>
        <v>England ICS - North East and North Cumbria</v>
      </c>
      <c r="D191" s="70">
        <f t="shared" si="75"/>
        <v>1475310</v>
      </c>
      <c r="E191" s="71">
        <f t="shared" si="76"/>
        <v>1525122</v>
      </c>
      <c r="F191" s="108">
        <f t="shared" si="90"/>
        <v>1170091</v>
      </c>
      <c r="G191" s="108">
        <f t="shared" si="91"/>
        <v>1236662</v>
      </c>
      <c r="H191" s="141">
        <f t="shared" si="79"/>
        <v>3000432</v>
      </c>
      <c r="I191" s="70">
        <f t="shared" si="92"/>
        <v>1170091</v>
      </c>
      <c r="J191" s="143">
        <f t="shared" si="93"/>
        <v>1236662</v>
      </c>
      <c r="K191" s="145">
        <f t="shared" si="94"/>
        <v>305219</v>
      </c>
      <c r="L191" s="69">
        <f t="shared" si="95"/>
        <v>288460</v>
      </c>
      <c r="M191" s="145">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5">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3">
      <c r="A192" s="148" t="s">
        <v>434</v>
      </c>
      <c r="B192" s="255" t="s">
        <v>468</v>
      </c>
      <c r="C192" s="216" t="str">
        <f t="shared" si="72"/>
        <v xml:space="preserve">England ICS - North East London </v>
      </c>
      <c r="D192" s="70">
        <f t="shared" si="75"/>
        <v>1037604</v>
      </c>
      <c r="E192" s="71">
        <f t="shared" si="76"/>
        <v>998866</v>
      </c>
      <c r="F192" s="108">
        <f t="shared" si="90"/>
        <v>784566</v>
      </c>
      <c r="G192" s="108">
        <f t="shared" si="91"/>
        <v>758991</v>
      </c>
      <c r="H192" s="141">
        <f t="shared" si="79"/>
        <v>2036470</v>
      </c>
      <c r="I192" s="70">
        <f t="shared" si="92"/>
        <v>784566</v>
      </c>
      <c r="J192" s="143">
        <f t="shared" si="93"/>
        <v>758991</v>
      </c>
      <c r="K192" s="145">
        <f t="shared" si="94"/>
        <v>253038</v>
      </c>
      <c r="L192" s="69">
        <f t="shared" si="95"/>
        <v>239875</v>
      </c>
      <c r="M192" s="145">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5">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3">
      <c r="A193" s="148" t="s">
        <v>434</v>
      </c>
      <c r="B193" s="255" t="s">
        <v>469</v>
      </c>
      <c r="C193" s="216" t="str">
        <f t="shared" si="72"/>
        <v>England ICS - North West London</v>
      </c>
      <c r="D193" s="70">
        <f t="shared" si="75"/>
        <v>1073359</v>
      </c>
      <c r="E193" s="71">
        <f t="shared" si="76"/>
        <v>1038110</v>
      </c>
      <c r="F193" s="108">
        <f t="shared" si="90"/>
        <v>828249</v>
      </c>
      <c r="G193" s="108">
        <f t="shared" si="91"/>
        <v>805826</v>
      </c>
      <c r="H193" s="141">
        <f t="shared" si="79"/>
        <v>2111469</v>
      </c>
      <c r="I193" s="70">
        <f t="shared" si="92"/>
        <v>828249</v>
      </c>
      <c r="J193" s="143">
        <f t="shared" si="93"/>
        <v>805826</v>
      </c>
      <c r="K193" s="145">
        <f t="shared" si="94"/>
        <v>245110</v>
      </c>
      <c r="L193" s="69">
        <f t="shared" si="95"/>
        <v>232284</v>
      </c>
      <c r="M193" s="145">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5">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3">
      <c r="A194" s="148" t="s">
        <v>434</v>
      </c>
      <c r="B194" s="255" t="s">
        <v>375</v>
      </c>
      <c r="C194" s="216" t="str">
        <f t="shared" si="72"/>
        <v>England ICS - Northamptonshire</v>
      </c>
      <c r="D194" s="70">
        <f t="shared" si="75"/>
        <v>366197</v>
      </c>
      <c r="E194" s="71">
        <f t="shared" si="76"/>
        <v>373914</v>
      </c>
      <c r="F194" s="108">
        <f t="shared" ref="F194" si="96">I194</f>
        <v>280031</v>
      </c>
      <c r="G194" s="108">
        <f t="shared" ref="G194" si="97">J194</f>
        <v>290793</v>
      </c>
      <c r="H194" s="141">
        <f t="shared" si="79"/>
        <v>740111</v>
      </c>
      <c r="I194" s="70">
        <f t="shared" ref="I194" si="98">SUM(AE194:CY194)</f>
        <v>280031</v>
      </c>
      <c r="J194" s="143">
        <f t="shared" ref="J194" si="99">SUM(DR194:GL194)</f>
        <v>290793</v>
      </c>
      <c r="K194" s="145">
        <f t="shared" ref="K194" si="100">SUM(M194:AD194)</f>
        <v>86166</v>
      </c>
      <c r="L194" s="69">
        <f t="shared" ref="L194" si="101">SUM(CZ194:DQ194)</f>
        <v>83121</v>
      </c>
      <c r="M194" s="145">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5">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3">
      <c r="A195" s="148" t="s">
        <v>434</v>
      </c>
      <c r="B195" s="255" t="s">
        <v>605</v>
      </c>
      <c r="C195" s="216" t="str">
        <f t="shared" si="72"/>
        <v>England ICS - Nottingham and Nottinghamshire</v>
      </c>
      <c r="D195" s="70">
        <f t="shared" si="75"/>
        <v>523505</v>
      </c>
      <c r="E195" s="71">
        <f t="shared" si="76"/>
        <v>528690</v>
      </c>
      <c r="F195" s="108">
        <f t="shared" si="90"/>
        <v>413641</v>
      </c>
      <c r="G195" s="108">
        <f t="shared" si="91"/>
        <v>424616</v>
      </c>
      <c r="H195" s="141">
        <f t="shared" si="79"/>
        <v>1052195</v>
      </c>
      <c r="I195" s="70">
        <f t="shared" si="92"/>
        <v>413641</v>
      </c>
      <c r="J195" s="143">
        <f t="shared" si="93"/>
        <v>424616</v>
      </c>
      <c r="K195" s="145">
        <f t="shared" si="94"/>
        <v>109864</v>
      </c>
      <c r="L195" s="69">
        <f t="shared" si="95"/>
        <v>104074</v>
      </c>
      <c r="M195" s="145">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5">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3">
      <c r="A196" s="148" t="s">
        <v>434</v>
      </c>
      <c r="B196" s="255" t="s">
        <v>610</v>
      </c>
      <c r="C196" s="216" t="str">
        <f t="shared" si="72"/>
        <v>England ICS - Shropshire, Telford and Wrekin</v>
      </c>
      <c r="D196" s="70">
        <f t="shared" si="75"/>
        <v>251214</v>
      </c>
      <c r="E196" s="71">
        <f t="shared" si="76"/>
        <v>255523</v>
      </c>
      <c r="F196" s="108">
        <f t="shared" si="84"/>
        <v>199279</v>
      </c>
      <c r="G196" s="108">
        <f t="shared" si="85"/>
        <v>205519</v>
      </c>
      <c r="H196" s="141">
        <f t="shared" si="79"/>
        <v>506737</v>
      </c>
      <c r="I196" s="70">
        <f t="shared" si="86"/>
        <v>199279</v>
      </c>
      <c r="J196" s="143">
        <f t="shared" si="87"/>
        <v>205519</v>
      </c>
      <c r="K196" s="145">
        <f t="shared" si="88"/>
        <v>51935</v>
      </c>
      <c r="L196" s="69">
        <f t="shared" si="89"/>
        <v>50004</v>
      </c>
      <c r="M196" s="145">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5">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3">
      <c r="A197" s="148" t="s">
        <v>434</v>
      </c>
      <c r="B197" s="255" t="s">
        <v>30</v>
      </c>
      <c r="C197" s="216" t="str">
        <f t="shared" si="72"/>
        <v>England ICS - Somerset</v>
      </c>
      <c r="D197" s="70">
        <f t="shared" si="75"/>
        <v>275288</v>
      </c>
      <c r="E197" s="71">
        <f t="shared" si="76"/>
        <v>288563</v>
      </c>
      <c r="F197" s="108">
        <f t="shared" si="84"/>
        <v>218431</v>
      </c>
      <c r="G197" s="108">
        <f t="shared" si="85"/>
        <v>234127</v>
      </c>
      <c r="H197" s="141">
        <f t="shared" si="79"/>
        <v>563851</v>
      </c>
      <c r="I197" s="70">
        <f t="shared" si="86"/>
        <v>218431</v>
      </c>
      <c r="J197" s="143">
        <f t="shared" si="87"/>
        <v>234127</v>
      </c>
      <c r="K197" s="145">
        <f t="shared" si="88"/>
        <v>56857</v>
      </c>
      <c r="L197" s="69">
        <f t="shared" si="89"/>
        <v>54436</v>
      </c>
      <c r="M197" s="145">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5">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3">
      <c r="A198" s="148" t="s">
        <v>434</v>
      </c>
      <c r="B198" s="255" t="s">
        <v>383</v>
      </c>
      <c r="C198" s="216" t="str">
        <f t="shared" si="72"/>
        <v>England ICS - South East London</v>
      </c>
      <c r="D198" s="70">
        <f t="shared" si="75"/>
        <v>901719</v>
      </c>
      <c r="E198" s="71">
        <f t="shared" si="76"/>
        <v>916507</v>
      </c>
      <c r="F198" s="108">
        <f t="shared" si="84"/>
        <v>697479</v>
      </c>
      <c r="G198" s="108">
        <f t="shared" si="85"/>
        <v>722545</v>
      </c>
      <c r="H198" s="141">
        <f t="shared" si="79"/>
        <v>1818226</v>
      </c>
      <c r="I198" s="70">
        <f t="shared" si="86"/>
        <v>697479</v>
      </c>
      <c r="J198" s="143">
        <f t="shared" si="87"/>
        <v>722545</v>
      </c>
      <c r="K198" s="145">
        <f t="shared" si="88"/>
        <v>204240</v>
      </c>
      <c r="L198" s="69">
        <f t="shared" si="89"/>
        <v>193962</v>
      </c>
      <c r="M198" s="145">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5">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3">
      <c r="A199" s="148" t="s">
        <v>434</v>
      </c>
      <c r="B199" s="255" t="s">
        <v>384</v>
      </c>
      <c r="C199" s="216" t="str">
        <f t="shared" si="72"/>
        <v>England ICS - South West London</v>
      </c>
      <c r="D199" s="70">
        <f t="shared" si="75"/>
        <v>735440</v>
      </c>
      <c r="E199" s="71">
        <f t="shared" si="76"/>
        <v>774301</v>
      </c>
      <c r="F199" s="108">
        <f t="shared" si="84"/>
        <v>560076</v>
      </c>
      <c r="G199" s="108">
        <f t="shared" si="85"/>
        <v>606444</v>
      </c>
      <c r="H199" s="141">
        <f t="shared" si="79"/>
        <v>1509741</v>
      </c>
      <c r="I199" s="70">
        <f t="shared" si="86"/>
        <v>560076</v>
      </c>
      <c r="J199" s="143">
        <f t="shared" si="87"/>
        <v>606444</v>
      </c>
      <c r="K199" s="145">
        <f t="shared" si="88"/>
        <v>175364</v>
      </c>
      <c r="L199" s="69">
        <f t="shared" si="89"/>
        <v>167857</v>
      </c>
      <c r="M199" s="145">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5">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3">
      <c r="A200" s="148" t="s">
        <v>434</v>
      </c>
      <c r="B200" s="255" t="s">
        <v>606</v>
      </c>
      <c r="C200" s="216" t="str">
        <f t="shared" si="72"/>
        <v>England ICS - South Yorkshire</v>
      </c>
      <c r="D200" s="70">
        <f t="shared" si="75"/>
        <v>760543</v>
      </c>
      <c r="E200" s="71">
        <f t="shared" si="76"/>
        <v>772791</v>
      </c>
      <c r="F200" s="108">
        <f t="shared" si="84"/>
        <v>597392</v>
      </c>
      <c r="G200" s="108">
        <f t="shared" si="85"/>
        <v>617280</v>
      </c>
      <c r="H200" s="141">
        <f t="shared" si="79"/>
        <v>1533334</v>
      </c>
      <c r="I200" s="70">
        <f t="shared" si="86"/>
        <v>597392</v>
      </c>
      <c r="J200" s="143">
        <f t="shared" si="87"/>
        <v>617280</v>
      </c>
      <c r="K200" s="145">
        <f t="shared" si="88"/>
        <v>163151</v>
      </c>
      <c r="L200" s="69">
        <f t="shared" si="89"/>
        <v>155511</v>
      </c>
      <c r="M200" s="145">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5">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3">
      <c r="A201" s="148" t="s">
        <v>434</v>
      </c>
      <c r="B201" s="255" t="s">
        <v>611</v>
      </c>
      <c r="C201" s="216" t="str">
        <f t="shared" si="72"/>
        <v>England ICS - Staffodshire and Stoke on Trent</v>
      </c>
      <c r="D201" s="70">
        <f t="shared" si="75"/>
        <v>568006</v>
      </c>
      <c r="E201" s="71">
        <f t="shared" si="76"/>
        <v>571788</v>
      </c>
      <c r="F201" s="108">
        <f t="shared" ref="F201:F206" si="102">I201</f>
        <v>450150</v>
      </c>
      <c r="G201" s="108">
        <f t="shared" ref="G201:G206" si="103">J201</f>
        <v>460064</v>
      </c>
      <c r="H201" s="141">
        <f t="shared" si="79"/>
        <v>1139794</v>
      </c>
      <c r="I201" s="70">
        <f t="shared" ref="I201:I206" si="104">SUM(AE201:CY201)</f>
        <v>450150</v>
      </c>
      <c r="J201" s="143">
        <f t="shared" ref="J201:J206" si="105">SUM(DR201:GL201)</f>
        <v>460064</v>
      </c>
      <c r="K201" s="145">
        <f t="shared" ref="K201:K206" si="106">SUM(M201:AD201)</f>
        <v>117856</v>
      </c>
      <c r="L201" s="69">
        <f t="shared" ref="L201:L206" si="107">SUM(CZ201:DQ201)</f>
        <v>111724</v>
      </c>
      <c r="M201" s="145">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5">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3">
      <c r="A202" s="148" t="s">
        <v>434</v>
      </c>
      <c r="B202" s="255" t="s">
        <v>381</v>
      </c>
      <c r="C202" s="216" t="str">
        <f t="shared" si="72"/>
        <v>England ICS - Suffolk and North East Essex</v>
      </c>
      <c r="D202" s="70">
        <f t="shared" si="75"/>
        <v>487631</v>
      </c>
      <c r="E202" s="71">
        <f t="shared" si="76"/>
        <v>499546</v>
      </c>
      <c r="F202" s="108">
        <f t="shared" si="102"/>
        <v>385963</v>
      </c>
      <c r="G202" s="108">
        <f t="shared" si="103"/>
        <v>402853</v>
      </c>
      <c r="H202" s="141">
        <f t="shared" si="79"/>
        <v>987177</v>
      </c>
      <c r="I202" s="70">
        <f t="shared" si="104"/>
        <v>385963</v>
      </c>
      <c r="J202" s="143">
        <f t="shared" si="105"/>
        <v>402853</v>
      </c>
      <c r="K202" s="145">
        <f t="shared" si="106"/>
        <v>101668</v>
      </c>
      <c r="L202" s="69">
        <f t="shared" si="107"/>
        <v>96693</v>
      </c>
      <c r="M202" s="145">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5">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3">
      <c r="A203" s="148" t="s">
        <v>434</v>
      </c>
      <c r="B203" s="255" t="s">
        <v>448</v>
      </c>
      <c r="C203" s="216" t="str">
        <f t="shared" si="72"/>
        <v>England ICS - Surrey Heartlands</v>
      </c>
      <c r="D203" s="70">
        <f t="shared" si="75"/>
        <v>516937</v>
      </c>
      <c r="E203" s="71">
        <f t="shared" si="76"/>
        <v>535488</v>
      </c>
      <c r="F203" s="108">
        <f t="shared" si="102"/>
        <v>396737</v>
      </c>
      <c r="G203" s="108">
        <f t="shared" si="103"/>
        <v>421113</v>
      </c>
      <c r="H203" s="141">
        <f t="shared" si="79"/>
        <v>1052425</v>
      </c>
      <c r="I203" s="70">
        <f t="shared" si="104"/>
        <v>396737</v>
      </c>
      <c r="J203" s="143">
        <f t="shared" si="105"/>
        <v>421113</v>
      </c>
      <c r="K203" s="145">
        <f t="shared" si="106"/>
        <v>120200</v>
      </c>
      <c r="L203" s="69">
        <f t="shared" si="107"/>
        <v>114375</v>
      </c>
      <c r="M203" s="145">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5">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3">
      <c r="A204" s="148" t="s">
        <v>434</v>
      </c>
      <c r="B204" s="255" t="s">
        <v>607</v>
      </c>
      <c r="C204" s="216" t="str">
        <f t="shared" si="72"/>
        <v>England ICS - Sussex</v>
      </c>
      <c r="D204" s="70">
        <f t="shared" si="75"/>
        <v>836321</v>
      </c>
      <c r="E204" s="71">
        <f t="shared" si="76"/>
        <v>875218</v>
      </c>
      <c r="F204" s="108">
        <f t="shared" si="102"/>
        <v>664808</v>
      </c>
      <c r="G204" s="108">
        <f t="shared" si="103"/>
        <v>714065</v>
      </c>
      <c r="H204" s="141">
        <f t="shared" si="79"/>
        <v>1711539</v>
      </c>
      <c r="I204" s="70">
        <f t="shared" si="104"/>
        <v>664808</v>
      </c>
      <c r="J204" s="143">
        <f t="shared" si="105"/>
        <v>714065</v>
      </c>
      <c r="K204" s="145">
        <f t="shared" si="106"/>
        <v>171513</v>
      </c>
      <c r="L204" s="69">
        <f t="shared" si="107"/>
        <v>161153</v>
      </c>
      <c r="M204" s="145">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5">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3">
      <c r="A205" s="148" t="s">
        <v>434</v>
      </c>
      <c r="B205" s="255" t="s">
        <v>608</v>
      </c>
      <c r="C205" s="216" t="str">
        <f t="shared" si="72"/>
        <v>England ICS - Black Country</v>
      </c>
      <c r="D205" s="70">
        <f t="shared" si="75"/>
        <v>686215</v>
      </c>
      <c r="E205" s="71">
        <f t="shared" si="76"/>
        <v>694594</v>
      </c>
      <c r="F205" s="108">
        <f t="shared" si="102"/>
        <v>516421</v>
      </c>
      <c r="G205" s="108">
        <f t="shared" si="103"/>
        <v>533261</v>
      </c>
      <c r="H205" s="141">
        <f t="shared" si="79"/>
        <v>1380809</v>
      </c>
      <c r="I205" s="70">
        <f t="shared" si="104"/>
        <v>516421</v>
      </c>
      <c r="J205" s="143">
        <f t="shared" si="105"/>
        <v>533261</v>
      </c>
      <c r="K205" s="145">
        <f t="shared" si="106"/>
        <v>169794</v>
      </c>
      <c r="L205" s="69">
        <f t="shared" si="107"/>
        <v>161333</v>
      </c>
      <c r="M205" s="145">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5">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3">
      <c r="A206" s="148" t="s">
        <v>434</v>
      </c>
      <c r="B206" s="255" t="s">
        <v>609</v>
      </c>
      <c r="C206" s="216" t="str">
        <f t="shared" si="72"/>
        <v>England ICS - West Yorkshire</v>
      </c>
      <c r="D206" s="70">
        <f t="shared" si="75"/>
        <v>1179839</v>
      </c>
      <c r="E206" s="71">
        <f t="shared" si="76"/>
        <v>1216678</v>
      </c>
      <c r="F206" s="108">
        <f t="shared" si="102"/>
        <v>902561</v>
      </c>
      <c r="G206" s="108">
        <f t="shared" si="103"/>
        <v>950660</v>
      </c>
      <c r="H206" s="141">
        <f t="shared" si="79"/>
        <v>2396517</v>
      </c>
      <c r="I206" s="70">
        <f t="shared" si="104"/>
        <v>902561</v>
      </c>
      <c r="J206" s="143">
        <f t="shared" si="105"/>
        <v>950660</v>
      </c>
      <c r="K206" s="145">
        <f t="shared" si="106"/>
        <v>277278</v>
      </c>
      <c r="L206" s="69">
        <f t="shared" si="107"/>
        <v>266018</v>
      </c>
      <c r="M206" s="145">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5">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4" customFormat="1" x14ac:dyDescent="0.3">
      <c r="A207" s="150"/>
      <c r="B207" s="218"/>
      <c r="C207" s="160"/>
      <c r="D207" s="213">
        <f>SUM(D165:D206)</f>
        <v>27982818</v>
      </c>
      <c r="E207" s="213">
        <f>SUM(E165:E206)</f>
        <v>28567320</v>
      </c>
      <c r="F207" s="213">
        <f t="shared" ref="F207:L207" si="108">SUM(F165:F206)</f>
        <v>21779298</v>
      </c>
      <c r="G207" s="213">
        <f t="shared" si="108"/>
        <v>22677552</v>
      </c>
      <c r="H207" s="213">
        <f t="shared" si="108"/>
        <v>56550138</v>
      </c>
      <c r="I207" s="213">
        <f t="shared" si="108"/>
        <v>21779298</v>
      </c>
      <c r="J207" s="213">
        <f t="shared" si="108"/>
        <v>22677552</v>
      </c>
      <c r="K207" s="213">
        <f t="shared" si="108"/>
        <v>6203520</v>
      </c>
      <c r="L207" s="213">
        <f t="shared" si="108"/>
        <v>5889768</v>
      </c>
      <c r="M207" s="21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2"/>
      <c r="CZ207" s="214"/>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3"/>
      <c r="GL207" s="152"/>
    </row>
    <row r="208" spans="1:194" s="2" customFormat="1" x14ac:dyDescent="0.3">
      <c r="A208" s="49" t="s">
        <v>440</v>
      </c>
      <c r="B208" s="2" t="s">
        <v>252</v>
      </c>
      <c r="C208" s="92" t="str">
        <f>CONCATENATE(A208," - ",B208)</f>
        <v>LA England - Adur</v>
      </c>
      <c r="D208" s="81">
        <f t="shared" ref="D208:D271" si="109">SUM(M208:CY208)</f>
        <v>31094</v>
      </c>
      <c r="E208" s="82">
        <f t="shared" ref="E208:E271" si="110">SUM(CZ208:GL208)</f>
        <v>33093</v>
      </c>
      <c r="F208" s="80">
        <f t="shared" ref="F208:F272" si="111">I208</f>
        <v>24230</v>
      </c>
      <c r="G208" s="80">
        <f t="shared" ref="G208:G272" si="112">J208</f>
        <v>26766</v>
      </c>
      <c r="H208" s="81">
        <f t="shared" ref="H208:H271" si="113">D208+E208</f>
        <v>64187</v>
      </c>
      <c r="I208" s="82">
        <f t="shared" ref="I208:I272" si="114">SUM(AE208:CY208)</f>
        <v>24230</v>
      </c>
      <c r="J208" s="82">
        <f t="shared" ref="J208:J272" si="115">SUM(DR208:GL208)</f>
        <v>26766</v>
      </c>
      <c r="K208" s="68">
        <f t="shared" ref="K208:K272" si="116">SUM(M208:AD208)</f>
        <v>6864</v>
      </c>
      <c r="L208" s="80">
        <f t="shared" ref="L208:L272" si="117">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3">
      <c r="A209" s="49" t="s">
        <v>440</v>
      </c>
      <c r="B209" s="2" t="s">
        <v>103</v>
      </c>
      <c r="C209" s="48" t="str">
        <f>CONCATENATE(A209," - ",B209)</f>
        <v>LA England - Allerdale</v>
      </c>
      <c r="D209" s="70">
        <f t="shared" si="109"/>
        <v>48167</v>
      </c>
      <c r="E209" s="71">
        <f t="shared" si="110"/>
        <v>49664</v>
      </c>
      <c r="F209" s="69">
        <f t="shared" ref="F209" si="118">I209</f>
        <v>38931</v>
      </c>
      <c r="G209" s="69">
        <f t="shared" ref="G209" si="119">J209</f>
        <v>40857</v>
      </c>
      <c r="H209" s="70">
        <f t="shared" si="113"/>
        <v>97831</v>
      </c>
      <c r="I209" s="71">
        <f t="shared" ref="I209" si="120">SUM(AE209:CY209)</f>
        <v>38931</v>
      </c>
      <c r="J209" s="71">
        <f t="shared" ref="J209" si="121">SUM(DR209:GL209)</f>
        <v>40857</v>
      </c>
      <c r="K209" s="68">
        <f t="shared" ref="K209" si="122">SUM(M209:AD209)</f>
        <v>9236</v>
      </c>
      <c r="L209" s="69">
        <f t="shared" ref="L209" si="123">SUM(CZ209:DQ209)</f>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3">
      <c r="A210" s="49" t="s">
        <v>440</v>
      </c>
      <c r="B210" s="2" t="s">
        <v>109</v>
      </c>
      <c r="C210" s="48" t="str">
        <f>CONCATENATE(A210," - ",B210)</f>
        <v>LA England - Amber Valley</v>
      </c>
      <c r="D210" s="70">
        <f t="shared" si="109"/>
        <v>63205</v>
      </c>
      <c r="E210" s="71">
        <f t="shared" si="110"/>
        <v>65624</v>
      </c>
      <c r="F210" s="69">
        <f t="shared" si="111"/>
        <v>50791</v>
      </c>
      <c r="G210" s="69">
        <f t="shared" si="112"/>
        <v>53850</v>
      </c>
      <c r="H210" s="70">
        <f t="shared" si="113"/>
        <v>128829</v>
      </c>
      <c r="I210" s="71">
        <f t="shared" si="114"/>
        <v>50791</v>
      </c>
      <c r="J210" s="71">
        <f t="shared" si="115"/>
        <v>53850</v>
      </c>
      <c r="K210" s="68">
        <f t="shared" si="116"/>
        <v>12414</v>
      </c>
      <c r="L210" s="69">
        <f t="shared" si="117"/>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3">
      <c r="A211" s="49" t="s">
        <v>440</v>
      </c>
      <c r="B211" s="2" t="s">
        <v>253</v>
      </c>
      <c r="C211" s="48" t="str">
        <f t="shared" ref="C211:C274" si="124">CONCATENATE(A211," - ",B211)</f>
        <v>LA England - Arun</v>
      </c>
      <c r="D211" s="70">
        <f t="shared" si="109"/>
        <v>77506</v>
      </c>
      <c r="E211" s="71">
        <f t="shared" si="110"/>
        <v>83617</v>
      </c>
      <c r="F211" s="69">
        <f t="shared" si="111"/>
        <v>62456</v>
      </c>
      <c r="G211" s="69">
        <f t="shared" si="112"/>
        <v>69592</v>
      </c>
      <c r="H211" s="70">
        <f t="shared" si="113"/>
        <v>161123</v>
      </c>
      <c r="I211" s="71">
        <f t="shared" si="114"/>
        <v>62456</v>
      </c>
      <c r="J211" s="71">
        <f t="shared" si="115"/>
        <v>69592</v>
      </c>
      <c r="K211" s="68">
        <f t="shared" si="116"/>
        <v>15050</v>
      </c>
      <c r="L211" s="69">
        <f t="shared" si="117"/>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3">
      <c r="A212" s="49" t="s">
        <v>440</v>
      </c>
      <c r="B212" s="2" t="s">
        <v>215</v>
      </c>
      <c r="C212" s="48" t="str">
        <f t="shared" si="124"/>
        <v>LA England - Ashfield</v>
      </c>
      <c r="D212" s="70">
        <f t="shared" si="109"/>
        <v>62869</v>
      </c>
      <c r="E212" s="71">
        <f t="shared" si="110"/>
        <v>65468</v>
      </c>
      <c r="F212" s="69">
        <f t="shared" si="111"/>
        <v>49048</v>
      </c>
      <c r="G212" s="69">
        <f t="shared" si="112"/>
        <v>52268</v>
      </c>
      <c r="H212" s="70">
        <f t="shared" si="113"/>
        <v>128337</v>
      </c>
      <c r="I212" s="71">
        <f t="shared" si="114"/>
        <v>49048</v>
      </c>
      <c r="J212" s="71">
        <f t="shared" si="115"/>
        <v>52268</v>
      </c>
      <c r="K212" s="68">
        <f t="shared" si="116"/>
        <v>13821</v>
      </c>
      <c r="L212" s="69">
        <f t="shared" si="117"/>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3">
      <c r="A213" s="49" t="s">
        <v>440</v>
      </c>
      <c r="B213" s="2" t="s">
        <v>162</v>
      </c>
      <c r="C213" s="48" t="str">
        <f t="shared" si="124"/>
        <v>LA England - Ashford</v>
      </c>
      <c r="D213" s="70">
        <f t="shared" si="109"/>
        <v>63653</v>
      </c>
      <c r="E213" s="71">
        <f t="shared" si="110"/>
        <v>67365</v>
      </c>
      <c r="F213" s="69">
        <f t="shared" si="111"/>
        <v>48372</v>
      </c>
      <c r="G213" s="69">
        <f t="shared" si="112"/>
        <v>52521</v>
      </c>
      <c r="H213" s="70">
        <f t="shared" si="113"/>
        <v>131018</v>
      </c>
      <c r="I213" s="71">
        <f t="shared" si="114"/>
        <v>48372</v>
      </c>
      <c r="J213" s="71">
        <f t="shared" si="115"/>
        <v>52521</v>
      </c>
      <c r="K213" s="68">
        <f t="shared" si="116"/>
        <v>15281</v>
      </c>
      <c r="L213" s="69">
        <f t="shared" si="117"/>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3">
      <c r="A214" s="49" t="s">
        <v>440</v>
      </c>
      <c r="B214" s="2" t="s">
        <v>236</v>
      </c>
      <c r="C214" s="48" t="str">
        <f t="shared" si="124"/>
        <v>LA England - Babergh</v>
      </c>
      <c r="D214" s="70">
        <f t="shared" si="109"/>
        <v>45088</v>
      </c>
      <c r="E214" s="71">
        <f t="shared" si="110"/>
        <v>47647</v>
      </c>
      <c r="F214" s="69">
        <f t="shared" si="111"/>
        <v>36135</v>
      </c>
      <c r="G214" s="69">
        <f t="shared" si="112"/>
        <v>39002</v>
      </c>
      <c r="H214" s="70">
        <f t="shared" si="113"/>
        <v>92735</v>
      </c>
      <c r="I214" s="71">
        <f t="shared" si="114"/>
        <v>36135</v>
      </c>
      <c r="J214" s="71">
        <f t="shared" si="115"/>
        <v>39002</v>
      </c>
      <c r="K214" s="68">
        <f t="shared" si="116"/>
        <v>8953</v>
      </c>
      <c r="L214" s="69">
        <f t="shared" si="117"/>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3">
      <c r="A215" s="49" t="s">
        <v>440</v>
      </c>
      <c r="B215" s="2" t="s">
        <v>32</v>
      </c>
      <c r="C215" s="48" t="str">
        <f t="shared" si="124"/>
        <v>LA England - Barking and Dagenham</v>
      </c>
      <c r="D215" s="70">
        <f t="shared" si="109"/>
        <v>106837</v>
      </c>
      <c r="E215" s="71">
        <f t="shared" si="110"/>
        <v>107270</v>
      </c>
      <c r="F215" s="69">
        <f t="shared" si="111"/>
        <v>73662</v>
      </c>
      <c r="G215" s="69">
        <f t="shared" si="112"/>
        <v>76353</v>
      </c>
      <c r="H215" s="70">
        <f t="shared" si="113"/>
        <v>214107</v>
      </c>
      <c r="I215" s="71">
        <f t="shared" si="114"/>
        <v>73662</v>
      </c>
      <c r="J215" s="71">
        <f t="shared" si="115"/>
        <v>76353</v>
      </c>
      <c r="K215" s="68">
        <f t="shared" si="116"/>
        <v>33175</v>
      </c>
      <c r="L215" s="69">
        <f t="shared" si="117"/>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3">
      <c r="A216" s="49" t="s">
        <v>440</v>
      </c>
      <c r="B216" s="2" t="s">
        <v>33</v>
      </c>
      <c r="C216" s="48" t="str">
        <f t="shared" si="124"/>
        <v>LA England - Barnet</v>
      </c>
      <c r="D216" s="70">
        <f t="shared" si="109"/>
        <v>198961</v>
      </c>
      <c r="E216" s="71">
        <f t="shared" si="110"/>
        <v>200046</v>
      </c>
      <c r="F216" s="69">
        <f t="shared" si="111"/>
        <v>150276</v>
      </c>
      <c r="G216" s="69">
        <f t="shared" si="112"/>
        <v>154042</v>
      </c>
      <c r="H216" s="70">
        <f t="shared" si="113"/>
        <v>399007</v>
      </c>
      <c r="I216" s="71">
        <f t="shared" si="114"/>
        <v>150276</v>
      </c>
      <c r="J216" s="71">
        <f t="shared" si="115"/>
        <v>154042</v>
      </c>
      <c r="K216" s="68">
        <f t="shared" si="116"/>
        <v>48685</v>
      </c>
      <c r="L216" s="69">
        <f t="shared" si="117"/>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3">
      <c r="A217" s="49" t="s">
        <v>440</v>
      </c>
      <c r="B217" s="2" t="s">
        <v>77</v>
      </c>
      <c r="C217" s="48" t="str">
        <f t="shared" si="124"/>
        <v>LA England - Barnsley</v>
      </c>
      <c r="D217" s="70">
        <f t="shared" si="109"/>
        <v>122409</v>
      </c>
      <c r="E217" s="71">
        <f t="shared" si="110"/>
        <v>125662</v>
      </c>
      <c r="F217" s="69">
        <f t="shared" si="111"/>
        <v>95946</v>
      </c>
      <c r="G217" s="69">
        <f t="shared" si="112"/>
        <v>100504</v>
      </c>
      <c r="H217" s="70">
        <f t="shared" si="113"/>
        <v>248071</v>
      </c>
      <c r="I217" s="71">
        <f t="shared" si="114"/>
        <v>95946</v>
      </c>
      <c r="J217" s="71">
        <f t="shared" si="115"/>
        <v>100504</v>
      </c>
      <c r="K217" s="68">
        <f t="shared" si="116"/>
        <v>26463</v>
      </c>
      <c r="L217" s="69">
        <f t="shared" si="117"/>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3">
      <c r="A218" s="49" t="s">
        <v>440</v>
      </c>
      <c r="B218" s="2" t="s">
        <v>104</v>
      </c>
      <c r="C218" s="48" t="str">
        <f t="shared" si="124"/>
        <v>LA England - Barrow-in-Furness</v>
      </c>
      <c r="D218" s="70">
        <f t="shared" si="109"/>
        <v>33028</v>
      </c>
      <c r="E218" s="71">
        <f t="shared" si="110"/>
        <v>33698</v>
      </c>
      <c r="F218" s="69">
        <f t="shared" si="111"/>
        <v>26329</v>
      </c>
      <c r="G218" s="69">
        <f t="shared" si="112"/>
        <v>27299</v>
      </c>
      <c r="H218" s="70">
        <f t="shared" si="113"/>
        <v>66726</v>
      </c>
      <c r="I218" s="71">
        <f t="shared" si="114"/>
        <v>26329</v>
      </c>
      <c r="J218" s="71">
        <f t="shared" si="115"/>
        <v>27299</v>
      </c>
      <c r="K218" s="68">
        <f t="shared" si="116"/>
        <v>6699</v>
      </c>
      <c r="L218" s="69">
        <f t="shared" si="117"/>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3">
      <c r="A219" s="49" t="s">
        <v>440</v>
      </c>
      <c r="B219" s="2" t="s">
        <v>127</v>
      </c>
      <c r="C219" s="48" t="str">
        <f t="shared" si="124"/>
        <v>LA England - Basildon</v>
      </c>
      <c r="D219" s="70">
        <f t="shared" si="109"/>
        <v>91038</v>
      </c>
      <c r="E219" s="71">
        <f t="shared" si="110"/>
        <v>96520</v>
      </c>
      <c r="F219" s="69">
        <f t="shared" si="111"/>
        <v>68281</v>
      </c>
      <c r="G219" s="69">
        <f t="shared" si="112"/>
        <v>75035</v>
      </c>
      <c r="H219" s="70">
        <f t="shared" si="113"/>
        <v>187558</v>
      </c>
      <c r="I219" s="71">
        <f t="shared" si="114"/>
        <v>68281</v>
      </c>
      <c r="J219" s="71">
        <f t="shared" si="115"/>
        <v>75035</v>
      </c>
      <c r="K219" s="68">
        <f t="shared" si="116"/>
        <v>22757</v>
      </c>
      <c r="L219" s="69">
        <f t="shared" si="117"/>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3">
      <c r="A220" s="49" t="s">
        <v>440</v>
      </c>
      <c r="B220" s="2" t="s">
        <v>144</v>
      </c>
      <c r="C220" s="48" t="str">
        <f t="shared" si="124"/>
        <v>LA England - Basingstoke and Deane</v>
      </c>
      <c r="D220" s="70">
        <f t="shared" si="109"/>
        <v>87696</v>
      </c>
      <c r="E220" s="71">
        <f t="shared" si="110"/>
        <v>90064</v>
      </c>
      <c r="F220" s="69">
        <f t="shared" si="111"/>
        <v>67458</v>
      </c>
      <c r="G220" s="69">
        <f t="shared" si="112"/>
        <v>70875</v>
      </c>
      <c r="H220" s="70">
        <f t="shared" si="113"/>
        <v>177760</v>
      </c>
      <c r="I220" s="71">
        <f t="shared" si="114"/>
        <v>67458</v>
      </c>
      <c r="J220" s="71">
        <f t="shared" si="115"/>
        <v>70875</v>
      </c>
      <c r="K220" s="68">
        <f t="shared" si="116"/>
        <v>20238</v>
      </c>
      <c r="L220" s="69">
        <f t="shared" si="117"/>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3">
      <c r="A221" s="49" t="s">
        <v>440</v>
      </c>
      <c r="B221" s="2" t="s">
        <v>216</v>
      </c>
      <c r="C221" s="48" t="str">
        <f t="shared" si="124"/>
        <v>LA England - Bassetlaw</v>
      </c>
      <c r="D221" s="70">
        <f t="shared" si="109"/>
        <v>58532</v>
      </c>
      <c r="E221" s="71">
        <f t="shared" si="110"/>
        <v>59748</v>
      </c>
      <c r="F221" s="69">
        <f t="shared" si="111"/>
        <v>46425</v>
      </c>
      <c r="G221" s="69">
        <f t="shared" si="112"/>
        <v>48027</v>
      </c>
      <c r="H221" s="70">
        <f t="shared" si="113"/>
        <v>118280</v>
      </c>
      <c r="I221" s="71">
        <f t="shared" si="114"/>
        <v>46425</v>
      </c>
      <c r="J221" s="71">
        <f t="shared" si="115"/>
        <v>48027</v>
      </c>
      <c r="K221" s="68">
        <f t="shared" si="116"/>
        <v>12107</v>
      </c>
      <c r="L221" s="69">
        <f t="shared" si="117"/>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3">
      <c r="A222" s="49" t="s">
        <v>440</v>
      </c>
      <c r="B222" s="2" t="s">
        <v>296</v>
      </c>
      <c r="C222" s="48" t="str">
        <f t="shared" si="124"/>
        <v>LA England - Bath and North East Somerset</v>
      </c>
      <c r="D222" s="70">
        <f t="shared" si="109"/>
        <v>97651</v>
      </c>
      <c r="E222" s="71">
        <f t="shared" si="110"/>
        <v>98706</v>
      </c>
      <c r="F222" s="69">
        <f t="shared" si="111"/>
        <v>78633</v>
      </c>
      <c r="G222" s="69">
        <f t="shared" si="112"/>
        <v>81049</v>
      </c>
      <c r="H222" s="70">
        <f t="shared" si="113"/>
        <v>196357</v>
      </c>
      <c r="I222" s="71">
        <f t="shared" si="114"/>
        <v>78633</v>
      </c>
      <c r="J222" s="71">
        <f t="shared" si="115"/>
        <v>81049</v>
      </c>
      <c r="K222" s="68">
        <f t="shared" si="116"/>
        <v>19018</v>
      </c>
      <c r="L222" s="69">
        <f t="shared" si="117"/>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3">
      <c r="A223" s="49" t="s">
        <v>440</v>
      </c>
      <c r="B223" s="2" t="s">
        <v>322</v>
      </c>
      <c r="C223" s="48" t="str">
        <f t="shared" si="124"/>
        <v>LA England - Bedford</v>
      </c>
      <c r="D223" s="70">
        <f t="shared" si="109"/>
        <v>85924</v>
      </c>
      <c r="E223" s="71">
        <f t="shared" si="110"/>
        <v>88763</v>
      </c>
      <c r="F223" s="69">
        <f t="shared" si="111"/>
        <v>64719</v>
      </c>
      <c r="G223" s="69">
        <f t="shared" si="112"/>
        <v>68795</v>
      </c>
      <c r="H223" s="70">
        <f t="shared" si="113"/>
        <v>174687</v>
      </c>
      <c r="I223" s="71">
        <f t="shared" si="114"/>
        <v>64719</v>
      </c>
      <c r="J223" s="71">
        <f t="shared" si="115"/>
        <v>68795</v>
      </c>
      <c r="K223" s="68">
        <f t="shared" si="116"/>
        <v>21205</v>
      </c>
      <c r="L223" s="69">
        <f t="shared" si="117"/>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3">
      <c r="A224" s="49" t="s">
        <v>440</v>
      </c>
      <c r="B224" s="2" t="s">
        <v>34</v>
      </c>
      <c r="C224" s="48" t="str">
        <f t="shared" si="124"/>
        <v>LA England - Bexley</v>
      </c>
      <c r="D224" s="70">
        <f t="shared" si="109"/>
        <v>120541</v>
      </c>
      <c r="E224" s="71">
        <f t="shared" si="110"/>
        <v>128760</v>
      </c>
      <c r="F224" s="69">
        <f t="shared" si="111"/>
        <v>91027</v>
      </c>
      <c r="G224" s="69">
        <f t="shared" si="112"/>
        <v>100850</v>
      </c>
      <c r="H224" s="70">
        <f t="shared" si="113"/>
        <v>249301</v>
      </c>
      <c r="I224" s="71">
        <f t="shared" si="114"/>
        <v>91027</v>
      </c>
      <c r="J224" s="71">
        <f t="shared" si="115"/>
        <v>100850</v>
      </c>
      <c r="K224" s="68">
        <f t="shared" si="116"/>
        <v>29514</v>
      </c>
      <c r="L224" s="69">
        <f t="shared" si="117"/>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3">
      <c r="A225" s="49" t="s">
        <v>440</v>
      </c>
      <c r="B225" s="2" t="s">
        <v>86</v>
      </c>
      <c r="C225" s="48" t="str">
        <f t="shared" si="124"/>
        <v>LA England - Birmingham</v>
      </c>
      <c r="D225" s="70">
        <f t="shared" si="109"/>
        <v>566258</v>
      </c>
      <c r="E225" s="71">
        <f t="shared" si="110"/>
        <v>574267</v>
      </c>
      <c r="F225" s="69">
        <f t="shared" si="111"/>
        <v>418462</v>
      </c>
      <c r="G225" s="69">
        <f t="shared" si="112"/>
        <v>435554</v>
      </c>
      <c r="H225" s="70">
        <f t="shared" si="113"/>
        <v>1140525</v>
      </c>
      <c r="I225" s="71">
        <f t="shared" si="114"/>
        <v>418462</v>
      </c>
      <c r="J225" s="71">
        <f t="shared" si="115"/>
        <v>435554</v>
      </c>
      <c r="K225" s="68">
        <f t="shared" si="116"/>
        <v>147796</v>
      </c>
      <c r="L225" s="69">
        <f t="shared" si="117"/>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3">
      <c r="A226" s="49" t="s">
        <v>440</v>
      </c>
      <c r="B226" s="2" t="s">
        <v>182</v>
      </c>
      <c r="C226" s="48" t="str">
        <f t="shared" si="124"/>
        <v>LA England - Blaby</v>
      </c>
      <c r="D226" s="70">
        <f t="shared" si="109"/>
        <v>49650</v>
      </c>
      <c r="E226" s="71">
        <f t="shared" si="110"/>
        <v>52300</v>
      </c>
      <c r="F226" s="69">
        <f t="shared" si="111"/>
        <v>38463</v>
      </c>
      <c r="G226" s="69">
        <f t="shared" si="112"/>
        <v>41790</v>
      </c>
      <c r="H226" s="70">
        <f t="shared" si="113"/>
        <v>101950</v>
      </c>
      <c r="I226" s="71">
        <f t="shared" si="114"/>
        <v>38463</v>
      </c>
      <c r="J226" s="71">
        <f t="shared" si="115"/>
        <v>41790</v>
      </c>
      <c r="K226" s="68">
        <f t="shared" si="116"/>
        <v>11187</v>
      </c>
      <c r="L226" s="69">
        <f t="shared" si="117"/>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3">
      <c r="A227" s="49" t="s">
        <v>440</v>
      </c>
      <c r="B227" s="2" t="s">
        <v>284</v>
      </c>
      <c r="C227" s="48" t="str">
        <f t="shared" si="124"/>
        <v>LA England - Blackburn with Darwen</v>
      </c>
      <c r="D227" s="70">
        <f t="shared" si="109"/>
        <v>75253</v>
      </c>
      <c r="E227" s="71">
        <f t="shared" si="110"/>
        <v>74777</v>
      </c>
      <c r="F227" s="69">
        <f t="shared" si="111"/>
        <v>55675</v>
      </c>
      <c r="G227" s="69">
        <f t="shared" si="112"/>
        <v>55702</v>
      </c>
      <c r="H227" s="70">
        <f t="shared" si="113"/>
        <v>150030</v>
      </c>
      <c r="I227" s="71">
        <f t="shared" si="114"/>
        <v>55675</v>
      </c>
      <c r="J227" s="71">
        <f t="shared" si="115"/>
        <v>55702</v>
      </c>
      <c r="K227" s="68">
        <f t="shared" si="116"/>
        <v>19578</v>
      </c>
      <c r="L227" s="69">
        <f t="shared" si="117"/>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3">
      <c r="A228" s="49" t="s">
        <v>440</v>
      </c>
      <c r="B228" s="2" t="s">
        <v>285</v>
      </c>
      <c r="C228" s="48" t="str">
        <f t="shared" si="124"/>
        <v>LA England - Blackpool</v>
      </c>
      <c r="D228" s="70">
        <f t="shared" si="109"/>
        <v>68740</v>
      </c>
      <c r="E228" s="71">
        <f t="shared" si="110"/>
        <v>69641</v>
      </c>
      <c r="F228" s="69">
        <f t="shared" si="111"/>
        <v>53827</v>
      </c>
      <c r="G228" s="69">
        <f t="shared" si="112"/>
        <v>55444</v>
      </c>
      <c r="H228" s="70">
        <f t="shared" si="113"/>
        <v>138381</v>
      </c>
      <c r="I228" s="71">
        <f t="shared" si="114"/>
        <v>53827</v>
      </c>
      <c r="J228" s="71">
        <f t="shared" si="115"/>
        <v>55444</v>
      </c>
      <c r="K228" s="68">
        <f t="shared" si="116"/>
        <v>14913</v>
      </c>
      <c r="L228" s="69">
        <f t="shared" si="117"/>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3">
      <c r="A229" s="49" t="s">
        <v>440</v>
      </c>
      <c r="B229" s="2" t="s">
        <v>110</v>
      </c>
      <c r="C229" s="48" t="str">
        <f t="shared" si="124"/>
        <v>LA England - Bolsover</v>
      </c>
      <c r="D229" s="70">
        <f t="shared" si="109"/>
        <v>40175</v>
      </c>
      <c r="E229" s="71">
        <f t="shared" si="110"/>
        <v>41130</v>
      </c>
      <c r="F229" s="69">
        <f t="shared" si="111"/>
        <v>31973</v>
      </c>
      <c r="G229" s="69">
        <f t="shared" si="112"/>
        <v>33285</v>
      </c>
      <c r="H229" s="70">
        <f t="shared" si="113"/>
        <v>81305</v>
      </c>
      <c r="I229" s="71">
        <f t="shared" si="114"/>
        <v>31973</v>
      </c>
      <c r="J229" s="71">
        <f t="shared" si="115"/>
        <v>33285</v>
      </c>
      <c r="K229" s="68">
        <f t="shared" si="116"/>
        <v>8202</v>
      </c>
      <c r="L229" s="69">
        <f t="shared" si="117"/>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3">
      <c r="A230" s="49" t="s">
        <v>440</v>
      </c>
      <c r="B230" s="2" t="s">
        <v>63</v>
      </c>
      <c r="C230" s="48" t="str">
        <f t="shared" si="124"/>
        <v>LA England - Bolton</v>
      </c>
      <c r="D230" s="70">
        <f t="shared" si="109"/>
        <v>143343</v>
      </c>
      <c r="E230" s="71">
        <f t="shared" si="110"/>
        <v>144905</v>
      </c>
      <c r="F230" s="69">
        <f t="shared" si="111"/>
        <v>107973</v>
      </c>
      <c r="G230" s="69">
        <f t="shared" si="112"/>
        <v>111344</v>
      </c>
      <c r="H230" s="70">
        <f t="shared" si="113"/>
        <v>288248</v>
      </c>
      <c r="I230" s="71">
        <f t="shared" si="114"/>
        <v>107973</v>
      </c>
      <c r="J230" s="71">
        <f t="shared" si="115"/>
        <v>111344</v>
      </c>
      <c r="K230" s="68">
        <f t="shared" si="116"/>
        <v>35370</v>
      </c>
      <c r="L230" s="69">
        <f t="shared" si="117"/>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3">
      <c r="A231" s="49" t="s">
        <v>440</v>
      </c>
      <c r="B231" s="2" t="s">
        <v>189</v>
      </c>
      <c r="C231" s="48" t="str">
        <f t="shared" si="124"/>
        <v>LA England - Boston</v>
      </c>
      <c r="D231" s="70">
        <f t="shared" si="109"/>
        <v>35358</v>
      </c>
      <c r="E231" s="71">
        <f t="shared" si="110"/>
        <v>35479</v>
      </c>
      <c r="F231" s="69">
        <f t="shared" si="111"/>
        <v>27610</v>
      </c>
      <c r="G231" s="69">
        <f t="shared" si="112"/>
        <v>28192</v>
      </c>
      <c r="H231" s="70">
        <f t="shared" si="113"/>
        <v>70837</v>
      </c>
      <c r="I231" s="71">
        <f t="shared" si="114"/>
        <v>27610</v>
      </c>
      <c r="J231" s="71">
        <f t="shared" si="115"/>
        <v>28192</v>
      </c>
      <c r="K231" s="68">
        <f t="shared" si="116"/>
        <v>7748</v>
      </c>
      <c r="L231" s="69">
        <f t="shared" si="117"/>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3">
      <c r="A232" s="49" t="s">
        <v>440</v>
      </c>
      <c r="B232" s="2" t="s">
        <v>427</v>
      </c>
      <c r="C232" s="48" t="str">
        <f t="shared" si="124"/>
        <v>LA England - Bournemouth, Christchurch and Poole</v>
      </c>
      <c r="D232" s="70">
        <f t="shared" si="109"/>
        <v>197680</v>
      </c>
      <c r="E232" s="71">
        <f t="shared" si="110"/>
        <v>199309</v>
      </c>
      <c r="F232" s="69">
        <f t="shared" si="111"/>
        <v>158506</v>
      </c>
      <c r="G232" s="69">
        <f t="shared" si="112"/>
        <v>162131</v>
      </c>
      <c r="H232" s="70">
        <f t="shared" si="113"/>
        <v>396989</v>
      </c>
      <c r="I232" s="71">
        <f t="shared" si="114"/>
        <v>158506</v>
      </c>
      <c r="J232" s="71">
        <f t="shared" si="115"/>
        <v>162131</v>
      </c>
      <c r="K232" s="68">
        <f t="shared" si="116"/>
        <v>39174</v>
      </c>
      <c r="L232" s="69">
        <f t="shared" si="117"/>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3">
      <c r="A233" s="49" t="s">
        <v>440</v>
      </c>
      <c r="B233" s="2" t="s">
        <v>326</v>
      </c>
      <c r="C233" s="48" t="str">
        <f t="shared" si="124"/>
        <v>LA England - Bracknell Forest</v>
      </c>
      <c r="D233" s="70">
        <f t="shared" si="109"/>
        <v>61460</v>
      </c>
      <c r="E233" s="71">
        <f t="shared" si="110"/>
        <v>62705</v>
      </c>
      <c r="F233" s="69">
        <f t="shared" si="111"/>
        <v>46618</v>
      </c>
      <c r="G233" s="69">
        <f t="shared" si="112"/>
        <v>48713</v>
      </c>
      <c r="H233" s="70">
        <f t="shared" si="113"/>
        <v>124165</v>
      </c>
      <c r="I233" s="71">
        <f t="shared" si="114"/>
        <v>46618</v>
      </c>
      <c r="J233" s="71">
        <f t="shared" si="115"/>
        <v>48713</v>
      </c>
      <c r="K233" s="68">
        <f t="shared" si="116"/>
        <v>14842</v>
      </c>
      <c r="L233" s="69">
        <f t="shared" si="117"/>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3">
      <c r="A234" s="49" t="s">
        <v>440</v>
      </c>
      <c r="B234" s="2" t="s">
        <v>93</v>
      </c>
      <c r="C234" s="48" t="str">
        <f t="shared" si="124"/>
        <v>LA England - Bradford</v>
      </c>
      <c r="D234" s="70">
        <f t="shared" si="109"/>
        <v>267428</v>
      </c>
      <c r="E234" s="71">
        <f t="shared" si="110"/>
        <v>274700</v>
      </c>
      <c r="F234" s="69">
        <f t="shared" si="111"/>
        <v>195247</v>
      </c>
      <c r="G234" s="69">
        <f t="shared" si="112"/>
        <v>204262</v>
      </c>
      <c r="H234" s="70">
        <f t="shared" si="113"/>
        <v>542128</v>
      </c>
      <c r="I234" s="71">
        <f t="shared" si="114"/>
        <v>195247</v>
      </c>
      <c r="J234" s="71">
        <f t="shared" si="115"/>
        <v>204262</v>
      </c>
      <c r="K234" s="68">
        <f t="shared" si="116"/>
        <v>72181</v>
      </c>
      <c r="L234" s="69">
        <f t="shared" si="117"/>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3">
      <c r="A235" s="49" t="s">
        <v>440</v>
      </c>
      <c r="B235" s="2" t="s">
        <v>128</v>
      </c>
      <c r="C235" s="48" t="str">
        <f t="shared" si="124"/>
        <v>LA England - Braintree</v>
      </c>
      <c r="D235" s="70">
        <f t="shared" si="109"/>
        <v>75091</v>
      </c>
      <c r="E235" s="71">
        <f t="shared" si="110"/>
        <v>78000</v>
      </c>
      <c r="F235" s="69">
        <f t="shared" si="111"/>
        <v>58187</v>
      </c>
      <c r="G235" s="69">
        <f t="shared" si="112"/>
        <v>62166</v>
      </c>
      <c r="H235" s="70">
        <f t="shared" si="113"/>
        <v>153091</v>
      </c>
      <c r="I235" s="71">
        <f t="shared" si="114"/>
        <v>58187</v>
      </c>
      <c r="J235" s="71">
        <f t="shared" si="115"/>
        <v>62166</v>
      </c>
      <c r="K235" s="68">
        <f t="shared" si="116"/>
        <v>16904</v>
      </c>
      <c r="L235" s="69">
        <f t="shared" si="117"/>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3">
      <c r="A236" s="49" t="s">
        <v>440</v>
      </c>
      <c r="B236" s="2" t="s">
        <v>195</v>
      </c>
      <c r="C236" s="48" t="str">
        <f t="shared" si="124"/>
        <v>LA England - Breckland</v>
      </c>
      <c r="D236" s="70">
        <f t="shared" si="109"/>
        <v>69932</v>
      </c>
      <c r="E236" s="71">
        <f t="shared" si="110"/>
        <v>71323</v>
      </c>
      <c r="F236" s="69">
        <f t="shared" si="111"/>
        <v>55877</v>
      </c>
      <c r="G236" s="69">
        <f t="shared" si="112"/>
        <v>58214</v>
      </c>
      <c r="H236" s="70">
        <f t="shared" si="113"/>
        <v>141255</v>
      </c>
      <c r="I236" s="71">
        <f t="shared" si="114"/>
        <v>55877</v>
      </c>
      <c r="J236" s="71">
        <f t="shared" si="115"/>
        <v>58214</v>
      </c>
      <c r="K236" s="68">
        <f t="shared" si="116"/>
        <v>14055</v>
      </c>
      <c r="L236" s="69">
        <f t="shared" si="117"/>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3">
      <c r="A237" s="49" t="s">
        <v>440</v>
      </c>
      <c r="B237" s="2" t="s">
        <v>35</v>
      </c>
      <c r="C237" s="48" t="str">
        <f t="shared" si="124"/>
        <v>LA England - Brent</v>
      </c>
      <c r="D237" s="70">
        <f t="shared" si="109"/>
        <v>167931</v>
      </c>
      <c r="E237" s="71">
        <f t="shared" si="110"/>
        <v>159822</v>
      </c>
      <c r="F237" s="69">
        <f t="shared" si="111"/>
        <v>127984</v>
      </c>
      <c r="G237" s="69">
        <f t="shared" si="112"/>
        <v>121888</v>
      </c>
      <c r="H237" s="70">
        <f t="shared" si="113"/>
        <v>327753</v>
      </c>
      <c r="I237" s="71">
        <f t="shared" si="114"/>
        <v>127984</v>
      </c>
      <c r="J237" s="71">
        <f t="shared" si="115"/>
        <v>121888</v>
      </c>
      <c r="K237" s="68">
        <f t="shared" si="116"/>
        <v>39947</v>
      </c>
      <c r="L237" s="69">
        <f t="shared" si="117"/>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3">
      <c r="A238" s="49" t="s">
        <v>440</v>
      </c>
      <c r="B238" s="2" t="s">
        <v>129</v>
      </c>
      <c r="C238" s="48" t="str">
        <f t="shared" si="124"/>
        <v>LA England - Brentwood</v>
      </c>
      <c r="D238" s="70">
        <f t="shared" si="109"/>
        <v>37510</v>
      </c>
      <c r="E238" s="71">
        <f t="shared" si="110"/>
        <v>39732</v>
      </c>
      <c r="F238" s="69">
        <f t="shared" si="111"/>
        <v>29130</v>
      </c>
      <c r="G238" s="69">
        <f t="shared" si="112"/>
        <v>31809</v>
      </c>
      <c r="H238" s="70">
        <f t="shared" si="113"/>
        <v>77242</v>
      </c>
      <c r="I238" s="71">
        <f t="shared" si="114"/>
        <v>29130</v>
      </c>
      <c r="J238" s="71">
        <f t="shared" si="115"/>
        <v>31809</v>
      </c>
      <c r="K238" s="68">
        <f t="shared" si="116"/>
        <v>8380</v>
      </c>
      <c r="L238" s="69">
        <f t="shared" si="117"/>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3">
      <c r="A239" s="49" t="s">
        <v>440</v>
      </c>
      <c r="B239" s="2" t="s">
        <v>327</v>
      </c>
      <c r="C239" s="48" t="str">
        <f t="shared" si="124"/>
        <v>LA England - Brighton and Hove</v>
      </c>
      <c r="D239" s="70">
        <f t="shared" si="109"/>
        <v>147146</v>
      </c>
      <c r="E239" s="71">
        <f t="shared" si="110"/>
        <v>144592</v>
      </c>
      <c r="F239" s="69">
        <f t="shared" si="111"/>
        <v>121290</v>
      </c>
      <c r="G239" s="69">
        <f t="shared" si="112"/>
        <v>120116</v>
      </c>
      <c r="H239" s="70">
        <f t="shared" si="113"/>
        <v>291738</v>
      </c>
      <c r="I239" s="71">
        <f t="shared" si="114"/>
        <v>121290</v>
      </c>
      <c r="J239" s="71">
        <f t="shared" si="115"/>
        <v>120116</v>
      </c>
      <c r="K239" s="68">
        <f t="shared" si="116"/>
        <v>25856</v>
      </c>
      <c r="L239" s="69">
        <f t="shared" si="117"/>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3">
      <c r="A240" s="49" t="s">
        <v>440</v>
      </c>
      <c r="B240" s="2" t="s">
        <v>329</v>
      </c>
      <c r="C240" s="48" t="str">
        <f t="shared" si="124"/>
        <v>LA England - Bristol, City of</v>
      </c>
      <c r="D240" s="70">
        <f t="shared" si="109"/>
        <v>234262</v>
      </c>
      <c r="E240" s="71">
        <f t="shared" si="110"/>
        <v>231604</v>
      </c>
      <c r="F240" s="69">
        <f t="shared" si="111"/>
        <v>185713</v>
      </c>
      <c r="G240" s="69">
        <f t="shared" si="112"/>
        <v>185746</v>
      </c>
      <c r="H240" s="70">
        <f t="shared" si="113"/>
        <v>465866</v>
      </c>
      <c r="I240" s="71">
        <f t="shared" si="114"/>
        <v>185713</v>
      </c>
      <c r="J240" s="71">
        <f t="shared" si="115"/>
        <v>185746</v>
      </c>
      <c r="K240" s="68">
        <f t="shared" si="116"/>
        <v>48549</v>
      </c>
      <c r="L240" s="69">
        <f t="shared" si="117"/>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3">
      <c r="A241" s="49" t="s">
        <v>440</v>
      </c>
      <c r="B241" s="2" t="s">
        <v>196</v>
      </c>
      <c r="C241" s="48" t="str">
        <f t="shared" si="124"/>
        <v>LA England - Broadland</v>
      </c>
      <c r="D241" s="70">
        <f t="shared" si="109"/>
        <v>64205</v>
      </c>
      <c r="E241" s="71">
        <f t="shared" si="110"/>
        <v>67726</v>
      </c>
      <c r="F241" s="69">
        <f t="shared" si="111"/>
        <v>51709</v>
      </c>
      <c r="G241" s="69">
        <f t="shared" si="112"/>
        <v>55874</v>
      </c>
      <c r="H241" s="70">
        <f t="shared" si="113"/>
        <v>131931</v>
      </c>
      <c r="I241" s="71">
        <f t="shared" si="114"/>
        <v>51709</v>
      </c>
      <c r="J241" s="71">
        <f t="shared" si="115"/>
        <v>55874</v>
      </c>
      <c r="K241" s="68">
        <f t="shared" si="116"/>
        <v>12496</v>
      </c>
      <c r="L241" s="69">
        <f t="shared" si="117"/>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3">
      <c r="A242" s="49" t="s">
        <v>440</v>
      </c>
      <c r="B242" s="2" t="s">
        <v>36</v>
      </c>
      <c r="C242" s="48" t="str">
        <f t="shared" si="124"/>
        <v>LA England - Bromley</v>
      </c>
      <c r="D242" s="70">
        <f t="shared" si="109"/>
        <v>160244</v>
      </c>
      <c r="E242" s="71">
        <f t="shared" si="110"/>
        <v>172508</v>
      </c>
      <c r="F242" s="69">
        <f t="shared" si="111"/>
        <v>121442</v>
      </c>
      <c r="G242" s="69">
        <f t="shared" si="112"/>
        <v>135847</v>
      </c>
      <c r="H242" s="70">
        <f t="shared" si="113"/>
        <v>332752</v>
      </c>
      <c r="I242" s="71">
        <f t="shared" si="114"/>
        <v>121442</v>
      </c>
      <c r="J242" s="71">
        <f t="shared" si="115"/>
        <v>135847</v>
      </c>
      <c r="K242" s="68">
        <f t="shared" si="116"/>
        <v>38802</v>
      </c>
      <c r="L242" s="69">
        <f t="shared" si="117"/>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3">
      <c r="A243" s="49" t="s">
        <v>440</v>
      </c>
      <c r="B243" s="2" t="s">
        <v>258</v>
      </c>
      <c r="C243" s="48" t="str">
        <f t="shared" si="124"/>
        <v>LA England - Bromsgrove</v>
      </c>
      <c r="D243" s="70">
        <f t="shared" si="109"/>
        <v>49311</v>
      </c>
      <c r="E243" s="71">
        <f t="shared" si="110"/>
        <v>51258</v>
      </c>
      <c r="F243" s="69">
        <f t="shared" si="111"/>
        <v>38757</v>
      </c>
      <c r="G243" s="69">
        <f t="shared" si="112"/>
        <v>40983</v>
      </c>
      <c r="H243" s="70">
        <f t="shared" si="113"/>
        <v>100569</v>
      </c>
      <c r="I243" s="71">
        <f t="shared" si="114"/>
        <v>38757</v>
      </c>
      <c r="J243" s="71">
        <f t="shared" si="115"/>
        <v>40983</v>
      </c>
      <c r="K243" s="68">
        <f t="shared" si="116"/>
        <v>10554</v>
      </c>
      <c r="L243" s="69">
        <f t="shared" si="117"/>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3">
      <c r="A244" s="49" t="s">
        <v>440</v>
      </c>
      <c r="B244" s="2" t="s">
        <v>154</v>
      </c>
      <c r="C244" s="48" t="str">
        <f t="shared" si="124"/>
        <v>LA England - Broxbourne</v>
      </c>
      <c r="D244" s="70">
        <f t="shared" si="109"/>
        <v>47140</v>
      </c>
      <c r="E244" s="71">
        <f t="shared" si="110"/>
        <v>50452</v>
      </c>
      <c r="F244" s="69">
        <f t="shared" si="111"/>
        <v>35761</v>
      </c>
      <c r="G244" s="69">
        <f t="shared" si="112"/>
        <v>39586</v>
      </c>
      <c r="H244" s="70">
        <f t="shared" si="113"/>
        <v>97592</v>
      </c>
      <c r="I244" s="71">
        <f t="shared" si="114"/>
        <v>35761</v>
      </c>
      <c r="J244" s="71">
        <f t="shared" si="115"/>
        <v>39586</v>
      </c>
      <c r="K244" s="68">
        <f t="shared" si="116"/>
        <v>11379</v>
      </c>
      <c r="L244" s="69">
        <f t="shared" si="117"/>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3">
      <c r="A245" s="49" t="s">
        <v>440</v>
      </c>
      <c r="B245" s="2" t="s">
        <v>217</v>
      </c>
      <c r="C245" s="48" t="str">
        <f t="shared" si="124"/>
        <v>LA England - Broxtowe</v>
      </c>
      <c r="D245" s="70">
        <f t="shared" si="109"/>
        <v>56951</v>
      </c>
      <c r="E245" s="71">
        <f t="shared" si="110"/>
        <v>57676</v>
      </c>
      <c r="F245" s="69">
        <f t="shared" si="111"/>
        <v>45845</v>
      </c>
      <c r="G245" s="69">
        <f t="shared" si="112"/>
        <v>47155</v>
      </c>
      <c r="H245" s="70">
        <f t="shared" si="113"/>
        <v>114627</v>
      </c>
      <c r="I245" s="71">
        <f t="shared" si="114"/>
        <v>45845</v>
      </c>
      <c r="J245" s="71">
        <f t="shared" si="115"/>
        <v>47155</v>
      </c>
      <c r="K245" s="68">
        <f t="shared" si="116"/>
        <v>11106</v>
      </c>
      <c r="L245" s="69">
        <f t="shared" si="117"/>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3">
      <c r="A246" s="49" t="s">
        <v>440</v>
      </c>
      <c r="B246" s="2" t="s">
        <v>447</v>
      </c>
      <c r="C246" s="48" t="str">
        <f t="shared" si="124"/>
        <v>LA England - Buckinghamshire</v>
      </c>
      <c r="D246" s="70">
        <f t="shared" si="109"/>
        <v>268281</v>
      </c>
      <c r="E246" s="71">
        <f t="shared" si="110"/>
        <v>278779</v>
      </c>
      <c r="F246" s="69">
        <f t="shared" si="111"/>
        <v>203699</v>
      </c>
      <c r="G246" s="69">
        <f t="shared" si="112"/>
        <v>216557</v>
      </c>
      <c r="H246" s="70">
        <f t="shared" si="113"/>
        <v>547060</v>
      </c>
      <c r="I246" s="71">
        <f t="shared" si="114"/>
        <v>203699</v>
      </c>
      <c r="J246" s="71">
        <f t="shared" si="115"/>
        <v>216557</v>
      </c>
      <c r="K246" s="68">
        <f t="shared" si="116"/>
        <v>64582</v>
      </c>
      <c r="L246" s="69">
        <f t="shared" si="117"/>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3">
      <c r="A247" s="49" t="s">
        <v>440</v>
      </c>
      <c r="B247" s="2" t="s">
        <v>171</v>
      </c>
      <c r="C247" s="48" t="str">
        <f t="shared" si="124"/>
        <v>LA England - Burnley</v>
      </c>
      <c r="D247" s="70">
        <f t="shared" si="109"/>
        <v>44061</v>
      </c>
      <c r="E247" s="71">
        <f t="shared" si="110"/>
        <v>45283</v>
      </c>
      <c r="F247" s="69">
        <f t="shared" si="111"/>
        <v>33263</v>
      </c>
      <c r="G247" s="69">
        <f t="shared" si="112"/>
        <v>35202</v>
      </c>
      <c r="H247" s="70">
        <f t="shared" si="113"/>
        <v>89344</v>
      </c>
      <c r="I247" s="71">
        <f t="shared" si="114"/>
        <v>33263</v>
      </c>
      <c r="J247" s="71">
        <f t="shared" si="115"/>
        <v>35202</v>
      </c>
      <c r="K247" s="68">
        <f t="shared" si="116"/>
        <v>10798</v>
      </c>
      <c r="L247" s="69">
        <f t="shared" si="117"/>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3">
      <c r="A248" s="49" t="s">
        <v>440</v>
      </c>
      <c r="B248" s="2" t="s">
        <v>64</v>
      </c>
      <c r="C248" s="48" t="str">
        <f t="shared" si="124"/>
        <v>LA England - Bury</v>
      </c>
      <c r="D248" s="70">
        <f t="shared" si="109"/>
        <v>93700</v>
      </c>
      <c r="E248" s="71">
        <f t="shared" si="110"/>
        <v>97008</v>
      </c>
      <c r="F248" s="69">
        <f t="shared" si="111"/>
        <v>71367</v>
      </c>
      <c r="G248" s="69">
        <f t="shared" si="112"/>
        <v>76161</v>
      </c>
      <c r="H248" s="70">
        <f t="shared" si="113"/>
        <v>190708</v>
      </c>
      <c r="I248" s="71">
        <f t="shared" si="114"/>
        <v>71367</v>
      </c>
      <c r="J248" s="71">
        <f t="shared" si="115"/>
        <v>76161</v>
      </c>
      <c r="K248" s="68">
        <f t="shared" si="116"/>
        <v>22333</v>
      </c>
      <c r="L248" s="69">
        <f t="shared" si="117"/>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3">
      <c r="A249" s="49" t="s">
        <v>440</v>
      </c>
      <c r="B249" s="2" t="s">
        <v>94</v>
      </c>
      <c r="C249" s="48" t="str">
        <f t="shared" si="124"/>
        <v>LA England - Calderdale</v>
      </c>
      <c r="D249" s="70">
        <f t="shared" si="109"/>
        <v>103866</v>
      </c>
      <c r="E249" s="71">
        <f t="shared" si="110"/>
        <v>107573</v>
      </c>
      <c r="F249" s="69">
        <f t="shared" si="111"/>
        <v>80539</v>
      </c>
      <c r="G249" s="69">
        <f t="shared" si="112"/>
        <v>84949</v>
      </c>
      <c r="H249" s="70">
        <f t="shared" si="113"/>
        <v>211439</v>
      </c>
      <c r="I249" s="71">
        <f t="shared" si="114"/>
        <v>80539</v>
      </c>
      <c r="J249" s="71">
        <f t="shared" si="115"/>
        <v>84949</v>
      </c>
      <c r="K249" s="68">
        <f t="shared" si="116"/>
        <v>23327</v>
      </c>
      <c r="L249" s="69">
        <f t="shared" si="117"/>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3">
      <c r="A250" s="49" t="s">
        <v>440</v>
      </c>
      <c r="B250" s="2" t="s">
        <v>98</v>
      </c>
      <c r="C250" s="48" t="str">
        <f t="shared" si="124"/>
        <v>LA England - Cambridge</v>
      </c>
      <c r="D250" s="70">
        <f t="shared" si="109"/>
        <v>65321</v>
      </c>
      <c r="E250" s="71">
        <f t="shared" si="110"/>
        <v>59742</v>
      </c>
      <c r="F250" s="69">
        <f t="shared" si="111"/>
        <v>52678</v>
      </c>
      <c r="G250" s="69">
        <f t="shared" si="112"/>
        <v>47831</v>
      </c>
      <c r="H250" s="70">
        <f t="shared" si="113"/>
        <v>125063</v>
      </c>
      <c r="I250" s="71">
        <f t="shared" si="114"/>
        <v>52678</v>
      </c>
      <c r="J250" s="71">
        <f t="shared" si="115"/>
        <v>47831</v>
      </c>
      <c r="K250" s="68">
        <f t="shared" si="116"/>
        <v>12643</v>
      </c>
      <c r="L250" s="69">
        <f t="shared" si="117"/>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3">
      <c r="A251" s="49" t="s">
        <v>440</v>
      </c>
      <c r="B251" s="2" t="s">
        <v>37</v>
      </c>
      <c r="C251" s="48" t="str">
        <f t="shared" si="124"/>
        <v>LA England - Camden</v>
      </c>
      <c r="D251" s="70">
        <f t="shared" si="109"/>
        <v>142915</v>
      </c>
      <c r="E251" s="71">
        <f t="shared" si="110"/>
        <v>136601</v>
      </c>
      <c r="F251" s="69">
        <f t="shared" si="111"/>
        <v>115145</v>
      </c>
      <c r="G251" s="69">
        <f t="shared" si="112"/>
        <v>110271</v>
      </c>
      <c r="H251" s="70">
        <f t="shared" si="113"/>
        <v>279516</v>
      </c>
      <c r="I251" s="71">
        <f t="shared" si="114"/>
        <v>115145</v>
      </c>
      <c r="J251" s="71">
        <f t="shared" si="115"/>
        <v>110271</v>
      </c>
      <c r="K251" s="68">
        <f t="shared" si="116"/>
        <v>27770</v>
      </c>
      <c r="L251" s="69">
        <f t="shared" si="117"/>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3">
      <c r="A252" s="49" t="s">
        <v>440</v>
      </c>
      <c r="B252" s="2" t="s">
        <v>228</v>
      </c>
      <c r="C252" s="48" t="str">
        <f t="shared" si="124"/>
        <v>LA England - Cannock Chase</v>
      </c>
      <c r="D252" s="70">
        <f t="shared" si="109"/>
        <v>50294</v>
      </c>
      <c r="E252" s="71">
        <f t="shared" si="110"/>
        <v>51190</v>
      </c>
      <c r="F252" s="69">
        <f t="shared" si="111"/>
        <v>39835</v>
      </c>
      <c r="G252" s="69">
        <f t="shared" si="112"/>
        <v>41350</v>
      </c>
      <c r="H252" s="70">
        <f t="shared" si="113"/>
        <v>101484</v>
      </c>
      <c r="I252" s="71">
        <f t="shared" si="114"/>
        <v>39835</v>
      </c>
      <c r="J252" s="71">
        <f t="shared" si="115"/>
        <v>41350</v>
      </c>
      <c r="K252" s="68">
        <f t="shared" si="116"/>
        <v>10459</v>
      </c>
      <c r="L252" s="69">
        <f t="shared" si="117"/>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3">
      <c r="A253" s="49" t="s">
        <v>440</v>
      </c>
      <c r="B253" s="2" t="s">
        <v>163</v>
      </c>
      <c r="C253" s="48" t="str">
        <f t="shared" si="124"/>
        <v>LA England - Canterbury</v>
      </c>
      <c r="D253" s="70">
        <f t="shared" si="109"/>
        <v>82314</v>
      </c>
      <c r="E253" s="71">
        <f t="shared" si="110"/>
        <v>84448</v>
      </c>
      <c r="F253" s="69">
        <f t="shared" si="111"/>
        <v>66735</v>
      </c>
      <c r="G253" s="69">
        <f t="shared" si="112"/>
        <v>70066</v>
      </c>
      <c r="H253" s="70">
        <f t="shared" si="113"/>
        <v>166762</v>
      </c>
      <c r="I253" s="71">
        <f t="shared" si="114"/>
        <v>66735</v>
      </c>
      <c r="J253" s="71">
        <f t="shared" si="115"/>
        <v>70066</v>
      </c>
      <c r="K253" s="68">
        <f t="shared" si="116"/>
        <v>15579</v>
      </c>
      <c r="L253" s="69">
        <f t="shared" si="117"/>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3">
      <c r="A254" s="49" t="s">
        <v>440</v>
      </c>
      <c r="B254" s="2" t="s">
        <v>105</v>
      </c>
      <c r="C254" s="48" t="str">
        <f t="shared" si="124"/>
        <v>LA England - Carlisle</v>
      </c>
      <c r="D254" s="70">
        <f t="shared" si="109"/>
        <v>53036</v>
      </c>
      <c r="E254" s="71">
        <f t="shared" si="110"/>
        <v>55488</v>
      </c>
      <c r="F254" s="69">
        <f t="shared" si="111"/>
        <v>41914</v>
      </c>
      <c r="G254" s="69">
        <f t="shared" si="112"/>
        <v>45048</v>
      </c>
      <c r="H254" s="70">
        <f t="shared" si="113"/>
        <v>108524</v>
      </c>
      <c r="I254" s="71">
        <f t="shared" si="114"/>
        <v>41914</v>
      </c>
      <c r="J254" s="71">
        <f t="shared" si="115"/>
        <v>45048</v>
      </c>
      <c r="K254" s="68">
        <f t="shared" si="116"/>
        <v>11122</v>
      </c>
      <c r="L254" s="69">
        <f t="shared" si="117"/>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3">
      <c r="A255" s="49" t="s">
        <v>440</v>
      </c>
      <c r="B255" s="2" t="s">
        <v>130</v>
      </c>
      <c r="C255" s="48" t="str">
        <f t="shared" si="124"/>
        <v>LA England - Castle Point</v>
      </c>
      <c r="D255" s="70">
        <f t="shared" si="109"/>
        <v>44034</v>
      </c>
      <c r="E255" s="71">
        <f t="shared" si="110"/>
        <v>46490</v>
      </c>
      <c r="F255" s="69">
        <f t="shared" si="111"/>
        <v>35037</v>
      </c>
      <c r="G255" s="69">
        <f t="shared" si="112"/>
        <v>37927</v>
      </c>
      <c r="H255" s="70">
        <f t="shared" si="113"/>
        <v>90524</v>
      </c>
      <c r="I255" s="71">
        <f t="shared" si="114"/>
        <v>35037</v>
      </c>
      <c r="J255" s="71">
        <f t="shared" si="115"/>
        <v>37927</v>
      </c>
      <c r="K255" s="68">
        <f t="shared" si="116"/>
        <v>8997</v>
      </c>
      <c r="L255" s="69">
        <f t="shared" si="117"/>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3">
      <c r="A256" s="49" t="s">
        <v>440</v>
      </c>
      <c r="B256" s="2" t="s">
        <v>323</v>
      </c>
      <c r="C256" s="48" t="str">
        <f t="shared" si="124"/>
        <v>LA England - Central Bedfordshire</v>
      </c>
      <c r="D256" s="70">
        <f t="shared" si="109"/>
        <v>144879</v>
      </c>
      <c r="E256" s="71">
        <f t="shared" si="110"/>
        <v>149217</v>
      </c>
      <c r="F256" s="69">
        <f t="shared" si="111"/>
        <v>111525</v>
      </c>
      <c r="G256" s="69">
        <f t="shared" si="112"/>
        <v>117374</v>
      </c>
      <c r="H256" s="70">
        <f t="shared" si="113"/>
        <v>294096</v>
      </c>
      <c r="I256" s="71">
        <f t="shared" si="114"/>
        <v>111525</v>
      </c>
      <c r="J256" s="71">
        <f t="shared" si="115"/>
        <v>117374</v>
      </c>
      <c r="K256" s="68">
        <f t="shared" si="116"/>
        <v>33354</v>
      </c>
      <c r="L256" s="69">
        <f t="shared" si="117"/>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3">
      <c r="A257" s="49" t="s">
        <v>440</v>
      </c>
      <c r="B257" s="2" t="s">
        <v>183</v>
      </c>
      <c r="C257" s="48" t="str">
        <f t="shared" si="124"/>
        <v>LA England - Charnwood</v>
      </c>
      <c r="D257" s="70">
        <f t="shared" si="109"/>
        <v>94974</v>
      </c>
      <c r="E257" s="71">
        <f t="shared" si="110"/>
        <v>93442</v>
      </c>
      <c r="F257" s="69">
        <f t="shared" si="111"/>
        <v>76477</v>
      </c>
      <c r="G257" s="69">
        <f t="shared" si="112"/>
        <v>75963</v>
      </c>
      <c r="H257" s="70">
        <f t="shared" si="113"/>
        <v>188416</v>
      </c>
      <c r="I257" s="71">
        <f t="shared" si="114"/>
        <v>76477</v>
      </c>
      <c r="J257" s="71">
        <f t="shared" si="115"/>
        <v>75963</v>
      </c>
      <c r="K257" s="68">
        <f t="shared" si="116"/>
        <v>18497</v>
      </c>
      <c r="L257" s="69">
        <f t="shared" si="117"/>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3">
      <c r="A258" s="49" t="s">
        <v>440</v>
      </c>
      <c r="B258" s="2" t="s">
        <v>131</v>
      </c>
      <c r="C258" s="48" t="str">
        <f t="shared" si="124"/>
        <v>LA England - Chelmsford</v>
      </c>
      <c r="D258" s="70">
        <f t="shared" si="109"/>
        <v>88666</v>
      </c>
      <c r="E258" s="71">
        <f t="shared" si="110"/>
        <v>90883</v>
      </c>
      <c r="F258" s="69">
        <f t="shared" si="111"/>
        <v>68889</v>
      </c>
      <c r="G258" s="69">
        <f t="shared" si="112"/>
        <v>72291</v>
      </c>
      <c r="H258" s="70">
        <f t="shared" si="113"/>
        <v>179549</v>
      </c>
      <c r="I258" s="71">
        <f t="shared" si="114"/>
        <v>68889</v>
      </c>
      <c r="J258" s="71">
        <f t="shared" si="115"/>
        <v>72291</v>
      </c>
      <c r="K258" s="68">
        <f t="shared" si="116"/>
        <v>19777</v>
      </c>
      <c r="L258" s="69">
        <f t="shared" si="117"/>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3">
      <c r="A259" s="49" t="s">
        <v>440</v>
      </c>
      <c r="B259" s="2" t="s">
        <v>138</v>
      </c>
      <c r="C259" s="48" t="str">
        <f t="shared" si="124"/>
        <v>LA England - Cheltenham</v>
      </c>
      <c r="D259" s="70">
        <f t="shared" si="109"/>
        <v>57177</v>
      </c>
      <c r="E259" s="71">
        <f t="shared" si="110"/>
        <v>58866</v>
      </c>
      <c r="F259" s="69">
        <f t="shared" si="111"/>
        <v>45339</v>
      </c>
      <c r="G259" s="69">
        <f t="shared" si="112"/>
        <v>47284</v>
      </c>
      <c r="H259" s="70">
        <f t="shared" si="113"/>
        <v>116043</v>
      </c>
      <c r="I259" s="71">
        <f t="shared" si="114"/>
        <v>45339</v>
      </c>
      <c r="J259" s="71">
        <f t="shared" si="115"/>
        <v>47284</v>
      </c>
      <c r="K259" s="68">
        <f t="shared" si="116"/>
        <v>11838</v>
      </c>
      <c r="L259" s="69">
        <f t="shared" si="117"/>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3">
      <c r="A260" s="49" t="s">
        <v>440</v>
      </c>
      <c r="B260" s="2" t="s">
        <v>222</v>
      </c>
      <c r="C260" s="48" t="str">
        <f t="shared" si="124"/>
        <v>LA England - Cherwell</v>
      </c>
      <c r="D260" s="70">
        <f t="shared" si="109"/>
        <v>75109</v>
      </c>
      <c r="E260" s="71">
        <f t="shared" si="110"/>
        <v>76737</v>
      </c>
      <c r="F260" s="69">
        <f t="shared" si="111"/>
        <v>57582</v>
      </c>
      <c r="G260" s="69">
        <f t="shared" si="112"/>
        <v>60162</v>
      </c>
      <c r="H260" s="70">
        <f t="shared" si="113"/>
        <v>151846</v>
      </c>
      <c r="I260" s="71">
        <f t="shared" si="114"/>
        <v>57582</v>
      </c>
      <c r="J260" s="71">
        <f t="shared" si="115"/>
        <v>60162</v>
      </c>
      <c r="K260" s="68">
        <f t="shared" si="116"/>
        <v>17527</v>
      </c>
      <c r="L260" s="69">
        <f t="shared" si="117"/>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3">
      <c r="A261" s="49" t="s">
        <v>440</v>
      </c>
      <c r="B261" s="2" t="s">
        <v>312</v>
      </c>
      <c r="C261" s="48" t="str">
        <f t="shared" si="124"/>
        <v>LA England - Cheshire East</v>
      </c>
      <c r="D261" s="70">
        <f t="shared" si="109"/>
        <v>189315</v>
      </c>
      <c r="E261" s="71">
        <f t="shared" si="110"/>
        <v>197352</v>
      </c>
      <c r="F261" s="69">
        <f t="shared" si="111"/>
        <v>149160</v>
      </c>
      <c r="G261" s="69">
        <f t="shared" si="112"/>
        <v>159439</v>
      </c>
      <c r="H261" s="70">
        <f t="shared" si="113"/>
        <v>386667</v>
      </c>
      <c r="I261" s="71">
        <f t="shared" si="114"/>
        <v>149160</v>
      </c>
      <c r="J261" s="71">
        <f t="shared" si="115"/>
        <v>159439</v>
      </c>
      <c r="K261" s="68">
        <f t="shared" si="116"/>
        <v>40155</v>
      </c>
      <c r="L261" s="69">
        <f t="shared" si="117"/>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3">
      <c r="A262" s="49" t="s">
        <v>440</v>
      </c>
      <c r="B262" s="2" t="s">
        <v>313</v>
      </c>
      <c r="C262" s="48" t="str">
        <f t="shared" si="124"/>
        <v>LA England - Cheshire West and Chester</v>
      </c>
      <c r="D262" s="70">
        <f t="shared" si="109"/>
        <v>167615</v>
      </c>
      <c r="E262" s="71">
        <f t="shared" si="110"/>
        <v>176208</v>
      </c>
      <c r="F262" s="69">
        <f t="shared" si="111"/>
        <v>132048</v>
      </c>
      <c r="G262" s="69">
        <f t="shared" si="112"/>
        <v>142597</v>
      </c>
      <c r="H262" s="70">
        <f t="shared" si="113"/>
        <v>343823</v>
      </c>
      <c r="I262" s="71">
        <f t="shared" si="114"/>
        <v>132048</v>
      </c>
      <c r="J262" s="71">
        <f t="shared" si="115"/>
        <v>142597</v>
      </c>
      <c r="K262" s="68">
        <f t="shared" si="116"/>
        <v>35567</v>
      </c>
      <c r="L262" s="69">
        <f t="shared" si="117"/>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3">
      <c r="A263" s="49" t="s">
        <v>440</v>
      </c>
      <c r="B263" s="2" t="s">
        <v>111</v>
      </c>
      <c r="C263" s="48" t="str">
        <f t="shared" si="124"/>
        <v>LA England - Chesterfield</v>
      </c>
      <c r="D263" s="70">
        <f t="shared" si="109"/>
        <v>51500</v>
      </c>
      <c r="E263" s="71">
        <f t="shared" si="110"/>
        <v>53430</v>
      </c>
      <c r="F263" s="69">
        <f t="shared" si="111"/>
        <v>41438</v>
      </c>
      <c r="G263" s="69">
        <f t="shared" si="112"/>
        <v>43618</v>
      </c>
      <c r="H263" s="70">
        <f t="shared" si="113"/>
        <v>104930</v>
      </c>
      <c r="I263" s="71">
        <f t="shared" si="114"/>
        <v>41438</v>
      </c>
      <c r="J263" s="71">
        <f t="shared" si="115"/>
        <v>43618</v>
      </c>
      <c r="K263" s="68">
        <f t="shared" si="116"/>
        <v>10062</v>
      </c>
      <c r="L263" s="69">
        <f t="shared" si="117"/>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3">
      <c r="A264" s="49" t="s">
        <v>440</v>
      </c>
      <c r="B264" s="2" t="s">
        <v>254</v>
      </c>
      <c r="C264" s="48" t="str">
        <f t="shared" si="124"/>
        <v>LA England - Chichester</v>
      </c>
      <c r="D264" s="70">
        <f t="shared" si="109"/>
        <v>58411</v>
      </c>
      <c r="E264" s="71">
        <f t="shared" si="110"/>
        <v>63097</v>
      </c>
      <c r="F264" s="69">
        <f t="shared" si="111"/>
        <v>46907</v>
      </c>
      <c r="G264" s="69">
        <f t="shared" si="112"/>
        <v>52115</v>
      </c>
      <c r="H264" s="70">
        <f t="shared" si="113"/>
        <v>121508</v>
      </c>
      <c r="I264" s="71">
        <f t="shared" si="114"/>
        <v>46907</v>
      </c>
      <c r="J264" s="71">
        <f t="shared" si="115"/>
        <v>52115</v>
      </c>
      <c r="K264" s="68">
        <f t="shared" si="116"/>
        <v>11504</v>
      </c>
      <c r="L264" s="69">
        <f t="shared" si="117"/>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3">
      <c r="A265" s="49" t="s">
        <v>440</v>
      </c>
      <c r="B265" s="2" t="s">
        <v>172</v>
      </c>
      <c r="C265" s="48" t="str">
        <f t="shared" si="124"/>
        <v>LA England - Chorley</v>
      </c>
      <c r="D265" s="70">
        <f t="shared" si="109"/>
        <v>59285</v>
      </c>
      <c r="E265" s="71">
        <f t="shared" si="110"/>
        <v>59585</v>
      </c>
      <c r="F265" s="69">
        <f t="shared" si="111"/>
        <v>46795</v>
      </c>
      <c r="G265" s="69">
        <f t="shared" si="112"/>
        <v>47642</v>
      </c>
      <c r="H265" s="70">
        <f t="shared" si="113"/>
        <v>118870</v>
      </c>
      <c r="I265" s="71">
        <f t="shared" si="114"/>
        <v>46795</v>
      </c>
      <c r="J265" s="71">
        <f t="shared" si="115"/>
        <v>47642</v>
      </c>
      <c r="K265" s="68">
        <f t="shared" si="116"/>
        <v>12490</v>
      </c>
      <c r="L265" s="69">
        <f t="shared" si="117"/>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3">
      <c r="A266" s="49" t="s">
        <v>440</v>
      </c>
      <c r="B266" s="2" t="s">
        <v>31</v>
      </c>
      <c r="C266" s="48" t="str">
        <f t="shared" si="124"/>
        <v>LA England - City of London</v>
      </c>
      <c r="D266" s="70">
        <f t="shared" si="109"/>
        <v>5973</v>
      </c>
      <c r="E266" s="71">
        <f t="shared" si="110"/>
        <v>4965</v>
      </c>
      <c r="F266" s="69">
        <f t="shared" si="111"/>
        <v>5037</v>
      </c>
      <c r="G266" s="69">
        <f t="shared" si="112"/>
        <v>4076</v>
      </c>
      <c r="H266" s="70">
        <f t="shared" si="113"/>
        <v>10938</v>
      </c>
      <c r="I266" s="71">
        <f t="shared" si="114"/>
        <v>5037</v>
      </c>
      <c r="J266" s="71">
        <f t="shared" si="115"/>
        <v>4076</v>
      </c>
      <c r="K266" s="68">
        <f t="shared" si="116"/>
        <v>936</v>
      </c>
      <c r="L266" s="69">
        <f t="shared" si="117"/>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3">
      <c r="A267" s="49" t="s">
        <v>440</v>
      </c>
      <c r="B267" s="2" t="s">
        <v>132</v>
      </c>
      <c r="C267" s="48" t="str">
        <f t="shared" si="124"/>
        <v>LA England - Colchester</v>
      </c>
      <c r="D267" s="70">
        <f t="shared" si="109"/>
        <v>98344</v>
      </c>
      <c r="E267" s="71">
        <f t="shared" si="110"/>
        <v>98856</v>
      </c>
      <c r="F267" s="69">
        <f t="shared" si="111"/>
        <v>77274</v>
      </c>
      <c r="G267" s="69">
        <f t="shared" si="112"/>
        <v>78996</v>
      </c>
      <c r="H267" s="70">
        <f t="shared" si="113"/>
        <v>197200</v>
      </c>
      <c r="I267" s="71">
        <f t="shared" si="114"/>
        <v>77274</v>
      </c>
      <c r="J267" s="71">
        <f t="shared" si="115"/>
        <v>78996</v>
      </c>
      <c r="K267" s="68">
        <f t="shared" si="116"/>
        <v>21070</v>
      </c>
      <c r="L267" s="69">
        <f t="shared" si="117"/>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3">
      <c r="A268" s="49" t="s">
        <v>440</v>
      </c>
      <c r="B268" s="2" t="s">
        <v>106</v>
      </c>
      <c r="C268" s="48" t="str">
        <f t="shared" si="124"/>
        <v>LA England - Copeland</v>
      </c>
      <c r="D268" s="70">
        <f t="shared" si="109"/>
        <v>33907</v>
      </c>
      <c r="E268" s="71">
        <f t="shared" si="110"/>
        <v>34134</v>
      </c>
      <c r="F268" s="69">
        <f t="shared" si="111"/>
        <v>27279</v>
      </c>
      <c r="G268" s="69">
        <f t="shared" si="112"/>
        <v>27929</v>
      </c>
      <c r="H268" s="70">
        <f t="shared" si="113"/>
        <v>68041</v>
      </c>
      <c r="I268" s="71">
        <f t="shared" si="114"/>
        <v>27279</v>
      </c>
      <c r="J268" s="71">
        <f t="shared" si="115"/>
        <v>27929</v>
      </c>
      <c r="K268" s="68">
        <f t="shared" si="116"/>
        <v>6628</v>
      </c>
      <c r="L268" s="69">
        <f t="shared" si="117"/>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3">
      <c r="A269" s="49" t="s">
        <v>440</v>
      </c>
      <c r="B269" s="2" t="s">
        <v>202</v>
      </c>
      <c r="C269" s="48" t="str">
        <f t="shared" si="124"/>
        <v>LA England - Corby</v>
      </c>
      <c r="D269" s="70">
        <f t="shared" si="109"/>
        <v>35996</v>
      </c>
      <c r="E269" s="71">
        <f t="shared" si="110"/>
        <v>37057</v>
      </c>
      <c r="F269" s="69">
        <f t="shared" si="111"/>
        <v>26747</v>
      </c>
      <c r="G269" s="69">
        <f t="shared" si="112"/>
        <v>28104</v>
      </c>
      <c r="H269" s="70">
        <f t="shared" si="113"/>
        <v>73053</v>
      </c>
      <c r="I269" s="71">
        <f t="shared" si="114"/>
        <v>26747</v>
      </c>
      <c r="J269" s="71">
        <f t="shared" si="115"/>
        <v>28104</v>
      </c>
      <c r="K269" s="68">
        <f t="shared" si="116"/>
        <v>9249</v>
      </c>
      <c r="L269" s="69">
        <f t="shared" si="117"/>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3">
      <c r="A270" s="49" t="s">
        <v>440</v>
      </c>
      <c r="B270" s="2" t="s">
        <v>330</v>
      </c>
      <c r="C270" s="48" t="str">
        <f t="shared" si="124"/>
        <v>LA England - Cornwall</v>
      </c>
      <c r="D270" s="70">
        <f t="shared" si="109"/>
        <v>278403</v>
      </c>
      <c r="E270" s="71">
        <f t="shared" si="110"/>
        <v>294896</v>
      </c>
      <c r="F270" s="69">
        <f t="shared" si="111"/>
        <v>222372</v>
      </c>
      <c r="G270" s="69">
        <f t="shared" si="112"/>
        <v>241973</v>
      </c>
      <c r="H270" s="70">
        <f t="shared" si="113"/>
        <v>573299</v>
      </c>
      <c r="I270" s="71">
        <f t="shared" si="114"/>
        <v>222372</v>
      </c>
      <c r="J270" s="71">
        <f t="shared" si="115"/>
        <v>241973</v>
      </c>
      <c r="K270" s="68">
        <f t="shared" si="116"/>
        <v>56031</v>
      </c>
      <c r="L270" s="69">
        <f t="shared" si="117"/>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3">
      <c r="A271" s="49" t="s">
        <v>440</v>
      </c>
      <c r="B271" s="2" t="s">
        <v>139</v>
      </c>
      <c r="C271" s="48" t="str">
        <f t="shared" si="124"/>
        <v>LA England - Cotswold</v>
      </c>
      <c r="D271" s="70">
        <f t="shared" si="109"/>
        <v>43655</v>
      </c>
      <c r="E271" s="71">
        <f t="shared" si="110"/>
        <v>46609</v>
      </c>
      <c r="F271" s="69">
        <f t="shared" si="111"/>
        <v>35186</v>
      </c>
      <c r="G271" s="69">
        <f t="shared" si="112"/>
        <v>38356</v>
      </c>
      <c r="H271" s="70">
        <f t="shared" si="113"/>
        <v>90264</v>
      </c>
      <c r="I271" s="71">
        <f t="shared" si="114"/>
        <v>35186</v>
      </c>
      <c r="J271" s="71">
        <f t="shared" si="115"/>
        <v>38356</v>
      </c>
      <c r="K271" s="68">
        <f t="shared" si="116"/>
        <v>8469</v>
      </c>
      <c r="L271" s="69">
        <f t="shared" si="117"/>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3">
      <c r="A272" s="49" t="s">
        <v>440</v>
      </c>
      <c r="B272" s="2" t="s">
        <v>307</v>
      </c>
      <c r="C272" s="48" t="str">
        <f t="shared" si="124"/>
        <v>LA England - County Durham</v>
      </c>
      <c r="D272" s="70">
        <f t="shared" ref="D272:D335" si="125">SUM(M272:CY272)</f>
        <v>262253</v>
      </c>
      <c r="E272" s="71">
        <f t="shared" ref="E272:E335" si="126">SUM(CZ272:GL272)</f>
        <v>270896</v>
      </c>
      <c r="F272" s="69">
        <f t="shared" si="111"/>
        <v>209907</v>
      </c>
      <c r="G272" s="69">
        <f t="shared" si="112"/>
        <v>221263</v>
      </c>
      <c r="H272" s="70">
        <f t="shared" ref="H272:H335" si="127">D272+E272</f>
        <v>533149</v>
      </c>
      <c r="I272" s="71">
        <f t="shared" si="114"/>
        <v>209907</v>
      </c>
      <c r="J272" s="71">
        <f t="shared" si="115"/>
        <v>221263</v>
      </c>
      <c r="K272" s="68">
        <f t="shared" si="116"/>
        <v>52346</v>
      </c>
      <c r="L272" s="69">
        <f t="shared" si="117"/>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3">
      <c r="A273" s="49" t="s">
        <v>440</v>
      </c>
      <c r="B273" s="2" t="s">
        <v>87</v>
      </c>
      <c r="C273" s="48" t="str">
        <f t="shared" si="124"/>
        <v>LA England - Coventry</v>
      </c>
      <c r="D273" s="70">
        <f t="shared" si="125"/>
        <v>193290</v>
      </c>
      <c r="E273" s="71">
        <f t="shared" si="126"/>
        <v>186097</v>
      </c>
      <c r="F273" s="69">
        <f t="shared" ref="F273:F336" si="128">I273</f>
        <v>151665</v>
      </c>
      <c r="G273" s="69">
        <f t="shared" ref="G273:G336" si="129">J273</f>
        <v>146915</v>
      </c>
      <c r="H273" s="70">
        <f t="shared" si="127"/>
        <v>379387</v>
      </c>
      <c r="I273" s="71">
        <f t="shared" ref="I273:I336" si="130">SUM(AE273:CY273)</f>
        <v>151665</v>
      </c>
      <c r="J273" s="71">
        <f t="shared" ref="J273:J336" si="131">SUM(DR273:GL273)</f>
        <v>146915</v>
      </c>
      <c r="K273" s="68">
        <f t="shared" ref="K273:K336" si="132">SUM(M273:AD273)</f>
        <v>41625</v>
      </c>
      <c r="L273" s="69">
        <f t="shared" ref="L273:L336" si="133">SUM(CZ273:DQ273)</f>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3">
      <c r="A274" s="49" t="s">
        <v>440</v>
      </c>
      <c r="B274" s="2" t="s">
        <v>208</v>
      </c>
      <c r="C274" s="48" t="str">
        <f t="shared" si="124"/>
        <v>LA England - Craven</v>
      </c>
      <c r="D274" s="70">
        <f t="shared" si="125"/>
        <v>27796</v>
      </c>
      <c r="E274" s="71">
        <f t="shared" si="126"/>
        <v>29542</v>
      </c>
      <c r="F274" s="69">
        <f t="shared" si="128"/>
        <v>22594</v>
      </c>
      <c r="G274" s="69">
        <f t="shared" si="129"/>
        <v>24631</v>
      </c>
      <c r="H274" s="70">
        <f t="shared" si="127"/>
        <v>57338</v>
      </c>
      <c r="I274" s="71">
        <f t="shared" si="130"/>
        <v>22594</v>
      </c>
      <c r="J274" s="71">
        <f t="shared" si="131"/>
        <v>24631</v>
      </c>
      <c r="K274" s="68">
        <f t="shared" si="132"/>
        <v>5202</v>
      </c>
      <c r="L274" s="69">
        <f t="shared" si="133"/>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3">
      <c r="A275" s="49" t="s">
        <v>440</v>
      </c>
      <c r="B275" s="2" t="s">
        <v>255</v>
      </c>
      <c r="C275" s="48" t="str">
        <f t="shared" ref="C275:C338" si="134">CONCATENATE(A275," - ",B275)</f>
        <v>LA England - Crawley</v>
      </c>
      <c r="D275" s="70">
        <f t="shared" si="125"/>
        <v>56312</v>
      </c>
      <c r="E275" s="71">
        <f t="shared" si="126"/>
        <v>56162</v>
      </c>
      <c r="F275" s="69">
        <f t="shared" si="128"/>
        <v>41927</v>
      </c>
      <c r="G275" s="69">
        <f t="shared" si="129"/>
        <v>42986</v>
      </c>
      <c r="H275" s="70">
        <f t="shared" si="127"/>
        <v>112474</v>
      </c>
      <c r="I275" s="71">
        <f t="shared" si="130"/>
        <v>41927</v>
      </c>
      <c r="J275" s="71">
        <f t="shared" si="131"/>
        <v>42986</v>
      </c>
      <c r="K275" s="68">
        <f t="shared" si="132"/>
        <v>14385</v>
      </c>
      <c r="L275" s="69">
        <f t="shared" si="133"/>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3">
      <c r="A276" s="49" t="s">
        <v>440</v>
      </c>
      <c r="B276" s="2" t="s">
        <v>38</v>
      </c>
      <c r="C276" s="48" t="str">
        <f t="shared" si="134"/>
        <v>LA England - Croydon</v>
      </c>
      <c r="D276" s="70">
        <f t="shared" si="125"/>
        <v>188609</v>
      </c>
      <c r="E276" s="71">
        <f t="shared" si="126"/>
        <v>199954</v>
      </c>
      <c r="F276" s="69">
        <f t="shared" si="128"/>
        <v>140013</v>
      </c>
      <c r="G276" s="69">
        <f t="shared" si="129"/>
        <v>153241</v>
      </c>
      <c r="H276" s="70">
        <f t="shared" si="127"/>
        <v>388563</v>
      </c>
      <c r="I276" s="71">
        <f t="shared" si="130"/>
        <v>140013</v>
      </c>
      <c r="J276" s="71">
        <f t="shared" si="131"/>
        <v>153241</v>
      </c>
      <c r="K276" s="68">
        <f t="shared" si="132"/>
        <v>48596</v>
      </c>
      <c r="L276" s="69">
        <f t="shared" si="133"/>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3">
      <c r="A277" s="49" t="s">
        <v>440</v>
      </c>
      <c r="B277" s="2" t="s">
        <v>155</v>
      </c>
      <c r="C277" s="48" t="str">
        <f t="shared" si="134"/>
        <v>LA England - Dacorum</v>
      </c>
      <c r="D277" s="70">
        <f t="shared" si="125"/>
        <v>76266</v>
      </c>
      <c r="E277" s="71">
        <f t="shared" si="126"/>
        <v>79191</v>
      </c>
      <c r="F277" s="69">
        <f t="shared" si="128"/>
        <v>57953</v>
      </c>
      <c r="G277" s="69">
        <f t="shared" si="129"/>
        <v>61939</v>
      </c>
      <c r="H277" s="70">
        <f t="shared" si="127"/>
        <v>155457</v>
      </c>
      <c r="I277" s="71">
        <f t="shared" si="130"/>
        <v>57953</v>
      </c>
      <c r="J277" s="71">
        <f t="shared" si="131"/>
        <v>61939</v>
      </c>
      <c r="K277" s="68">
        <f t="shared" si="132"/>
        <v>18313</v>
      </c>
      <c r="L277" s="69">
        <f t="shared" si="133"/>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3">
      <c r="A278" s="49" t="s">
        <v>440</v>
      </c>
      <c r="B278" s="2" t="s">
        <v>283</v>
      </c>
      <c r="C278" s="48" t="str">
        <f t="shared" si="134"/>
        <v>LA England - Darlington</v>
      </c>
      <c r="D278" s="70">
        <f t="shared" si="125"/>
        <v>52257</v>
      </c>
      <c r="E278" s="71">
        <f t="shared" si="126"/>
        <v>55145</v>
      </c>
      <c r="F278" s="69">
        <f t="shared" si="128"/>
        <v>40700</v>
      </c>
      <c r="G278" s="69">
        <f t="shared" si="129"/>
        <v>44069</v>
      </c>
      <c r="H278" s="70">
        <f t="shared" si="127"/>
        <v>107402</v>
      </c>
      <c r="I278" s="71">
        <f t="shared" si="130"/>
        <v>40700</v>
      </c>
      <c r="J278" s="71">
        <f t="shared" si="131"/>
        <v>44069</v>
      </c>
      <c r="K278" s="68">
        <f t="shared" si="132"/>
        <v>11557</v>
      </c>
      <c r="L278" s="69">
        <f t="shared" si="133"/>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3">
      <c r="A279" s="49" t="s">
        <v>440</v>
      </c>
      <c r="B279" s="2" t="s">
        <v>164</v>
      </c>
      <c r="C279" s="48" t="str">
        <f t="shared" si="134"/>
        <v>LA England - Dartford</v>
      </c>
      <c r="D279" s="70">
        <f t="shared" si="125"/>
        <v>56272</v>
      </c>
      <c r="E279" s="71">
        <f t="shared" si="126"/>
        <v>57779</v>
      </c>
      <c r="F279" s="69">
        <f t="shared" si="128"/>
        <v>41603</v>
      </c>
      <c r="G279" s="69">
        <f t="shared" si="129"/>
        <v>43844</v>
      </c>
      <c r="H279" s="70">
        <f t="shared" si="127"/>
        <v>114051</v>
      </c>
      <c r="I279" s="71">
        <f t="shared" si="130"/>
        <v>41603</v>
      </c>
      <c r="J279" s="71">
        <f t="shared" si="131"/>
        <v>43844</v>
      </c>
      <c r="K279" s="68">
        <f t="shared" si="132"/>
        <v>14669</v>
      </c>
      <c r="L279" s="69">
        <f t="shared" si="133"/>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3">
      <c r="A280" s="49" t="s">
        <v>440</v>
      </c>
      <c r="B280" s="2" t="s">
        <v>203</v>
      </c>
      <c r="C280" s="48" t="str">
        <f t="shared" si="134"/>
        <v>LA England - Daventry</v>
      </c>
      <c r="D280" s="70">
        <f t="shared" si="125"/>
        <v>42985</v>
      </c>
      <c r="E280" s="71">
        <f t="shared" si="126"/>
        <v>43966</v>
      </c>
      <c r="F280" s="69">
        <f t="shared" si="128"/>
        <v>33831</v>
      </c>
      <c r="G280" s="69">
        <f t="shared" si="129"/>
        <v>34911</v>
      </c>
      <c r="H280" s="70">
        <f t="shared" si="127"/>
        <v>86951</v>
      </c>
      <c r="I280" s="71">
        <f t="shared" si="130"/>
        <v>33831</v>
      </c>
      <c r="J280" s="71">
        <f t="shared" si="131"/>
        <v>34911</v>
      </c>
      <c r="K280" s="68">
        <f t="shared" si="132"/>
        <v>9154</v>
      </c>
      <c r="L280" s="69">
        <f t="shared" si="133"/>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3">
      <c r="A281" s="49" t="s">
        <v>440</v>
      </c>
      <c r="B281" s="2" t="s">
        <v>315</v>
      </c>
      <c r="C281" s="48" t="str">
        <f t="shared" si="134"/>
        <v>LA England - Derby</v>
      </c>
      <c r="D281" s="70">
        <f t="shared" si="125"/>
        <v>127639</v>
      </c>
      <c r="E281" s="71">
        <f t="shared" si="126"/>
        <v>129175</v>
      </c>
      <c r="F281" s="69">
        <f t="shared" si="128"/>
        <v>97118</v>
      </c>
      <c r="G281" s="69">
        <f t="shared" si="129"/>
        <v>100005</v>
      </c>
      <c r="H281" s="70">
        <f t="shared" si="127"/>
        <v>256814</v>
      </c>
      <c r="I281" s="71">
        <f t="shared" si="130"/>
        <v>97118</v>
      </c>
      <c r="J281" s="71">
        <f t="shared" si="131"/>
        <v>100005</v>
      </c>
      <c r="K281" s="68">
        <f t="shared" si="132"/>
        <v>30521</v>
      </c>
      <c r="L281" s="69">
        <f t="shared" si="133"/>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3">
      <c r="A282" s="49" t="s">
        <v>440</v>
      </c>
      <c r="B282" s="2" t="s">
        <v>112</v>
      </c>
      <c r="C282" s="48" t="str">
        <f t="shared" si="134"/>
        <v>LA England - Derbyshire Dales</v>
      </c>
      <c r="D282" s="70">
        <f t="shared" si="125"/>
        <v>35645</v>
      </c>
      <c r="E282" s="71">
        <f t="shared" si="126"/>
        <v>36777</v>
      </c>
      <c r="F282" s="69">
        <f t="shared" si="128"/>
        <v>29502</v>
      </c>
      <c r="G282" s="69">
        <f t="shared" si="129"/>
        <v>30659</v>
      </c>
      <c r="H282" s="70">
        <f t="shared" si="127"/>
        <v>72422</v>
      </c>
      <c r="I282" s="71">
        <f t="shared" si="130"/>
        <v>29502</v>
      </c>
      <c r="J282" s="71">
        <f t="shared" si="131"/>
        <v>30659</v>
      </c>
      <c r="K282" s="68">
        <f t="shared" si="132"/>
        <v>6143</v>
      </c>
      <c r="L282" s="69">
        <f t="shared" si="133"/>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3">
      <c r="A283" s="49" t="s">
        <v>440</v>
      </c>
      <c r="B283" s="2" t="s">
        <v>78</v>
      </c>
      <c r="C283" s="48" t="str">
        <f t="shared" si="134"/>
        <v>LA England - Doncaster</v>
      </c>
      <c r="D283" s="70">
        <f t="shared" si="125"/>
        <v>155520</v>
      </c>
      <c r="E283" s="71">
        <f t="shared" si="126"/>
        <v>157265</v>
      </c>
      <c r="F283" s="69">
        <f t="shared" si="128"/>
        <v>121030</v>
      </c>
      <c r="G283" s="69">
        <f t="shared" si="129"/>
        <v>124393</v>
      </c>
      <c r="H283" s="70">
        <f t="shared" si="127"/>
        <v>312785</v>
      </c>
      <c r="I283" s="71">
        <f t="shared" si="130"/>
        <v>121030</v>
      </c>
      <c r="J283" s="71">
        <f t="shared" si="131"/>
        <v>124393</v>
      </c>
      <c r="K283" s="68">
        <f t="shared" si="132"/>
        <v>34490</v>
      </c>
      <c r="L283" s="69">
        <f t="shared" si="133"/>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3">
      <c r="A284" s="49" t="s">
        <v>440</v>
      </c>
      <c r="B284" s="2" t="s">
        <v>28</v>
      </c>
      <c r="C284" s="48" t="str">
        <f t="shared" si="134"/>
        <v>LA England - Dorset</v>
      </c>
      <c r="D284" s="70">
        <f t="shared" si="125"/>
        <v>185684</v>
      </c>
      <c r="E284" s="71">
        <f t="shared" si="126"/>
        <v>194107</v>
      </c>
      <c r="F284" s="69">
        <f t="shared" si="128"/>
        <v>151011</v>
      </c>
      <c r="G284" s="69">
        <f t="shared" si="129"/>
        <v>161082</v>
      </c>
      <c r="H284" s="70">
        <f t="shared" si="127"/>
        <v>379791</v>
      </c>
      <c r="I284" s="71">
        <f t="shared" si="130"/>
        <v>151011</v>
      </c>
      <c r="J284" s="71">
        <f t="shared" si="131"/>
        <v>161082</v>
      </c>
      <c r="K284" s="68">
        <f t="shared" si="132"/>
        <v>34673</v>
      </c>
      <c r="L284" s="69">
        <f t="shared" si="133"/>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3">
      <c r="A285" s="49" t="s">
        <v>440</v>
      </c>
      <c r="B285" s="2" t="s">
        <v>165</v>
      </c>
      <c r="C285" s="48" t="str">
        <f t="shared" si="134"/>
        <v>LA England - Dover</v>
      </c>
      <c r="D285" s="70">
        <f t="shared" si="125"/>
        <v>58453</v>
      </c>
      <c r="E285" s="71">
        <f t="shared" si="126"/>
        <v>60061</v>
      </c>
      <c r="F285" s="69">
        <f t="shared" si="128"/>
        <v>46534</v>
      </c>
      <c r="G285" s="69">
        <f t="shared" si="129"/>
        <v>48710</v>
      </c>
      <c r="H285" s="70">
        <f t="shared" si="127"/>
        <v>118514</v>
      </c>
      <c r="I285" s="71">
        <f t="shared" si="130"/>
        <v>46534</v>
      </c>
      <c r="J285" s="71">
        <f t="shared" si="131"/>
        <v>48710</v>
      </c>
      <c r="K285" s="68">
        <f t="shared" si="132"/>
        <v>11919</v>
      </c>
      <c r="L285" s="69">
        <f t="shared" si="133"/>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3">
      <c r="A286" s="49" t="s">
        <v>440</v>
      </c>
      <c r="B286" s="2" t="s">
        <v>88</v>
      </c>
      <c r="C286" s="48" t="str">
        <f t="shared" si="134"/>
        <v>LA England - Dudley</v>
      </c>
      <c r="D286" s="70">
        <f t="shared" si="125"/>
        <v>157963</v>
      </c>
      <c r="E286" s="71">
        <f t="shared" si="126"/>
        <v>164400</v>
      </c>
      <c r="F286" s="69">
        <f t="shared" si="128"/>
        <v>122507</v>
      </c>
      <c r="G286" s="69">
        <f t="shared" si="129"/>
        <v>130262</v>
      </c>
      <c r="H286" s="70">
        <f t="shared" si="127"/>
        <v>322363</v>
      </c>
      <c r="I286" s="71">
        <f t="shared" si="130"/>
        <v>122507</v>
      </c>
      <c r="J286" s="71">
        <f t="shared" si="131"/>
        <v>130262</v>
      </c>
      <c r="K286" s="68">
        <f t="shared" si="132"/>
        <v>35456</v>
      </c>
      <c r="L286" s="69">
        <f t="shared" si="133"/>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3">
      <c r="A287" s="49" t="s">
        <v>440</v>
      </c>
      <c r="B287" s="2" t="s">
        <v>39</v>
      </c>
      <c r="C287" s="48" t="str">
        <f t="shared" si="134"/>
        <v>LA England - Ealing</v>
      </c>
      <c r="D287" s="70">
        <f t="shared" si="125"/>
        <v>171769</v>
      </c>
      <c r="E287" s="71">
        <f t="shared" si="126"/>
        <v>168572</v>
      </c>
      <c r="F287" s="69">
        <f t="shared" si="128"/>
        <v>129479</v>
      </c>
      <c r="G287" s="69">
        <f t="shared" si="129"/>
        <v>128656</v>
      </c>
      <c r="H287" s="70">
        <f t="shared" si="127"/>
        <v>340341</v>
      </c>
      <c r="I287" s="71">
        <f t="shared" si="130"/>
        <v>129479</v>
      </c>
      <c r="J287" s="71">
        <f t="shared" si="131"/>
        <v>128656</v>
      </c>
      <c r="K287" s="68">
        <f t="shared" si="132"/>
        <v>42290</v>
      </c>
      <c r="L287" s="69">
        <f t="shared" si="133"/>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3">
      <c r="A288" s="49" t="s">
        <v>440</v>
      </c>
      <c r="B288" s="2" t="s">
        <v>99</v>
      </c>
      <c r="C288" s="48" t="str">
        <f t="shared" si="134"/>
        <v>LA England - East Cambridgeshire</v>
      </c>
      <c r="D288" s="70">
        <f t="shared" si="125"/>
        <v>44166</v>
      </c>
      <c r="E288" s="71">
        <f t="shared" si="126"/>
        <v>46006</v>
      </c>
      <c r="F288" s="69">
        <f t="shared" si="128"/>
        <v>34081</v>
      </c>
      <c r="G288" s="69">
        <f t="shared" si="129"/>
        <v>36495</v>
      </c>
      <c r="H288" s="70">
        <f t="shared" si="127"/>
        <v>90172</v>
      </c>
      <c r="I288" s="71">
        <f t="shared" si="130"/>
        <v>34081</v>
      </c>
      <c r="J288" s="71">
        <f t="shared" si="131"/>
        <v>36495</v>
      </c>
      <c r="K288" s="68">
        <f t="shared" si="132"/>
        <v>10085</v>
      </c>
      <c r="L288" s="69">
        <f t="shared" si="133"/>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3">
      <c r="A289" s="49" t="s">
        <v>440</v>
      </c>
      <c r="B289" s="2" t="s">
        <v>117</v>
      </c>
      <c r="C289" s="48" t="str">
        <f t="shared" si="134"/>
        <v>LA England - East Devon</v>
      </c>
      <c r="D289" s="70">
        <f t="shared" si="125"/>
        <v>71418</v>
      </c>
      <c r="E289" s="71">
        <f t="shared" si="126"/>
        <v>76662</v>
      </c>
      <c r="F289" s="69">
        <f t="shared" si="128"/>
        <v>57713</v>
      </c>
      <c r="G289" s="69">
        <f t="shared" si="129"/>
        <v>63868</v>
      </c>
      <c r="H289" s="70">
        <f t="shared" si="127"/>
        <v>148080</v>
      </c>
      <c r="I289" s="71">
        <f t="shared" si="130"/>
        <v>57713</v>
      </c>
      <c r="J289" s="71">
        <f t="shared" si="131"/>
        <v>63868</v>
      </c>
      <c r="K289" s="68">
        <f t="shared" si="132"/>
        <v>13705</v>
      </c>
      <c r="L289" s="69">
        <f t="shared" si="133"/>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3">
      <c r="A290" s="49" t="s">
        <v>440</v>
      </c>
      <c r="B290" s="2" t="s">
        <v>145</v>
      </c>
      <c r="C290" s="48" t="str">
        <f t="shared" si="134"/>
        <v>LA England - East Hampshire</v>
      </c>
      <c r="D290" s="70">
        <f t="shared" si="125"/>
        <v>59672</v>
      </c>
      <c r="E290" s="71">
        <f t="shared" si="126"/>
        <v>64166</v>
      </c>
      <c r="F290" s="69">
        <f t="shared" si="128"/>
        <v>46879</v>
      </c>
      <c r="G290" s="69">
        <f t="shared" si="129"/>
        <v>51756</v>
      </c>
      <c r="H290" s="70">
        <f t="shared" si="127"/>
        <v>123838</v>
      </c>
      <c r="I290" s="71">
        <f t="shared" si="130"/>
        <v>46879</v>
      </c>
      <c r="J290" s="71">
        <f t="shared" si="131"/>
        <v>51756</v>
      </c>
      <c r="K290" s="68">
        <f t="shared" si="132"/>
        <v>12793</v>
      </c>
      <c r="L290" s="69">
        <f t="shared" si="133"/>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3">
      <c r="A291" s="49" t="s">
        <v>440</v>
      </c>
      <c r="B291" s="2" t="s">
        <v>156</v>
      </c>
      <c r="C291" s="48" t="str">
        <f t="shared" si="134"/>
        <v>LA England - East Hertfordshire</v>
      </c>
      <c r="D291" s="70">
        <f t="shared" si="125"/>
        <v>74340</v>
      </c>
      <c r="E291" s="71">
        <f t="shared" si="126"/>
        <v>77446</v>
      </c>
      <c r="F291" s="69">
        <f t="shared" si="128"/>
        <v>57061</v>
      </c>
      <c r="G291" s="69">
        <f t="shared" si="129"/>
        <v>61103</v>
      </c>
      <c r="H291" s="70">
        <f t="shared" si="127"/>
        <v>151786</v>
      </c>
      <c r="I291" s="71">
        <f t="shared" si="130"/>
        <v>57061</v>
      </c>
      <c r="J291" s="71">
        <f t="shared" si="131"/>
        <v>61103</v>
      </c>
      <c r="K291" s="68">
        <f t="shared" si="132"/>
        <v>17279</v>
      </c>
      <c r="L291" s="69">
        <f t="shared" si="133"/>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3">
      <c r="A292" s="49" t="s">
        <v>440</v>
      </c>
      <c r="B292" s="2" t="s">
        <v>190</v>
      </c>
      <c r="C292" s="48" t="str">
        <f t="shared" si="134"/>
        <v>LA England - East Lindsey</v>
      </c>
      <c r="D292" s="70">
        <f t="shared" si="125"/>
        <v>69303</v>
      </c>
      <c r="E292" s="71">
        <f t="shared" si="126"/>
        <v>72727</v>
      </c>
      <c r="F292" s="69">
        <f t="shared" si="128"/>
        <v>56932</v>
      </c>
      <c r="G292" s="69">
        <f t="shared" si="129"/>
        <v>60759</v>
      </c>
      <c r="H292" s="70">
        <f t="shared" si="127"/>
        <v>142030</v>
      </c>
      <c r="I292" s="71">
        <f t="shared" si="130"/>
        <v>56932</v>
      </c>
      <c r="J292" s="71">
        <f t="shared" si="131"/>
        <v>60759</v>
      </c>
      <c r="K292" s="68">
        <f t="shared" si="132"/>
        <v>12371</v>
      </c>
      <c r="L292" s="69">
        <f t="shared" si="133"/>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3">
      <c r="A293" s="49" t="s">
        <v>440</v>
      </c>
      <c r="B293" s="2" t="s">
        <v>204</v>
      </c>
      <c r="C293" s="48" t="str">
        <f t="shared" si="134"/>
        <v>LA England - East Northamptonshire</v>
      </c>
      <c r="D293" s="70">
        <f t="shared" si="125"/>
        <v>46924</v>
      </c>
      <c r="E293" s="71">
        <f t="shared" si="126"/>
        <v>48179</v>
      </c>
      <c r="F293" s="69">
        <f t="shared" si="128"/>
        <v>36467</v>
      </c>
      <c r="G293" s="69">
        <f t="shared" si="129"/>
        <v>38347</v>
      </c>
      <c r="H293" s="70">
        <f t="shared" si="127"/>
        <v>95103</v>
      </c>
      <c r="I293" s="71">
        <f t="shared" si="130"/>
        <v>36467</v>
      </c>
      <c r="J293" s="71">
        <f t="shared" si="131"/>
        <v>38347</v>
      </c>
      <c r="K293" s="68">
        <f t="shared" si="132"/>
        <v>10457</v>
      </c>
      <c r="L293" s="69">
        <f t="shared" si="133"/>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3">
      <c r="A294" s="49" t="s">
        <v>440</v>
      </c>
      <c r="B294" s="2" t="s">
        <v>288</v>
      </c>
      <c r="C294" s="48" t="str">
        <f t="shared" si="134"/>
        <v>LA England - East Riding of Yorkshire</v>
      </c>
      <c r="D294" s="70">
        <f t="shared" si="125"/>
        <v>168372</v>
      </c>
      <c r="E294" s="71">
        <f t="shared" si="126"/>
        <v>174829</v>
      </c>
      <c r="F294" s="69">
        <f t="shared" si="128"/>
        <v>135669</v>
      </c>
      <c r="G294" s="69">
        <f t="shared" si="129"/>
        <v>144154</v>
      </c>
      <c r="H294" s="70">
        <f t="shared" si="127"/>
        <v>343201</v>
      </c>
      <c r="I294" s="71">
        <f t="shared" si="130"/>
        <v>135669</v>
      </c>
      <c r="J294" s="71">
        <f t="shared" si="131"/>
        <v>144154</v>
      </c>
      <c r="K294" s="68">
        <f t="shared" si="132"/>
        <v>32703</v>
      </c>
      <c r="L294" s="69">
        <f t="shared" si="133"/>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3">
      <c r="A295" s="49" t="s">
        <v>440</v>
      </c>
      <c r="B295" s="2" t="s">
        <v>229</v>
      </c>
      <c r="C295" s="48" t="str">
        <f t="shared" si="134"/>
        <v>LA England - East Staffordshire</v>
      </c>
      <c r="D295" s="70">
        <f t="shared" si="125"/>
        <v>60907</v>
      </c>
      <c r="E295" s="71">
        <f t="shared" si="126"/>
        <v>60016</v>
      </c>
      <c r="F295" s="69">
        <f t="shared" si="128"/>
        <v>47251</v>
      </c>
      <c r="G295" s="69">
        <f t="shared" si="129"/>
        <v>47314</v>
      </c>
      <c r="H295" s="70">
        <f t="shared" si="127"/>
        <v>120923</v>
      </c>
      <c r="I295" s="71">
        <f t="shared" si="130"/>
        <v>47251</v>
      </c>
      <c r="J295" s="71">
        <f t="shared" si="131"/>
        <v>47314</v>
      </c>
      <c r="K295" s="68">
        <f t="shared" si="132"/>
        <v>13656</v>
      </c>
      <c r="L295" s="69">
        <f t="shared" si="133"/>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3">
      <c r="A296" s="49" t="s">
        <v>440</v>
      </c>
      <c r="B296" s="2" t="s">
        <v>428</v>
      </c>
      <c r="C296" s="48" t="str">
        <f t="shared" si="134"/>
        <v>LA England - East Suffolk</v>
      </c>
      <c r="D296" s="70">
        <f t="shared" si="125"/>
        <v>121712</v>
      </c>
      <c r="E296" s="71">
        <f t="shared" si="126"/>
        <v>128661</v>
      </c>
      <c r="F296" s="69">
        <f t="shared" si="128"/>
        <v>97771</v>
      </c>
      <c r="G296" s="69">
        <f t="shared" si="129"/>
        <v>105433</v>
      </c>
      <c r="H296" s="70">
        <f t="shared" si="127"/>
        <v>250373</v>
      </c>
      <c r="I296" s="71">
        <f t="shared" si="130"/>
        <v>97771</v>
      </c>
      <c r="J296" s="71">
        <f t="shared" si="131"/>
        <v>105433</v>
      </c>
      <c r="K296" s="68">
        <f t="shared" si="132"/>
        <v>23941</v>
      </c>
      <c r="L296" s="69">
        <f t="shared" si="133"/>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3">
      <c r="A297" s="49" t="s">
        <v>440</v>
      </c>
      <c r="B297" s="2" t="s">
        <v>123</v>
      </c>
      <c r="C297" s="48" t="str">
        <f t="shared" si="134"/>
        <v>LA England - Eastbourne</v>
      </c>
      <c r="D297" s="70">
        <f t="shared" si="125"/>
        <v>50247</v>
      </c>
      <c r="E297" s="71">
        <f t="shared" si="126"/>
        <v>53077</v>
      </c>
      <c r="F297" s="69">
        <f t="shared" si="128"/>
        <v>39988</v>
      </c>
      <c r="G297" s="69">
        <f t="shared" si="129"/>
        <v>43411</v>
      </c>
      <c r="H297" s="70">
        <f t="shared" si="127"/>
        <v>103324</v>
      </c>
      <c r="I297" s="71">
        <f t="shared" si="130"/>
        <v>39988</v>
      </c>
      <c r="J297" s="71">
        <f t="shared" si="131"/>
        <v>43411</v>
      </c>
      <c r="K297" s="68">
        <f t="shared" si="132"/>
        <v>10259</v>
      </c>
      <c r="L297" s="69">
        <f t="shared" si="133"/>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3">
      <c r="A298" s="49" t="s">
        <v>440</v>
      </c>
      <c r="B298" s="2" t="s">
        <v>146</v>
      </c>
      <c r="C298" s="48" t="str">
        <f t="shared" si="134"/>
        <v>LA England - Eastleigh</v>
      </c>
      <c r="D298" s="70">
        <f t="shared" si="125"/>
        <v>65910</v>
      </c>
      <c r="E298" s="71">
        <f t="shared" si="126"/>
        <v>69610</v>
      </c>
      <c r="F298" s="69">
        <f t="shared" si="128"/>
        <v>50989</v>
      </c>
      <c r="G298" s="69">
        <f t="shared" si="129"/>
        <v>55391</v>
      </c>
      <c r="H298" s="70">
        <f t="shared" si="127"/>
        <v>135520</v>
      </c>
      <c r="I298" s="71">
        <f t="shared" si="130"/>
        <v>50989</v>
      </c>
      <c r="J298" s="71">
        <f t="shared" si="131"/>
        <v>55391</v>
      </c>
      <c r="K298" s="68">
        <f t="shared" si="132"/>
        <v>14921</v>
      </c>
      <c r="L298" s="69">
        <f t="shared" si="133"/>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3">
      <c r="A299" s="49" t="s">
        <v>440</v>
      </c>
      <c r="B299" s="2" t="s">
        <v>107</v>
      </c>
      <c r="C299" s="48" t="str">
        <f t="shared" si="134"/>
        <v>LA England - Eden</v>
      </c>
      <c r="D299" s="70">
        <f t="shared" si="125"/>
        <v>26685</v>
      </c>
      <c r="E299" s="71">
        <f t="shared" si="126"/>
        <v>27069</v>
      </c>
      <c r="F299" s="69">
        <f t="shared" si="128"/>
        <v>21918</v>
      </c>
      <c r="G299" s="69">
        <f t="shared" si="129"/>
        <v>22701</v>
      </c>
      <c r="H299" s="70">
        <f t="shared" si="127"/>
        <v>53754</v>
      </c>
      <c r="I299" s="71">
        <f t="shared" si="130"/>
        <v>21918</v>
      </c>
      <c r="J299" s="71">
        <f t="shared" si="131"/>
        <v>22701</v>
      </c>
      <c r="K299" s="68">
        <f t="shared" si="132"/>
        <v>4767</v>
      </c>
      <c r="L299" s="69">
        <f t="shared" si="133"/>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3">
      <c r="A300" s="49" t="s">
        <v>440</v>
      </c>
      <c r="B300" s="2" t="s">
        <v>239</v>
      </c>
      <c r="C300" s="48" t="str">
        <f t="shared" si="134"/>
        <v>LA England - Elmbridge</v>
      </c>
      <c r="D300" s="70">
        <f t="shared" si="125"/>
        <v>66477</v>
      </c>
      <c r="E300" s="71">
        <f t="shared" si="126"/>
        <v>70738</v>
      </c>
      <c r="F300" s="69">
        <f t="shared" si="128"/>
        <v>49113</v>
      </c>
      <c r="G300" s="69">
        <f t="shared" si="129"/>
        <v>54130</v>
      </c>
      <c r="H300" s="70">
        <f t="shared" si="127"/>
        <v>137215</v>
      </c>
      <c r="I300" s="71">
        <f t="shared" si="130"/>
        <v>49113</v>
      </c>
      <c r="J300" s="71">
        <f t="shared" si="131"/>
        <v>54130</v>
      </c>
      <c r="K300" s="68">
        <f t="shared" si="132"/>
        <v>17364</v>
      </c>
      <c r="L300" s="69">
        <f t="shared" si="133"/>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3">
      <c r="A301" s="49" t="s">
        <v>440</v>
      </c>
      <c r="B301" s="2" t="s">
        <v>40</v>
      </c>
      <c r="C301" s="48" t="str">
        <f t="shared" si="134"/>
        <v>LA England - Enfield</v>
      </c>
      <c r="D301" s="70">
        <f t="shared" si="125"/>
        <v>163819</v>
      </c>
      <c r="E301" s="71">
        <f t="shared" si="126"/>
        <v>169768</v>
      </c>
      <c r="F301" s="69">
        <f t="shared" si="128"/>
        <v>120374</v>
      </c>
      <c r="G301" s="69">
        <f t="shared" si="129"/>
        <v>128827</v>
      </c>
      <c r="H301" s="70">
        <f t="shared" si="127"/>
        <v>333587</v>
      </c>
      <c r="I301" s="71">
        <f t="shared" si="130"/>
        <v>120374</v>
      </c>
      <c r="J301" s="71">
        <f t="shared" si="131"/>
        <v>128827</v>
      </c>
      <c r="K301" s="68">
        <f t="shared" si="132"/>
        <v>43445</v>
      </c>
      <c r="L301" s="69">
        <f t="shared" si="133"/>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3">
      <c r="A302" s="49" t="s">
        <v>440</v>
      </c>
      <c r="B302" s="2" t="s">
        <v>133</v>
      </c>
      <c r="C302" s="48" t="str">
        <f t="shared" si="134"/>
        <v>LA England - Epping Forest</v>
      </c>
      <c r="D302" s="70">
        <f t="shared" si="125"/>
        <v>63888</v>
      </c>
      <c r="E302" s="71">
        <f t="shared" si="126"/>
        <v>68287</v>
      </c>
      <c r="F302" s="69">
        <f t="shared" si="128"/>
        <v>49423</v>
      </c>
      <c r="G302" s="69">
        <f t="shared" si="129"/>
        <v>54582</v>
      </c>
      <c r="H302" s="70">
        <f t="shared" si="127"/>
        <v>132175</v>
      </c>
      <c r="I302" s="71">
        <f t="shared" si="130"/>
        <v>49423</v>
      </c>
      <c r="J302" s="71">
        <f t="shared" si="131"/>
        <v>54582</v>
      </c>
      <c r="K302" s="68">
        <f t="shared" si="132"/>
        <v>14465</v>
      </c>
      <c r="L302" s="69">
        <f t="shared" si="133"/>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3">
      <c r="A303" s="49" t="s">
        <v>440</v>
      </c>
      <c r="B303" s="2" t="s">
        <v>240</v>
      </c>
      <c r="C303" s="48" t="str">
        <f t="shared" si="134"/>
        <v>LA England - Epsom and Ewell</v>
      </c>
      <c r="D303" s="70">
        <f t="shared" si="125"/>
        <v>39360</v>
      </c>
      <c r="E303" s="71">
        <f t="shared" si="126"/>
        <v>41643</v>
      </c>
      <c r="F303" s="69">
        <f t="shared" si="128"/>
        <v>29578</v>
      </c>
      <c r="G303" s="69">
        <f t="shared" si="129"/>
        <v>32365</v>
      </c>
      <c r="H303" s="70">
        <f t="shared" si="127"/>
        <v>81003</v>
      </c>
      <c r="I303" s="71">
        <f t="shared" si="130"/>
        <v>29578</v>
      </c>
      <c r="J303" s="71">
        <f t="shared" si="131"/>
        <v>32365</v>
      </c>
      <c r="K303" s="68">
        <f t="shared" si="132"/>
        <v>9782</v>
      </c>
      <c r="L303" s="69">
        <f t="shared" si="133"/>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3">
      <c r="A304" s="49" t="s">
        <v>440</v>
      </c>
      <c r="B304" s="2" t="s">
        <v>113</v>
      </c>
      <c r="C304" s="48" t="str">
        <f t="shared" si="134"/>
        <v>LA England - Erewash</v>
      </c>
      <c r="D304" s="70">
        <f t="shared" si="125"/>
        <v>56438</v>
      </c>
      <c r="E304" s="71">
        <f t="shared" si="126"/>
        <v>58894</v>
      </c>
      <c r="F304" s="69">
        <f t="shared" si="128"/>
        <v>44500</v>
      </c>
      <c r="G304" s="69">
        <f t="shared" si="129"/>
        <v>47882</v>
      </c>
      <c r="H304" s="70">
        <f t="shared" si="127"/>
        <v>115332</v>
      </c>
      <c r="I304" s="71">
        <f t="shared" si="130"/>
        <v>44500</v>
      </c>
      <c r="J304" s="71">
        <f t="shared" si="131"/>
        <v>47882</v>
      </c>
      <c r="K304" s="68">
        <f t="shared" si="132"/>
        <v>11938</v>
      </c>
      <c r="L304" s="69">
        <f t="shared" si="133"/>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3">
      <c r="A305" s="49" t="s">
        <v>440</v>
      </c>
      <c r="B305" s="2" t="s">
        <v>118</v>
      </c>
      <c r="C305" s="48" t="str">
        <f t="shared" si="134"/>
        <v>LA England - Exeter</v>
      </c>
      <c r="D305" s="70">
        <f t="shared" si="125"/>
        <v>66930</v>
      </c>
      <c r="E305" s="71">
        <f t="shared" si="126"/>
        <v>66403</v>
      </c>
      <c r="F305" s="69">
        <f t="shared" si="128"/>
        <v>55230</v>
      </c>
      <c r="G305" s="69">
        <f t="shared" si="129"/>
        <v>55340</v>
      </c>
      <c r="H305" s="70">
        <f t="shared" si="127"/>
        <v>133333</v>
      </c>
      <c r="I305" s="71">
        <f t="shared" si="130"/>
        <v>55230</v>
      </c>
      <c r="J305" s="71">
        <f t="shared" si="131"/>
        <v>55340</v>
      </c>
      <c r="K305" s="68">
        <f t="shared" si="132"/>
        <v>11700</v>
      </c>
      <c r="L305" s="69">
        <f t="shared" si="133"/>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3">
      <c r="A306" s="49" t="s">
        <v>440</v>
      </c>
      <c r="B306" s="2" t="s">
        <v>147</v>
      </c>
      <c r="C306" s="48" t="str">
        <f t="shared" si="134"/>
        <v>LA England - Fareham</v>
      </c>
      <c r="D306" s="70">
        <f t="shared" si="125"/>
        <v>56769</v>
      </c>
      <c r="E306" s="71">
        <f t="shared" si="126"/>
        <v>59569</v>
      </c>
      <c r="F306" s="69">
        <f t="shared" si="128"/>
        <v>45585</v>
      </c>
      <c r="G306" s="69">
        <f t="shared" si="129"/>
        <v>48865</v>
      </c>
      <c r="H306" s="70">
        <f t="shared" si="127"/>
        <v>116338</v>
      </c>
      <c r="I306" s="71">
        <f t="shared" si="130"/>
        <v>45585</v>
      </c>
      <c r="J306" s="71">
        <f t="shared" si="131"/>
        <v>48865</v>
      </c>
      <c r="K306" s="68">
        <f t="shared" si="132"/>
        <v>11184</v>
      </c>
      <c r="L306" s="69">
        <f t="shared" si="133"/>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3">
      <c r="A307" s="49" t="s">
        <v>440</v>
      </c>
      <c r="B307" s="2" t="s">
        <v>100</v>
      </c>
      <c r="C307" s="48" t="str">
        <f t="shared" si="134"/>
        <v>LA England - Fenland</v>
      </c>
      <c r="D307" s="70">
        <f t="shared" si="125"/>
        <v>50542</v>
      </c>
      <c r="E307" s="71">
        <f t="shared" si="126"/>
        <v>51538</v>
      </c>
      <c r="F307" s="69">
        <f t="shared" si="128"/>
        <v>40125</v>
      </c>
      <c r="G307" s="69">
        <f t="shared" si="129"/>
        <v>41599</v>
      </c>
      <c r="H307" s="70">
        <f t="shared" si="127"/>
        <v>102080</v>
      </c>
      <c r="I307" s="71">
        <f t="shared" si="130"/>
        <v>40125</v>
      </c>
      <c r="J307" s="71">
        <f t="shared" si="131"/>
        <v>41599</v>
      </c>
      <c r="K307" s="68">
        <f t="shared" si="132"/>
        <v>10417</v>
      </c>
      <c r="L307" s="69">
        <f t="shared" si="133"/>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3">
      <c r="A308" s="49" t="s">
        <v>440</v>
      </c>
      <c r="B308" s="2" t="s">
        <v>429</v>
      </c>
      <c r="C308" s="48" t="str">
        <f t="shared" si="134"/>
        <v>LA England - Folkestone and Hythe</v>
      </c>
      <c r="D308" s="70">
        <f t="shared" si="125"/>
        <v>56077</v>
      </c>
      <c r="E308" s="71">
        <f t="shared" si="126"/>
        <v>57243</v>
      </c>
      <c r="F308" s="69">
        <f t="shared" si="128"/>
        <v>45114</v>
      </c>
      <c r="G308" s="69">
        <f t="shared" si="129"/>
        <v>46946</v>
      </c>
      <c r="H308" s="70">
        <f t="shared" si="127"/>
        <v>113320</v>
      </c>
      <c r="I308" s="71">
        <f t="shared" si="130"/>
        <v>45114</v>
      </c>
      <c r="J308" s="71">
        <f t="shared" si="131"/>
        <v>46946</v>
      </c>
      <c r="K308" s="68">
        <f t="shared" si="132"/>
        <v>10963</v>
      </c>
      <c r="L308" s="69">
        <f t="shared" si="133"/>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3">
      <c r="A309" s="49" t="s">
        <v>440</v>
      </c>
      <c r="B309" s="2" t="s">
        <v>140</v>
      </c>
      <c r="C309" s="48" t="str">
        <f t="shared" si="134"/>
        <v>LA England - Forest of Dean</v>
      </c>
      <c r="D309" s="70">
        <f t="shared" si="125"/>
        <v>42753</v>
      </c>
      <c r="E309" s="71">
        <f t="shared" si="126"/>
        <v>44354</v>
      </c>
      <c r="F309" s="69">
        <f t="shared" si="128"/>
        <v>34559</v>
      </c>
      <c r="G309" s="69">
        <f t="shared" si="129"/>
        <v>36221</v>
      </c>
      <c r="H309" s="70">
        <f t="shared" si="127"/>
        <v>87107</v>
      </c>
      <c r="I309" s="71">
        <f t="shared" si="130"/>
        <v>34559</v>
      </c>
      <c r="J309" s="71">
        <f t="shared" si="131"/>
        <v>36221</v>
      </c>
      <c r="K309" s="68">
        <f t="shared" si="132"/>
        <v>8194</v>
      </c>
      <c r="L309" s="69">
        <f t="shared" si="133"/>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3">
      <c r="A310" s="49" t="s">
        <v>440</v>
      </c>
      <c r="B310" s="2" t="s">
        <v>173</v>
      </c>
      <c r="C310" s="48" t="str">
        <f t="shared" si="134"/>
        <v>LA England - Fylde</v>
      </c>
      <c r="D310" s="70">
        <f t="shared" si="125"/>
        <v>39498</v>
      </c>
      <c r="E310" s="71">
        <f t="shared" si="126"/>
        <v>41713</v>
      </c>
      <c r="F310" s="69">
        <f t="shared" si="128"/>
        <v>32379</v>
      </c>
      <c r="G310" s="69">
        <f t="shared" si="129"/>
        <v>34619</v>
      </c>
      <c r="H310" s="70">
        <f t="shared" si="127"/>
        <v>81211</v>
      </c>
      <c r="I310" s="71">
        <f t="shared" si="130"/>
        <v>32379</v>
      </c>
      <c r="J310" s="71">
        <f t="shared" si="131"/>
        <v>34619</v>
      </c>
      <c r="K310" s="68">
        <f t="shared" si="132"/>
        <v>7119</v>
      </c>
      <c r="L310" s="69">
        <f t="shared" si="133"/>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3">
      <c r="A311" s="49" t="s">
        <v>440</v>
      </c>
      <c r="B311" s="2" t="s">
        <v>81</v>
      </c>
      <c r="C311" s="48" t="str">
        <f t="shared" si="134"/>
        <v>LA England - Gateshead</v>
      </c>
      <c r="D311" s="70">
        <f t="shared" si="125"/>
        <v>99495</v>
      </c>
      <c r="E311" s="71">
        <f t="shared" si="126"/>
        <v>102455</v>
      </c>
      <c r="F311" s="69">
        <f t="shared" si="128"/>
        <v>79605</v>
      </c>
      <c r="G311" s="69">
        <f t="shared" si="129"/>
        <v>83144</v>
      </c>
      <c r="H311" s="70">
        <f t="shared" si="127"/>
        <v>201950</v>
      </c>
      <c r="I311" s="71">
        <f t="shared" si="130"/>
        <v>79605</v>
      </c>
      <c r="J311" s="71">
        <f t="shared" si="131"/>
        <v>83144</v>
      </c>
      <c r="K311" s="68">
        <f t="shared" si="132"/>
        <v>19890</v>
      </c>
      <c r="L311" s="69">
        <f t="shared" si="133"/>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3">
      <c r="A312" s="49" t="s">
        <v>440</v>
      </c>
      <c r="B312" s="2" t="s">
        <v>218</v>
      </c>
      <c r="C312" s="48" t="str">
        <f t="shared" si="134"/>
        <v>LA England - Gedling</v>
      </c>
      <c r="D312" s="70">
        <f t="shared" si="125"/>
        <v>57550</v>
      </c>
      <c r="E312" s="71">
        <f t="shared" si="126"/>
        <v>60689</v>
      </c>
      <c r="F312" s="69">
        <f t="shared" si="128"/>
        <v>45358</v>
      </c>
      <c r="G312" s="69">
        <f t="shared" si="129"/>
        <v>49314</v>
      </c>
      <c r="H312" s="70">
        <f t="shared" si="127"/>
        <v>118239</v>
      </c>
      <c r="I312" s="71">
        <f t="shared" si="130"/>
        <v>45358</v>
      </c>
      <c r="J312" s="71">
        <f t="shared" si="131"/>
        <v>49314</v>
      </c>
      <c r="K312" s="68">
        <f t="shared" si="132"/>
        <v>12192</v>
      </c>
      <c r="L312" s="69">
        <f t="shared" si="133"/>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3">
      <c r="A313" s="49" t="s">
        <v>440</v>
      </c>
      <c r="B313" s="2" t="s">
        <v>141</v>
      </c>
      <c r="C313" s="48" t="str">
        <f t="shared" si="134"/>
        <v>LA England - Gloucester</v>
      </c>
      <c r="D313" s="70">
        <f t="shared" si="125"/>
        <v>64144</v>
      </c>
      <c r="E313" s="71">
        <f t="shared" si="126"/>
        <v>65565</v>
      </c>
      <c r="F313" s="69">
        <f t="shared" si="128"/>
        <v>49457</v>
      </c>
      <c r="G313" s="69">
        <f t="shared" si="129"/>
        <v>51464</v>
      </c>
      <c r="H313" s="70">
        <f t="shared" si="127"/>
        <v>129709</v>
      </c>
      <c r="I313" s="71">
        <f t="shared" si="130"/>
        <v>49457</v>
      </c>
      <c r="J313" s="71">
        <f t="shared" si="131"/>
        <v>51464</v>
      </c>
      <c r="K313" s="68">
        <f t="shared" si="132"/>
        <v>14687</v>
      </c>
      <c r="L313" s="69">
        <f t="shared" si="133"/>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3">
      <c r="A314" s="49" t="s">
        <v>440</v>
      </c>
      <c r="B314" s="2" t="s">
        <v>148</v>
      </c>
      <c r="C314" s="48" t="str">
        <f t="shared" si="134"/>
        <v>LA England - Gosport</v>
      </c>
      <c r="D314" s="70">
        <f t="shared" si="125"/>
        <v>42105</v>
      </c>
      <c r="E314" s="71">
        <f t="shared" si="126"/>
        <v>42574</v>
      </c>
      <c r="F314" s="69">
        <f t="shared" si="128"/>
        <v>32997</v>
      </c>
      <c r="G314" s="69">
        <f t="shared" si="129"/>
        <v>34245</v>
      </c>
      <c r="H314" s="70">
        <f t="shared" si="127"/>
        <v>84679</v>
      </c>
      <c r="I314" s="71">
        <f t="shared" si="130"/>
        <v>32997</v>
      </c>
      <c r="J314" s="71">
        <f t="shared" si="131"/>
        <v>34245</v>
      </c>
      <c r="K314" s="68">
        <f t="shared" si="132"/>
        <v>9108</v>
      </c>
      <c r="L314" s="69">
        <f t="shared" si="133"/>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3">
      <c r="A315" s="49" t="s">
        <v>440</v>
      </c>
      <c r="B315" s="2" t="s">
        <v>166</v>
      </c>
      <c r="C315" s="48" t="str">
        <f t="shared" si="134"/>
        <v>LA England - Gravesham</v>
      </c>
      <c r="D315" s="70">
        <f t="shared" si="125"/>
        <v>52578</v>
      </c>
      <c r="E315" s="71">
        <f t="shared" si="126"/>
        <v>54312</v>
      </c>
      <c r="F315" s="69">
        <f t="shared" si="128"/>
        <v>39534</v>
      </c>
      <c r="G315" s="69">
        <f t="shared" si="129"/>
        <v>41805</v>
      </c>
      <c r="H315" s="70">
        <f t="shared" si="127"/>
        <v>106890</v>
      </c>
      <c r="I315" s="71">
        <f t="shared" si="130"/>
        <v>39534</v>
      </c>
      <c r="J315" s="71">
        <f t="shared" si="131"/>
        <v>41805</v>
      </c>
      <c r="K315" s="68">
        <f t="shared" si="132"/>
        <v>13044</v>
      </c>
      <c r="L315" s="69">
        <f t="shared" si="133"/>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3">
      <c r="A316" s="49" t="s">
        <v>440</v>
      </c>
      <c r="B316" s="2" t="s">
        <v>197</v>
      </c>
      <c r="C316" s="48" t="str">
        <f t="shared" si="134"/>
        <v>LA England - Great Yarmouth</v>
      </c>
      <c r="D316" s="70">
        <f t="shared" si="125"/>
        <v>48991</v>
      </c>
      <c r="E316" s="71">
        <f t="shared" si="126"/>
        <v>50207</v>
      </c>
      <c r="F316" s="69">
        <f t="shared" si="128"/>
        <v>38863</v>
      </c>
      <c r="G316" s="69">
        <f t="shared" si="129"/>
        <v>40576</v>
      </c>
      <c r="H316" s="70">
        <f t="shared" si="127"/>
        <v>99198</v>
      </c>
      <c r="I316" s="71">
        <f t="shared" si="130"/>
        <v>38863</v>
      </c>
      <c r="J316" s="71">
        <f t="shared" si="131"/>
        <v>40576</v>
      </c>
      <c r="K316" s="68">
        <f t="shared" si="132"/>
        <v>10128</v>
      </c>
      <c r="L316" s="69">
        <f t="shared" si="133"/>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3">
      <c r="A317" s="49" t="s">
        <v>440</v>
      </c>
      <c r="B317" s="2" t="s">
        <v>41</v>
      </c>
      <c r="C317" s="48" t="str">
        <f t="shared" si="134"/>
        <v>LA England - Greenwich</v>
      </c>
      <c r="D317" s="70">
        <f t="shared" si="125"/>
        <v>146138</v>
      </c>
      <c r="E317" s="71">
        <f t="shared" si="126"/>
        <v>142896</v>
      </c>
      <c r="F317" s="69">
        <f t="shared" si="128"/>
        <v>110715</v>
      </c>
      <c r="G317" s="69">
        <f t="shared" si="129"/>
        <v>108825</v>
      </c>
      <c r="H317" s="70">
        <f t="shared" si="127"/>
        <v>289034</v>
      </c>
      <c r="I317" s="71">
        <f t="shared" si="130"/>
        <v>110715</v>
      </c>
      <c r="J317" s="71">
        <f t="shared" si="131"/>
        <v>108825</v>
      </c>
      <c r="K317" s="68">
        <f t="shared" si="132"/>
        <v>35423</v>
      </c>
      <c r="L317" s="69">
        <f t="shared" si="133"/>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3">
      <c r="A318" s="49" t="s">
        <v>440</v>
      </c>
      <c r="B318" s="2" t="s">
        <v>241</v>
      </c>
      <c r="C318" s="48" t="str">
        <f t="shared" si="134"/>
        <v>LA England - Guildford</v>
      </c>
      <c r="D318" s="70">
        <f t="shared" si="125"/>
        <v>75512</v>
      </c>
      <c r="E318" s="71">
        <f t="shared" si="126"/>
        <v>74840</v>
      </c>
      <c r="F318" s="69">
        <f t="shared" si="128"/>
        <v>60389</v>
      </c>
      <c r="G318" s="69">
        <f t="shared" si="129"/>
        <v>60595</v>
      </c>
      <c r="H318" s="70">
        <f t="shared" si="127"/>
        <v>150352</v>
      </c>
      <c r="I318" s="71">
        <f t="shared" si="130"/>
        <v>60389</v>
      </c>
      <c r="J318" s="71">
        <f t="shared" si="131"/>
        <v>60595</v>
      </c>
      <c r="K318" s="68">
        <f t="shared" si="132"/>
        <v>15123</v>
      </c>
      <c r="L318" s="69">
        <f t="shared" si="133"/>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3">
      <c r="A319" s="49" t="s">
        <v>440</v>
      </c>
      <c r="B319" s="2" t="s">
        <v>42</v>
      </c>
      <c r="C319" s="48" t="str">
        <f t="shared" si="134"/>
        <v>LA England - Hackney</v>
      </c>
      <c r="D319" s="70">
        <f t="shared" si="125"/>
        <v>140381</v>
      </c>
      <c r="E319" s="71">
        <f t="shared" si="126"/>
        <v>140560</v>
      </c>
      <c r="F319" s="69">
        <f t="shared" si="128"/>
        <v>107855</v>
      </c>
      <c r="G319" s="69">
        <f t="shared" si="129"/>
        <v>109258</v>
      </c>
      <c r="H319" s="70">
        <f t="shared" si="127"/>
        <v>280941</v>
      </c>
      <c r="I319" s="71">
        <f t="shared" si="130"/>
        <v>107855</v>
      </c>
      <c r="J319" s="71">
        <f t="shared" si="131"/>
        <v>109258</v>
      </c>
      <c r="K319" s="68">
        <f t="shared" si="132"/>
        <v>32526</v>
      </c>
      <c r="L319" s="69">
        <f t="shared" si="133"/>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3">
      <c r="A320" s="49" t="s">
        <v>440</v>
      </c>
      <c r="B320" s="2" t="s">
        <v>286</v>
      </c>
      <c r="C320" s="48" t="str">
        <f t="shared" si="134"/>
        <v>LA England - Halton</v>
      </c>
      <c r="D320" s="70">
        <f t="shared" si="125"/>
        <v>63295</v>
      </c>
      <c r="E320" s="71">
        <f t="shared" si="126"/>
        <v>66464</v>
      </c>
      <c r="F320" s="69">
        <f t="shared" si="128"/>
        <v>48515</v>
      </c>
      <c r="G320" s="69">
        <f t="shared" si="129"/>
        <v>52399</v>
      </c>
      <c r="H320" s="70">
        <f t="shared" si="127"/>
        <v>129759</v>
      </c>
      <c r="I320" s="71">
        <f t="shared" si="130"/>
        <v>48515</v>
      </c>
      <c r="J320" s="71">
        <f t="shared" si="131"/>
        <v>52399</v>
      </c>
      <c r="K320" s="68">
        <f t="shared" si="132"/>
        <v>14780</v>
      </c>
      <c r="L320" s="69">
        <f t="shared" si="133"/>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3">
      <c r="A321" s="49" t="s">
        <v>440</v>
      </c>
      <c r="B321" s="2" t="s">
        <v>209</v>
      </c>
      <c r="C321" s="48" t="str">
        <f t="shared" si="134"/>
        <v>LA England - Hambleton</v>
      </c>
      <c r="D321" s="70">
        <f t="shared" si="125"/>
        <v>44992</v>
      </c>
      <c r="E321" s="71">
        <f t="shared" si="126"/>
        <v>46940</v>
      </c>
      <c r="F321" s="69">
        <f t="shared" si="128"/>
        <v>36546</v>
      </c>
      <c r="G321" s="69">
        <f t="shared" si="129"/>
        <v>38920</v>
      </c>
      <c r="H321" s="70">
        <f t="shared" si="127"/>
        <v>91932</v>
      </c>
      <c r="I321" s="71">
        <f t="shared" si="130"/>
        <v>36546</v>
      </c>
      <c r="J321" s="71">
        <f t="shared" si="131"/>
        <v>38920</v>
      </c>
      <c r="K321" s="68">
        <f t="shared" si="132"/>
        <v>8446</v>
      </c>
      <c r="L321" s="69">
        <f t="shared" si="133"/>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3">
      <c r="A322" s="49" t="s">
        <v>440</v>
      </c>
      <c r="B322" s="2" t="s">
        <v>43</v>
      </c>
      <c r="C322" s="48" t="str">
        <f t="shared" si="134"/>
        <v>LA England - Hammersmith and Fulham</v>
      </c>
      <c r="D322" s="70">
        <f t="shared" si="125"/>
        <v>90972</v>
      </c>
      <c r="E322" s="71">
        <f t="shared" si="126"/>
        <v>92572</v>
      </c>
      <c r="F322" s="69">
        <f t="shared" si="128"/>
        <v>72164</v>
      </c>
      <c r="G322" s="69">
        <f t="shared" si="129"/>
        <v>74269</v>
      </c>
      <c r="H322" s="70">
        <f t="shared" si="127"/>
        <v>183544</v>
      </c>
      <c r="I322" s="71">
        <f t="shared" si="130"/>
        <v>72164</v>
      </c>
      <c r="J322" s="71">
        <f t="shared" si="131"/>
        <v>74269</v>
      </c>
      <c r="K322" s="68">
        <f t="shared" si="132"/>
        <v>18808</v>
      </c>
      <c r="L322" s="69">
        <f t="shared" si="133"/>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3">
      <c r="A323" s="49" t="s">
        <v>440</v>
      </c>
      <c r="B323" s="2" t="s">
        <v>184</v>
      </c>
      <c r="C323" s="48" t="str">
        <f t="shared" si="134"/>
        <v>LA England - Harborough</v>
      </c>
      <c r="D323" s="70">
        <f t="shared" si="125"/>
        <v>47084</v>
      </c>
      <c r="E323" s="71">
        <f t="shared" si="126"/>
        <v>48453</v>
      </c>
      <c r="F323" s="69">
        <f t="shared" si="128"/>
        <v>36903</v>
      </c>
      <c r="G323" s="69">
        <f t="shared" si="129"/>
        <v>38958</v>
      </c>
      <c r="H323" s="70">
        <f t="shared" si="127"/>
        <v>95537</v>
      </c>
      <c r="I323" s="71">
        <f t="shared" si="130"/>
        <v>36903</v>
      </c>
      <c r="J323" s="71">
        <f t="shared" si="131"/>
        <v>38958</v>
      </c>
      <c r="K323" s="68">
        <f t="shared" si="132"/>
        <v>10181</v>
      </c>
      <c r="L323" s="69">
        <f t="shared" si="133"/>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3">
      <c r="A324" s="49" t="s">
        <v>440</v>
      </c>
      <c r="B324" s="2" t="s">
        <v>44</v>
      </c>
      <c r="C324" s="48" t="str">
        <f t="shared" si="134"/>
        <v>LA England - Haringey</v>
      </c>
      <c r="D324" s="70">
        <f t="shared" si="125"/>
        <v>135322</v>
      </c>
      <c r="E324" s="71">
        <f t="shared" si="126"/>
        <v>131035</v>
      </c>
      <c r="F324" s="69">
        <f t="shared" si="128"/>
        <v>105036</v>
      </c>
      <c r="G324" s="69">
        <f t="shared" si="129"/>
        <v>101863</v>
      </c>
      <c r="H324" s="70">
        <f t="shared" si="127"/>
        <v>266357</v>
      </c>
      <c r="I324" s="71">
        <f t="shared" si="130"/>
        <v>105036</v>
      </c>
      <c r="J324" s="71">
        <f t="shared" si="131"/>
        <v>101863</v>
      </c>
      <c r="K324" s="68">
        <f t="shared" si="132"/>
        <v>30286</v>
      </c>
      <c r="L324" s="69">
        <f t="shared" si="133"/>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3">
      <c r="A325" s="49" t="s">
        <v>440</v>
      </c>
      <c r="B325" s="2" t="s">
        <v>134</v>
      </c>
      <c r="C325" s="48" t="str">
        <f t="shared" si="134"/>
        <v>LA England - Harlow</v>
      </c>
      <c r="D325" s="70">
        <f t="shared" si="125"/>
        <v>42379</v>
      </c>
      <c r="E325" s="71">
        <f t="shared" si="126"/>
        <v>44901</v>
      </c>
      <c r="F325" s="69">
        <f t="shared" si="128"/>
        <v>31194</v>
      </c>
      <c r="G325" s="69">
        <f t="shared" si="129"/>
        <v>34217</v>
      </c>
      <c r="H325" s="70">
        <f t="shared" si="127"/>
        <v>87280</v>
      </c>
      <c r="I325" s="71">
        <f t="shared" si="130"/>
        <v>31194</v>
      </c>
      <c r="J325" s="71">
        <f t="shared" si="131"/>
        <v>34217</v>
      </c>
      <c r="K325" s="68">
        <f t="shared" si="132"/>
        <v>11185</v>
      </c>
      <c r="L325" s="69">
        <f t="shared" si="133"/>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3">
      <c r="A326" s="49" t="s">
        <v>440</v>
      </c>
      <c r="B326" s="2" t="s">
        <v>210</v>
      </c>
      <c r="C326" s="48" t="str">
        <f t="shared" si="134"/>
        <v>LA England - Harrogate</v>
      </c>
      <c r="D326" s="70">
        <f t="shared" si="125"/>
        <v>79180</v>
      </c>
      <c r="E326" s="71">
        <f t="shared" si="126"/>
        <v>82365</v>
      </c>
      <c r="F326" s="69">
        <f t="shared" si="128"/>
        <v>61918</v>
      </c>
      <c r="G326" s="69">
        <f t="shared" si="129"/>
        <v>66477</v>
      </c>
      <c r="H326" s="70">
        <f t="shared" si="127"/>
        <v>161545</v>
      </c>
      <c r="I326" s="71">
        <f t="shared" si="130"/>
        <v>61918</v>
      </c>
      <c r="J326" s="71">
        <f t="shared" si="131"/>
        <v>66477</v>
      </c>
      <c r="K326" s="68">
        <f t="shared" si="132"/>
        <v>17262</v>
      </c>
      <c r="L326" s="69">
        <f t="shared" si="133"/>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3">
      <c r="A327" s="49" t="s">
        <v>440</v>
      </c>
      <c r="B327" s="2" t="s">
        <v>45</v>
      </c>
      <c r="C327" s="48" t="str">
        <f t="shared" si="134"/>
        <v>LA England - Harrow</v>
      </c>
      <c r="D327" s="70">
        <f t="shared" si="125"/>
        <v>126802</v>
      </c>
      <c r="E327" s="71">
        <f t="shared" si="126"/>
        <v>125536</v>
      </c>
      <c r="F327" s="69">
        <f t="shared" si="128"/>
        <v>95968</v>
      </c>
      <c r="G327" s="69">
        <f t="shared" si="129"/>
        <v>96399</v>
      </c>
      <c r="H327" s="70">
        <f t="shared" si="127"/>
        <v>252338</v>
      </c>
      <c r="I327" s="71">
        <f t="shared" si="130"/>
        <v>95968</v>
      </c>
      <c r="J327" s="71">
        <f t="shared" si="131"/>
        <v>96399</v>
      </c>
      <c r="K327" s="68">
        <f t="shared" si="132"/>
        <v>30834</v>
      </c>
      <c r="L327" s="69">
        <f t="shared" si="133"/>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3">
      <c r="A328" s="49" t="s">
        <v>440</v>
      </c>
      <c r="B328" s="2" t="s">
        <v>149</v>
      </c>
      <c r="C328" s="48" t="str">
        <f t="shared" si="134"/>
        <v>LA England - Hart</v>
      </c>
      <c r="D328" s="70">
        <f t="shared" si="125"/>
        <v>48215</v>
      </c>
      <c r="E328" s="71">
        <f t="shared" si="126"/>
        <v>49393</v>
      </c>
      <c r="F328" s="69">
        <f t="shared" si="128"/>
        <v>37086</v>
      </c>
      <c r="G328" s="69">
        <f t="shared" si="129"/>
        <v>38820</v>
      </c>
      <c r="H328" s="70">
        <f t="shared" si="127"/>
        <v>97608</v>
      </c>
      <c r="I328" s="71">
        <f t="shared" si="130"/>
        <v>37086</v>
      </c>
      <c r="J328" s="71">
        <f t="shared" si="131"/>
        <v>38820</v>
      </c>
      <c r="K328" s="68">
        <f t="shared" si="132"/>
        <v>11129</v>
      </c>
      <c r="L328" s="69">
        <f t="shared" si="133"/>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3">
      <c r="A329" s="49" t="s">
        <v>440</v>
      </c>
      <c r="B329" s="2" t="s">
        <v>308</v>
      </c>
      <c r="C329" s="48" t="str">
        <f t="shared" si="134"/>
        <v>LA England - Hartlepool</v>
      </c>
      <c r="D329" s="70">
        <f t="shared" si="125"/>
        <v>46005</v>
      </c>
      <c r="E329" s="71">
        <f t="shared" si="126"/>
        <v>47831</v>
      </c>
      <c r="F329" s="69">
        <f t="shared" si="128"/>
        <v>35705</v>
      </c>
      <c r="G329" s="69">
        <f t="shared" si="129"/>
        <v>38023</v>
      </c>
      <c r="H329" s="70">
        <f t="shared" si="127"/>
        <v>93836</v>
      </c>
      <c r="I329" s="71">
        <f t="shared" si="130"/>
        <v>35705</v>
      </c>
      <c r="J329" s="71">
        <f t="shared" si="131"/>
        <v>38023</v>
      </c>
      <c r="K329" s="68">
        <f t="shared" si="132"/>
        <v>10300</v>
      </c>
      <c r="L329" s="69">
        <f t="shared" si="133"/>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3">
      <c r="A330" s="49" t="s">
        <v>440</v>
      </c>
      <c r="B330" s="2" t="s">
        <v>124</v>
      </c>
      <c r="C330" s="48" t="str">
        <f t="shared" si="134"/>
        <v>LA England - Hastings</v>
      </c>
      <c r="D330" s="70">
        <f t="shared" si="125"/>
        <v>45286</v>
      </c>
      <c r="E330" s="71">
        <f t="shared" si="126"/>
        <v>47268</v>
      </c>
      <c r="F330" s="69">
        <f t="shared" si="128"/>
        <v>35462</v>
      </c>
      <c r="G330" s="69">
        <f t="shared" si="129"/>
        <v>37937</v>
      </c>
      <c r="H330" s="70">
        <f t="shared" si="127"/>
        <v>92554</v>
      </c>
      <c r="I330" s="71">
        <f t="shared" si="130"/>
        <v>35462</v>
      </c>
      <c r="J330" s="71">
        <f t="shared" si="131"/>
        <v>37937</v>
      </c>
      <c r="K330" s="68">
        <f t="shared" si="132"/>
        <v>9824</v>
      </c>
      <c r="L330" s="69">
        <f t="shared" si="133"/>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3">
      <c r="A331" s="49" t="s">
        <v>440</v>
      </c>
      <c r="B331" s="2" t="s">
        <v>150</v>
      </c>
      <c r="C331" s="48" t="str">
        <f t="shared" si="134"/>
        <v>LA England - Havant</v>
      </c>
      <c r="D331" s="70">
        <f t="shared" si="125"/>
        <v>61231</v>
      </c>
      <c r="E331" s="71">
        <f t="shared" si="126"/>
        <v>65108</v>
      </c>
      <c r="F331" s="69">
        <f t="shared" si="128"/>
        <v>48312</v>
      </c>
      <c r="G331" s="69">
        <f t="shared" si="129"/>
        <v>52994</v>
      </c>
      <c r="H331" s="70">
        <f t="shared" si="127"/>
        <v>126339</v>
      </c>
      <c r="I331" s="71">
        <f t="shared" si="130"/>
        <v>48312</v>
      </c>
      <c r="J331" s="71">
        <f t="shared" si="131"/>
        <v>52994</v>
      </c>
      <c r="K331" s="68">
        <f t="shared" si="132"/>
        <v>12919</v>
      </c>
      <c r="L331" s="69">
        <f t="shared" si="133"/>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3">
      <c r="A332" s="49" t="s">
        <v>440</v>
      </c>
      <c r="B332" s="2" t="s">
        <v>46</v>
      </c>
      <c r="C332" s="48" t="str">
        <f t="shared" si="134"/>
        <v>LA England - Havering</v>
      </c>
      <c r="D332" s="70">
        <f t="shared" si="125"/>
        <v>125614</v>
      </c>
      <c r="E332" s="71">
        <f t="shared" si="126"/>
        <v>135037</v>
      </c>
      <c r="F332" s="69">
        <f t="shared" si="128"/>
        <v>95499</v>
      </c>
      <c r="G332" s="69">
        <f t="shared" si="129"/>
        <v>106132</v>
      </c>
      <c r="H332" s="70">
        <f t="shared" si="127"/>
        <v>260651</v>
      </c>
      <c r="I332" s="71">
        <f t="shared" si="130"/>
        <v>95499</v>
      </c>
      <c r="J332" s="71">
        <f t="shared" si="131"/>
        <v>106132</v>
      </c>
      <c r="K332" s="68">
        <f t="shared" si="132"/>
        <v>30115</v>
      </c>
      <c r="L332" s="69">
        <f t="shared" si="133"/>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3">
      <c r="A333" s="49" t="s">
        <v>440</v>
      </c>
      <c r="B333" s="2" t="s">
        <v>319</v>
      </c>
      <c r="C333" s="48" t="str">
        <f t="shared" si="134"/>
        <v>LA England - Herefordshire, County of</v>
      </c>
      <c r="D333" s="70">
        <f t="shared" si="125"/>
        <v>95775</v>
      </c>
      <c r="E333" s="71">
        <f t="shared" si="126"/>
        <v>97840</v>
      </c>
      <c r="F333" s="69">
        <f t="shared" si="128"/>
        <v>77142</v>
      </c>
      <c r="G333" s="69">
        <f t="shared" si="129"/>
        <v>80444</v>
      </c>
      <c r="H333" s="70">
        <f t="shared" si="127"/>
        <v>193615</v>
      </c>
      <c r="I333" s="71">
        <f t="shared" si="130"/>
        <v>77142</v>
      </c>
      <c r="J333" s="71">
        <f t="shared" si="131"/>
        <v>80444</v>
      </c>
      <c r="K333" s="68">
        <f t="shared" si="132"/>
        <v>18633</v>
      </c>
      <c r="L333" s="69">
        <f t="shared" si="133"/>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3">
      <c r="A334" s="49" t="s">
        <v>440</v>
      </c>
      <c r="B334" s="2" t="s">
        <v>157</v>
      </c>
      <c r="C334" s="48" t="str">
        <f t="shared" si="134"/>
        <v>LA England - Hertsmere</v>
      </c>
      <c r="D334" s="70">
        <f t="shared" si="125"/>
        <v>50420</v>
      </c>
      <c r="E334" s="71">
        <f t="shared" si="126"/>
        <v>55051</v>
      </c>
      <c r="F334" s="69">
        <f t="shared" si="128"/>
        <v>37573</v>
      </c>
      <c r="G334" s="69">
        <f t="shared" si="129"/>
        <v>42699</v>
      </c>
      <c r="H334" s="70">
        <f t="shared" si="127"/>
        <v>105471</v>
      </c>
      <c r="I334" s="71">
        <f t="shared" si="130"/>
        <v>37573</v>
      </c>
      <c r="J334" s="71">
        <f t="shared" si="131"/>
        <v>42699</v>
      </c>
      <c r="K334" s="68">
        <f t="shared" si="132"/>
        <v>12847</v>
      </c>
      <c r="L334" s="69">
        <f t="shared" si="133"/>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3">
      <c r="A335" s="49" t="s">
        <v>440</v>
      </c>
      <c r="B335" s="2" t="s">
        <v>114</v>
      </c>
      <c r="C335" s="48" t="str">
        <f t="shared" si="134"/>
        <v>LA England - High Peak</v>
      </c>
      <c r="D335" s="70">
        <f t="shared" si="125"/>
        <v>45639</v>
      </c>
      <c r="E335" s="71">
        <f t="shared" si="126"/>
        <v>46994</v>
      </c>
      <c r="F335" s="69">
        <f t="shared" si="128"/>
        <v>36682</v>
      </c>
      <c r="G335" s="69">
        <f t="shared" si="129"/>
        <v>38355</v>
      </c>
      <c r="H335" s="70">
        <f t="shared" si="127"/>
        <v>92633</v>
      </c>
      <c r="I335" s="71">
        <f t="shared" si="130"/>
        <v>36682</v>
      </c>
      <c r="J335" s="71">
        <f t="shared" si="131"/>
        <v>38355</v>
      </c>
      <c r="K335" s="68">
        <f t="shared" si="132"/>
        <v>8957</v>
      </c>
      <c r="L335" s="69">
        <f t="shared" si="133"/>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3">
      <c r="A336" s="49" t="s">
        <v>440</v>
      </c>
      <c r="B336" s="2" t="s">
        <v>47</v>
      </c>
      <c r="C336" s="48" t="str">
        <f t="shared" si="134"/>
        <v>LA England - Hillingdon</v>
      </c>
      <c r="D336" s="70">
        <f t="shared" ref="D336:D399" si="135">SUM(M336:CY336)</f>
        <v>155965</v>
      </c>
      <c r="E336" s="71">
        <f t="shared" ref="E336:E399" si="136">SUM(CZ336:GL336)</f>
        <v>153049</v>
      </c>
      <c r="F336" s="69">
        <f t="shared" si="128"/>
        <v>117493</v>
      </c>
      <c r="G336" s="69">
        <f t="shared" si="129"/>
        <v>116876</v>
      </c>
      <c r="H336" s="70">
        <f t="shared" ref="H336:H399" si="137">D336+E336</f>
        <v>309014</v>
      </c>
      <c r="I336" s="71">
        <f t="shared" si="130"/>
        <v>117493</v>
      </c>
      <c r="J336" s="71">
        <f t="shared" si="131"/>
        <v>116876</v>
      </c>
      <c r="K336" s="68">
        <f t="shared" si="132"/>
        <v>38472</v>
      </c>
      <c r="L336" s="69">
        <f t="shared" si="133"/>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3">
      <c r="A337" s="49" t="s">
        <v>440</v>
      </c>
      <c r="B337" s="2" t="s">
        <v>185</v>
      </c>
      <c r="C337" s="48" t="str">
        <f t="shared" si="134"/>
        <v>LA England - Hinckley and Bosworth</v>
      </c>
      <c r="D337" s="70">
        <f t="shared" si="135"/>
        <v>55917</v>
      </c>
      <c r="E337" s="71">
        <f t="shared" si="136"/>
        <v>57749</v>
      </c>
      <c r="F337" s="69">
        <f t="shared" ref="F337:F400" si="138">I337</f>
        <v>44178</v>
      </c>
      <c r="G337" s="69">
        <f t="shared" ref="G337:G400" si="139">J337</f>
        <v>46786</v>
      </c>
      <c r="H337" s="70">
        <f t="shared" si="137"/>
        <v>113666</v>
      </c>
      <c r="I337" s="71">
        <f t="shared" ref="I337:I400" si="140">SUM(AE337:CY337)</f>
        <v>44178</v>
      </c>
      <c r="J337" s="71">
        <f t="shared" ref="J337:J400" si="141">SUM(DR337:GL337)</f>
        <v>46786</v>
      </c>
      <c r="K337" s="68">
        <f t="shared" ref="K337:K397" si="142">SUM(M337:AD337)</f>
        <v>11739</v>
      </c>
      <c r="L337" s="69">
        <f t="shared" ref="L337:L400" si="143">SUM(CZ337:DQ337)</f>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3">
      <c r="A338" s="49" t="s">
        <v>440</v>
      </c>
      <c r="B338" s="2" t="s">
        <v>256</v>
      </c>
      <c r="C338" s="48" t="str">
        <f t="shared" si="134"/>
        <v>LA England - Horsham</v>
      </c>
      <c r="D338" s="70">
        <f t="shared" si="135"/>
        <v>70673</v>
      </c>
      <c r="E338" s="71">
        <f t="shared" si="136"/>
        <v>74801</v>
      </c>
      <c r="F338" s="69">
        <f t="shared" si="138"/>
        <v>55450</v>
      </c>
      <c r="G338" s="69">
        <f t="shared" si="139"/>
        <v>60292</v>
      </c>
      <c r="H338" s="70">
        <f t="shared" si="137"/>
        <v>145474</v>
      </c>
      <c r="I338" s="71">
        <f t="shared" si="140"/>
        <v>55450</v>
      </c>
      <c r="J338" s="71">
        <f t="shared" si="141"/>
        <v>60292</v>
      </c>
      <c r="K338" s="68">
        <f t="shared" si="142"/>
        <v>15223</v>
      </c>
      <c r="L338" s="69">
        <f t="shared" si="143"/>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3">
      <c r="A339" s="49" t="s">
        <v>440</v>
      </c>
      <c r="B339" s="2" t="s">
        <v>48</v>
      </c>
      <c r="C339" s="48" t="str">
        <f t="shared" ref="C339:C402" si="144">CONCATENATE(A339," - ",B339)</f>
        <v>LA England - Hounslow</v>
      </c>
      <c r="D339" s="70">
        <f t="shared" si="135"/>
        <v>138734</v>
      </c>
      <c r="E339" s="71">
        <f t="shared" si="136"/>
        <v>133033</v>
      </c>
      <c r="F339" s="69">
        <f t="shared" si="138"/>
        <v>105183</v>
      </c>
      <c r="G339" s="69">
        <f t="shared" si="139"/>
        <v>100811</v>
      </c>
      <c r="H339" s="70">
        <f t="shared" si="137"/>
        <v>271767</v>
      </c>
      <c r="I339" s="71">
        <f t="shared" si="140"/>
        <v>105183</v>
      </c>
      <c r="J339" s="71">
        <f t="shared" si="141"/>
        <v>100811</v>
      </c>
      <c r="K339" s="68">
        <f t="shared" si="142"/>
        <v>33551</v>
      </c>
      <c r="L339" s="69">
        <f t="shared" si="143"/>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3">
      <c r="A340" s="49" t="s">
        <v>440</v>
      </c>
      <c r="B340" s="2" t="s">
        <v>101</v>
      </c>
      <c r="C340" s="48" t="str">
        <f t="shared" si="144"/>
        <v>LA England - Huntingdonshire</v>
      </c>
      <c r="D340" s="70">
        <f t="shared" si="135"/>
        <v>89158</v>
      </c>
      <c r="E340" s="71">
        <f t="shared" si="136"/>
        <v>89827</v>
      </c>
      <c r="F340" s="69">
        <f t="shared" si="138"/>
        <v>70063</v>
      </c>
      <c r="G340" s="69">
        <f t="shared" si="139"/>
        <v>71986</v>
      </c>
      <c r="H340" s="70">
        <f t="shared" si="137"/>
        <v>178985</v>
      </c>
      <c r="I340" s="71">
        <f t="shared" si="140"/>
        <v>70063</v>
      </c>
      <c r="J340" s="71">
        <f t="shared" si="141"/>
        <v>71986</v>
      </c>
      <c r="K340" s="68">
        <f t="shared" si="142"/>
        <v>19095</v>
      </c>
      <c r="L340" s="69">
        <f t="shared" si="143"/>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3">
      <c r="A341" s="49" t="s">
        <v>440</v>
      </c>
      <c r="B341" s="2" t="s">
        <v>174</v>
      </c>
      <c r="C341" s="48" t="str">
        <f t="shared" si="144"/>
        <v>LA England - Hyndburn</v>
      </c>
      <c r="D341" s="70">
        <f t="shared" si="135"/>
        <v>40112</v>
      </c>
      <c r="E341" s="71">
        <f t="shared" si="136"/>
        <v>41021</v>
      </c>
      <c r="F341" s="69">
        <f t="shared" si="138"/>
        <v>30471</v>
      </c>
      <c r="G341" s="69">
        <f t="shared" si="139"/>
        <v>31889</v>
      </c>
      <c r="H341" s="70">
        <f t="shared" si="137"/>
        <v>81133</v>
      </c>
      <c r="I341" s="71">
        <f t="shared" si="140"/>
        <v>30471</v>
      </c>
      <c r="J341" s="71">
        <f t="shared" si="141"/>
        <v>31889</v>
      </c>
      <c r="K341" s="68">
        <f t="shared" si="142"/>
        <v>9641</v>
      </c>
      <c r="L341" s="69">
        <f t="shared" si="143"/>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3">
      <c r="A342" s="49" t="s">
        <v>440</v>
      </c>
      <c r="B342" s="2" t="s">
        <v>237</v>
      </c>
      <c r="C342" s="48" t="str">
        <f t="shared" si="144"/>
        <v>LA England - Ipswich</v>
      </c>
      <c r="D342" s="70">
        <f t="shared" si="135"/>
        <v>67993</v>
      </c>
      <c r="E342" s="71">
        <f t="shared" si="136"/>
        <v>67986</v>
      </c>
      <c r="F342" s="69">
        <f t="shared" si="138"/>
        <v>52066</v>
      </c>
      <c r="G342" s="69">
        <f t="shared" si="139"/>
        <v>52995</v>
      </c>
      <c r="H342" s="70">
        <f t="shared" si="137"/>
        <v>135979</v>
      </c>
      <c r="I342" s="71">
        <f t="shared" si="140"/>
        <v>52066</v>
      </c>
      <c r="J342" s="71">
        <f t="shared" si="141"/>
        <v>52995</v>
      </c>
      <c r="K342" s="68">
        <f t="shared" si="142"/>
        <v>15927</v>
      </c>
      <c r="L342" s="69">
        <f t="shared" si="143"/>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3">
      <c r="A343" s="49" t="s">
        <v>440</v>
      </c>
      <c r="B343" s="2" t="s">
        <v>304</v>
      </c>
      <c r="C343" s="48" t="str">
        <f t="shared" si="144"/>
        <v>LA England - Isle of Wight</v>
      </c>
      <c r="D343" s="70">
        <f t="shared" si="135"/>
        <v>69784</v>
      </c>
      <c r="E343" s="71">
        <f t="shared" si="136"/>
        <v>72512</v>
      </c>
      <c r="F343" s="69">
        <f t="shared" si="138"/>
        <v>57000</v>
      </c>
      <c r="G343" s="69">
        <f t="shared" si="139"/>
        <v>60623</v>
      </c>
      <c r="H343" s="70">
        <f t="shared" si="137"/>
        <v>142296</v>
      </c>
      <c r="I343" s="71">
        <f t="shared" si="140"/>
        <v>57000</v>
      </c>
      <c r="J343" s="71">
        <f t="shared" si="141"/>
        <v>60623</v>
      </c>
      <c r="K343" s="68">
        <f t="shared" si="142"/>
        <v>12784</v>
      </c>
      <c r="L343" s="69">
        <f t="shared" si="143"/>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3">
      <c r="A344" s="49" t="s">
        <v>440</v>
      </c>
      <c r="B344" s="2" t="s">
        <v>331</v>
      </c>
      <c r="C344" s="48" t="str">
        <f t="shared" si="144"/>
        <v>LA England - Isles of Scilly</v>
      </c>
      <c r="D344" s="70">
        <f t="shared" si="135"/>
        <v>1077</v>
      </c>
      <c r="E344" s="71">
        <f t="shared" si="136"/>
        <v>1149</v>
      </c>
      <c r="F344" s="69">
        <f t="shared" si="138"/>
        <v>897</v>
      </c>
      <c r="G344" s="69">
        <f t="shared" si="139"/>
        <v>990</v>
      </c>
      <c r="H344" s="70">
        <f t="shared" si="137"/>
        <v>2226</v>
      </c>
      <c r="I344" s="71">
        <f t="shared" si="140"/>
        <v>897</v>
      </c>
      <c r="J344" s="71">
        <f t="shared" si="141"/>
        <v>990</v>
      </c>
      <c r="K344" s="68">
        <f t="shared" si="142"/>
        <v>180</v>
      </c>
      <c r="L344" s="69">
        <f t="shared" si="143"/>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3">
      <c r="A345" s="49" t="s">
        <v>440</v>
      </c>
      <c r="B345" s="2" t="s">
        <v>49</v>
      </c>
      <c r="C345" s="48" t="str">
        <f t="shared" si="144"/>
        <v>LA England - Islington</v>
      </c>
      <c r="D345" s="70">
        <f t="shared" si="135"/>
        <v>125239</v>
      </c>
      <c r="E345" s="71">
        <f t="shared" si="136"/>
        <v>122876</v>
      </c>
      <c r="F345" s="69">
        <f t="shared" si="138"/>
        <v>103060</v>
      </c>
      <c r="G345" s="69">
        <f t="shared" si="139"/>
        <v>101823</v>
      </c>
      <c r="H345" s="70">
        <f t="shared" si="137"/>
        <v>248115</v>
      </c>
      <c r="I345" s="71">
        <f t="shared" si="140"/>
        <v>103060</v>
      </c>
      <c r="J345" s="71">
        <f t="shared" si="141"/>
        <v>101823</v>
      </c>
      <c r="K345" s="68">
        <f t="shared" si="142"/>
        <v>22179</v>
      </c>
      <c r="L345" s="69">
        <f t="shared" si="143"/>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3">
      <c r="A346" s="49" t="s">
        <v>440</v>
      </c>
      <c r="B346" s="2" t="s">
        <v>50</v>
      </c>
      <c r="C346" s="48" t="str">
        <f t="shared" si="144"/>
        <v>LA England - Kensington and Chelsea</v>
      </c>
      <c r="D346" s="70">
        <f t="shared" si="135"/>
        <v>78889</v>
      </c>
      <c r="E346" s="71">
        <f t="shared" si="136"/>
        <v>77975</v>
      </c>
      <c r="F346" s="69">
        <f t="shared" si="138"/>
        <v>63878</v>
      </c>
      <c r="G346" s="69">
        <f t="shared" si="139"/>
        <v>63880</v>
      </c>
      <c r="H346" s="70">
        <f t="shared" si="137"/>
        <v>156864</v>
      </c>
      <c r="I346" s="71">
        <f t="shared" si="140"/>
        <v>63878</v>
      </c>
      <c r="J346" s="71">
        <f t="shared" si="141"/>
        <v>63880</v>
      </c>
      <c r="K346" s="68">
        <f t="shared" si="142"/>
        <v>15011</v>
      </c>
      <c r="L346" s="69">
        <f t="shared" si="143"/>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3">
      <c r="A347" s="49" t="s">
        <v>440</v>
      </c>
      <c r="B347" s="2" t="s">
        <v>205</v>
      </c>
      <c r="C347" s="48" t="str">
        <f t="shared" si="144"/>
        <v>LA England - Kettering</v>
      </c>
      <c r="D347" s="70">
        <f t="shared" si="135"/>
        <v>50483</v>
      </c>
      <c r="E347" s="71">
        <f t="shared" si="136"/>
        <v>51728</v>
      </c>
      <c r="F347" s="69">
        <f t="shared" si="138"/>
        <v>38567</v>
      </c>
      <c r="G347" s="69">
        <f t="shared" si="139"/>
        <v>40317</v>
      </c>
      <c r="H347" s="70">
        <f t="shared" si="137"/>
        <v>102211</v>
      </c>
      <c r="I347" s="71">
        <f t="shared" si="140"/>
        <v>38567</v>
      </c>
      <c r="J347" s="71">
        <f t="shared" si="141"/>
        <v>40317</v>
      </c>
      <c r="K347" s="68">
        <f t="shared" si="142"/>
        <v>11916</v>
      </c>
      <c r="L347" s="69">
        <f t="shared" si="143"/>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3">
      <c r="A348" s="49" t="s">
        <v>440</v>
      </c>
      <c r="B348" s="2" t="s">
        <v>198</v>
      </c>
      <c r="C348" s="48" t="str">
        <f t="shared" si="144"/>
        <v>LA England - King's Lynn and West Norfolk</v>
      </c>
      <c r="D348" s="70">
        <f t="shared" si="135"/>
        <v>73884</v>
      </c>
      <c r="E348" s="71">
        <f t="shared" si="136"/>
        <v>77361</v>
      </c>
      <c r="F348" s="69">
        <f t="shared" si="138"/>
        <v>58785</v>
      </c>
      <c r="G348" s="69">
        <f t="shared" si="139"/>
        <v>62866</v>
      </c>
      <c r="H348" s="70">
        <f t="shared" si="137"/>
        <v>151245</v>
      </c>
      <c r="I348" s="71">
        <f t="shared" si="140"/>
        <v>58785</v>
      </c>
      <c r="J348" s="71">
        <f t="shared" si="141"/>
        <v>62866</v>
      </c>
      <c r="K348" s="68">
        <f t="shared" si="142"/>
        <v>15099</v>
      </c>
      <c r="L348" s="69">
        <f t="shared" si="143"/>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3">
      <c r="A349" s="49" t="s">
        <v>440</v>
      </c>
      <c r="B349" s="2" t="s">
        <v>314</v>
      </c>
      <c r="C349" s="48" t="str">
        <f t="shared" si="144"/>
        <v>LA England - Kingston upon Hull, City of</v>
      </c>
      <c r="D349" s="70">
        <f t="shared" si="135"/>
        <v>130491</v>
      </c>
      <c r="E349" s="71">
        <f t="shared" si="136"/>
        <v>128635</v>
      </c>
      <c r="F349" s="69">
        <f t="shared" si="138"/>
        <v>100817</v>
      </c>
      <c r="G349" s="69">
        <f t="shared" si="139"/>
        <v>100724</v>
      </c>
      <c r="H349" s="70">
        <f t="shared" si="137"/>
        <v>259126</v>
      </c>
      <c r="I349" s="71">
        <f t="shared" si="140"/>
        <v>100817</v>
      </c>
      <c r="J349" s="71">
        <f t="shared" si="141"/>
        <v>100724</v>
      </c>
      <c r="K349" s="68">
        <f t="shared" si="142"/>
        <v>29674</v>
      </c>
      <c r="L349" s="69">
        <f t="shared" si="143"/>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3">
      <c r="A350" s="49" t="s">
        <v>440</v>
      </c>
      <c r="B350" s="2" t="s">
        <v>51</v>
      </c>
      <c r="C350" s="48" t="str">
        <f t="shared" si="144"/>
        <v>LA England - Kingston upon Thames</v>
      </c>
      <c r="D350" s="70">
        <f t="shared" si="135"/>
        <v>88975</v>
      </c>
      <c r="E350" s="71">
        <f t="shared" si="136"/>
        <v>90167</v>
      </c>
      <c r="F350" s="69">
        <f t="shared" si="138"/>
        <v>68743</v>
      </c>
      <c r="G350" s="69">
        <f t="shared" si="139"/>
        <v>70353</v>
      </c>
      <c r="H350" s="70">
        <f t="shared" si="137"/>
        <v>179142</v>
      </c>
      <c r="I350" s="71">
        <f t="shared" si="140"/>
        <v>68743</v>
      </c>
      <c r="J350" s="71">
        <f t="shared" si="141"/>
        <v>70353</v>
      </c>
      <c r="K350" s="68">
        <f t="shared" si="142"/>
        <v>20232</v>
      </c>
      <c r="L350" s="69">
        <f t="shared" si="143"/>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3">
      <c r="A351" s="49" t="s">
        <v>440</v>
      </c>
      <c r="B351" s="2" t="s">
        <v>95</v>
      </c>
      <c r="C351" s="48" t="str">
        <f t="shared" si="144"/>
        <v>LA England - Kirklees</v>
      </c>
      <c r="D351" s="70">
        <f t="shared" si="135"/>
        <v>219158</v>
      </c>
      <c r="E351" s="71">
        <f t="shared" si="136"/>
        <v>222132</v>
      </c>
      <c r="F351" s="69">
        <f t="shared" si="138"/>
        <v>168057</v>
      </c>
      <c r="G351" s="69">
        <f t="shared" si="139"/>
        <v>173213</v>
      </c>
      <c r="H351" s="70">
        <f t="shared" si="137"/>
        <v>441290</v>
      </c>
      <c r="I351" s="71">
        <f t="shared" si="140"/>
        <v>168057</v>
      </c>
      <c r="J351" s="71">
        <f t="shared" si="141"/>
        <v>173213</v>
      </c>
      <c r="K351" s="68">
        <f t="shared" si="142"/>
        <v>51101</v>
      </c>
      <c r="L351" s="69">
        <f t="shared" si="143"/>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3">
      <c r="A352" s="49" t="s">
        <v>440</v>
      </c>
      <c r="B352" s="2" t="s">
        <v>72</v>
      </c>
      <c r="C352" s="48" t="str">
        <f t="shared" si="144"/>
        <v>LA England - Knowsley</v>
      </c>
      <c r="D352" s="70">
        <f t="shared" si="135"/>
        <v>72488</v>
      </c>
      <c r="E352" s="71">
        <f t="shared" si="136"/>
        <v>79964</v>
      </c>
      <c r="F352" s="69">
        <f t="shared" si="138"/>
        <v>54795</v>
      </c>
      <c r="G352" s="69">
        <f t="shared" si="139"/>
        <v>63220</v>
      </c>
      <c r="H352" s="70">
        <f t="shared" si="137"/>
        <v>152452</v>
      </c>
      <c r="I352" s="71">
        <f t="shared" si="140"/>
        <v>54795</v>
      </c>
      <c r="J352" s="71">
        <f t="shared" si="141"/>
        <v>63220</v>
      </c>
      <c r="K352" s="68">
        <f t="shared" si="142"/>
        <v>17693</v>
      </c>
      <c r="L352" s="69">
        <f t="shared" si="143"/>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3">
      <c r="A353" s="49" t="s">
        <v>440</v>
      </c>
      <c r="B353" s="2" t="s">
        <v>52</v>
      </c>
      <c r="C353" s="48" t="str">
        <f t="shared" si="144"/>
        <v>LA England - Lambeth</v>
      </c>
      <c r="D353" s="70">
        <f t="shared" si="135"/>
        <v>162467</v>
      </c>
      <c r="E353" s="71">
        <f t="shared" si="136"/>
        <v>159346</v>
      </c>
      <c r="F353" s="69">
        <f t="shared" si="138"/>
        <v>130743</v>
      </c>
      <c r="G353" s="69">
        <f t="shared" si="139"/>
        <v>129431</v>
      </c>
      <c r="H353" s="70">
        <f t="shared" si="137"/>
        <v>321813</v>
      </c>
      <c r="I353" s="71">
        <f t="shared" si="140"/>
        <v>130743</v>
      </c>
      <c r="J353" s="71">
        <f t="shared" si="141"/>
        <v>129431</v>
      </c>
      <c r="K353" s="68">
        <f t="shared" si="142"/>
        <v>31724</v>
      </c>
      <c r="L353" s="69">
        <f t="shared" si="143"/>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3">
      <c r="A354" s="49" t="s">
        <v>440</v>
      </c>
      <c r="B354" s="2" t="s">
        <v>175</v>
      </c>
      <c r="C354" s="48" t="str">
        <f t="shared" si="144"/>
        <v>LA England - Lancaster</v>
      </c>
      <c r="D354" s="70">
        <f t="shared" si="135"/>
        <v>73519</v>
      </c>
      <c r="E354" s="71">
        <f t="shared" si="136"/>
        <v>74600</v>
      </c>
      <c r="F354" s="69">
        <f t="shared" si="138"/>
        <v>59194</v>
      </c>
      <c r="G354" s="69">
        <f t="shared" si="139"/>
        <v>61127</v>
      </c>
      <c r="H354" s="70">
        <f t="shared" si="137"/>
        <v>148119</v>
      </c>
      <c r="I354" s="71">
        <f t="shared" si="140"/>
        <v>59194</v>
      </c>
      <c r="J354" s="71">
        <f t="shared" si="141"/>
        <v>61127</v>
      </c>
      <c r="K354" s="68">
        <f t="shared" si="142"/>
        <v>14325</v>
      </c>
      <c r="L354" s="69">
        <f t="shared" si="143"/>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3">
      <c r="A355" s="49" t="s">
        <v>440</v>
      </c>
      <c r="B355" s="2" t="s">
        <v>96</v>
      </c>
      <c r="C355" s="48" t="str">
        <f t="shared" si="144"/>
        <v>LA England - Leeds</v>
      </c>
      <c r="D355" s="70">
        <f t="shared" si="135"/>
        <v>391667</v>
      </c>
      <c r="E355" s="71">
        <f t="shared" si="136"/>
        <v>407119</v>
      </c>
      <c r="F355" s="69">
        <f t="shared" si="138"/>
        <v>304065</v>
      </c>
      <c r="G355" s="69">
        <f t="shared" si="139"/>
        <v>324140</v>
      </c>
      <c r="H355" s="70">
        <f t="shared" si="137"/>
        <v>798786</v>
      </c>
      <c r="I355" s="71">
        <f t="shared" si="140"/>
        <v>304065</v>
      </c>
      <c r="J355" s="71">
        <f t="shared" si="141"/>
        <v>324140</v>
      </c>
      <c r="K355" s="68">
        <f t="shared" si="142"/>
        <v>87602</v>
      </c>
      <c r="L355" s="69">
        <f t="shared" si="143"/>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3">
      <c r="A356" s="49" t="s">
        <v>440</v>
      </c>
      <c r="B356" s="2" t="s">
        <v>316</v>
      </c>
      <c r="C356" s="48" t="str">
        <f t="shared" si="144"/>
        <v>LA England - Leicester</v>
      </c>
      <c r="D356" s="70">
        <f t="shared" si="135"/>
        <v>178126</v>
      </c>
      <c r="E356" s="71">
        <f t="shared" si="136"/>
        <v>175910</v>
      </c>
      <c r="F356" s="69">
        <f t="shared" si="138"/>
        <v>135163</v>
      </c>
      <c r="G356" s="69">
        <f t="shared" si="139"/>
        <v>134804</v>
      </c>
      <c r="H356" s="70">
        <f t="shared" si="137"/>
        <v>354036</v>
      </c>
      <c r="I356" s="71">
        <f t="shared" si="140"/>
        <v>135163</v>
      </c>
      <c r="J356" s="71">
        <f t="shared" si="141"/>
        <v>134804</v>
      </c>
      <c r="K356" s="68">
        <f t="shared" si="142"/>
        <v>42963</v>
      </c>
      <c r="L356" s="69">
        <f t="shared" si="143"/>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3">
      <c r="A357" s="49" t="s">
        <v>440</v>
      </c>
      <c r="B357" s="2" t="s">
        <v>125</v>
      </c>
      <c r="C357" s="48" t="str">
        <f t="shared" si="144"/>
        <v>LA England - Lewes</v>
      </c>
      <c r="D357" s="70">
        <f t="shared" si="135"/>
        <v>50274</v>
      </c>
      <c r="E357" s="71">
        <f t="shared" si="136"/>
        <v>53251</v>
      </c>
      <c r="F357" s="69">
        <f t="shared" si="138"/>
        <v>39809</v>
      </c>
      <c r="G357" s="69">
        <f t="shared" si="139"/>
        <v>43781</v>
      </c>
      <c r="H357" s="70">
        <f t="shared" si="137"/>
        <v>103525</v>
      </c>
      <c r="I357" s="71">
        <f t="shared" si="140"/>
        <v>39809</v>
      </c>
      <c r="J357" s="71">
        <f t="shared" si="141"/>
        <v>43781</v>
      </c>
      <c r="K357" s="68">
        <f t="shared" si="142"/>
        <v>10465</v>
      </c>
      <c r="L357" s="69">
        <f t="shared" si="143"/>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3">
      <c r="A358" s="49" t="s">
        <v>440</v>
      </c>
      <c r="B358" s="2" t="s">
        <v>53</v>
      </c>
      <c r="C358" s="48" t="str">
        <f t="shared" si="144"/>
        <v>LA England - Lewisham</v>
      </c>
      <c r="D358" s="70">
        <f t="shared" si="135"/>
        <v>151473</v>
      </c>
      <c r="E358" s="71">
        <f t="shared" si="136"/>
        <v>153836</v>
      </c>
      <c r="F358" s="69">
        <f t="shared" si="138"/>
        <v>116372</v>
      </c>
      <c r="G358" s="69">
        <f t="shared" si="139"/>
        <v>120661</v>
      </c>
      <c r="H358" s="70">
        <f t="shared" si="137"/>
        <v>305309</v>
      </c>
      <c r="I358" s="71">
        <f t="shared" si="140"/>
        <v>116372</v>
      </c>
      <c r="J358" s="71">
        <f t="shared" si="141"/>
        <v>120661</v>
      </c>
      <c r="K358" s="68">
        <f t="shared" si="142"/>
        <v>35101</v>
      </c>
      <c r="L358" s="69">
        <f t="shared" si="143"/>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3">
      <c r="A359" s="49" t="s">
        <v>440</v>
      </c>
      <c r="B359" s="2" t="s">
        <v>230</v>
      </c>
      <c r="C359" s="48" t="str">
        <f t="shared" si="144"/>
        <v>LA England - Lichfield</v>
      </c>
      <c r="D359" s="70">
        <f t="shared" si="135"/>
        <v>52054</v>
      </c>
      <c r="E359" s="71">
        <f t="shared" si="136"/>
        <v>53583</v>
      </c>
      <c r="F359" s="69">
        <f t="shared" si="138"/>
        <v>41642</v>
      </c>
      <c r="G359" s="69">
        <f t="shared" si="139"/>
        <v>43712</v>
      </c>
      <c r="H359" s="70">
        <f t="shared" si="137"/>
        <v>105637</v>
      </c>
      <c r="I359" s="71">
        <f t="shared" si="140"/>
        <v>41642</v>
      </c>
      <c r="J359" s="71">
        <f t="shared" si="141"/>
        <v>43712</v>
      </c>
      <c r="K359" s="68">
        <f t="shared" si="142"/>
        <v>10412</v>
      </c>
      <c r="L359" s="69">
        <f t="shared" si="143"/>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3">
      <c r="A360" s="49" t="s">
        <v>440</v>
      </c>
      <c r="B360" s="2" t="s">
        <v>191</v>
      </c>
      <c r="C360" s="48" t="str">
        <f t="shared" si="144"/>
        <v>LA England - Lincoln</v>
      </c>
      <c r="D360" s="70">
        <f t="shared" si="135"/>
        <v>50031</v>
      </c>
      <c r="E360" s="71">
        <f t="shared" si="136"/>
        <v>50018</v>
      </c>
      <c r="F360" s="69">
        <f t="shared" si="138"/>
        <v>40538</v>
      </c>
      <c r="G360" s="69">
        <f t="shared" si="139"/>
        <v>41304</v>
      </c>
      <c r="H360" s="70">
        <f t="shared" si="137"/>
        <v>100049</v>
      </c>
      <c r="I360" s="71">
        <f t="shared" si="140"/>
        <v>40538</v>
      </c>
      <c r="J360" s="71">
        <f t="shared" si="141"/>
        <v>41304</v>
      </c>
      <c r="K360" s="68">
        <f t="shared" si="142"/>
        <v>9493</v>
      </c>
      <c r="L360" s="69">
        <f t="shared" si="143"/>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3">
      <c r="A361" s="49" t="s">
        <v>440</v>
      </c>
      <c r="B361" s="2" t="s">
        <v>73</v>
      </c>
      <c r="C361" s="48" t="str">
        <f t="shared" si="144"/>
        <v>LA England - Liverpool</v>
      </c>
      <c r="D361" s="70">
        <f t="shared" si="135"/>
        <v>250396</v>
      </c>
      <c r="E361" s="71">
        <f t="shared" si="136"/>
        <v>250078</v>
      </c>
      <c r="F361" s="69">
        <f t="shared" si="138"/>
        <v>200678</v>
      </c>
      <c r="G361" s="69">
        <f t="shared" si="139"/>
        <v>203052</v>
      </c>
      <c r="H361" s="70">
        <f t="shared" si="137"/>
        <v>500474</v>
      </c>
      <c r="I361" s="71">
        <f t="shared" si="140"/>
        <v>200678</v>
      </c>
      <c r="J361" s="71">
        <f t="shared" si="141"/>
        <v>203052</v>
      </c>
      <c r="K361" s="68">
        <f t="shared" si="142"/>
        <v>49718</v>
      </c>
      <c r="L361" s="69">
        <f t="shared" si="143"/>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3">
      <c r="A362" s="49" t="s">
        <v>440</v>
      </c>
      <c r="B362" s="2" t="s">
        <v>293</v>
      </c>
      <c r="C362" s="48" t="str">
        <f t="shared" si="144"/>
        <v>LA England - Luton</v>
      </c>
      <c r="D362" s="70">
        <f t="shared" si="135"/>
        <v>108914</v>
      </c>
      <c r="E362" s="71">
        <f t="shared" si="136"/>
        <v>104614</v>
      </c>
      <c r="F362" s="69">
        <f t="shared" si="138"/>
        <v>79023</v>
      </c>
      <c r="G362" s="69">
        <f t="shared" si="139"/>
        <v>76431</v>
      </c>
      <c r="H362" s="70">
        <f t="shared" si="137"/>
        <v>213528</v>
      </c>
      <c r="I362" s="71">
        <f t="shared" si="140"/>
        <v>79023</v>
      </c>
      <c r="J362" s="71">
        <f t="shared" si="141"/>
        <v>76431</v>
      </c>
      <c r="K362" s="68">
        <f t="shared" si="142"/>
        <v>29891</v>
      </c>
      <c r="L362" s="69">
        <f t="shared" si="143"/>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3">
      <c r="A363" s="49" t="s">
        <v>440</v>
      </c>
      <c r="B363" s="2" t="s">
        <v>167</v>
      </c>
      <c r="C363" s="48" t="str">
        <f t="shared" si="144"/>
        <v>LA England - Maidstone</v>
      </c>
      <c r="D363" s="70">
        <f t="shared" si="135"/>
        <v>85254</v>
      </c>
      <c r="E363" s="71">
        <f t="shared" si="136"/>
        <v>87878</v>
      </c>
      <c r="F363" s="69">
        <f t="shared" si="138"/>
        <v>65259</v>
      </c>
      <c r="G363" s="69">
        <f t="shared" si="139"/>
        <v>69221</v>
      </c>
      <c r="H363" s="70">
        <f t="shared" si="137"/>
        <v>173132</v>
      </c>
      <c r="I363" s="71">
        <f t="shared" si="140"/>
        <v>65259</v>
      </c>
      <c r="J363" s="71">
        <f t="shared" si="141"/>
        <v>69221</v>
      </c>
      <c r="K363" s="68">
        <f t="shared" si="142"/>
        <v>19995</v>
      </c>
      <c r="L363" s="69">
        <f t="shared" si="143"/>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3">
      <c r="A364" s="49" t="s">
        <v>440</v>
      </c>
      <c r="B364" s="2" t="s">
        <v>135</v>
      </c>
      <c r="C364" s="48" t="str">
        <f t="shared" si="144"/>
        <v>LA England - Maldon</v>
      </c>
      <c r="D364" s="70">
        <f t="shared" si="135"/>
        <v>32095</v>
      </c>
      <c r="E364" s="71">
        <f t="shared" si="136"/>
        <v>33306</v>
      </c>
      <c r="F364" s="69">
        <f t="shared" si="138"/>
        <v>25886</v>
      </c>
      <c r="G364" s="69">
        <f t="shared" si="139"/>
        <v>27425</v>
      </c>
      <c r="H364" s="70">
        <f t="shared" si="137"/>
        <v>65401</v>
      </c>
      <c r="I364" s="71">
        <f t="shared" si="140"/>
        <v>25886</v>
      </c>
      <c r="J364" s="71">
        <f t="shared" si="141"/>
        <v>27425</v>
      </c>
      <c r="K364" s="68">
        <f t="shared" si="142"/>
        <v>6209</v>
      </c>
      <c r="L364" s="69">
        <f t="shared" si="143"/>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3">
      <c r="A365" s="49" t="s">
        <v>440</v>
      </c>
      <c r="B365" s="2" t="s">
        <v>259</v>
      </c>
      <c r="C365" s="48" t="str">
        <f t="shared" si="144"/>
        <v>LA England - Malvern Hills</v>
      </c>
      <c r="D365" s="70">
        <f t="shared" si="135"/>
        <v>38747</v>
      </c>
      <c r="E365" s="71">
        <f t="shared" si="136"/>
        <v>40698</v>
      </c>
      <c r="F365" s="69">
        <f t="shared" si="138"/>
        <v>31414</v>
      </c>
      <c r="G365" s="69">
        <f t="shared" si="139"/>
        <v>33592</v>
      </c>
      <c r="H365" s="70">
        <f t="shared" si="137"/>
        <v>79445</v>
      </c>
      <c r="I365" s="71">
        <f t="shared" si="140"/>
        <v>31414</v>
      </c>
      <c r="J365" s="71">
        <f t="shared" si="141"/>
        <v>33592</v>
      </c>
      <c r="K365" s="68">
        <f t="shared" si="142"/>
        <v>7333</v>
      </c>
      <c r="L365" s="69">
        <f t="shared" si="143"/>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3">
      <c r="A366" s="49" t="s">
        <v>440</v>
      </c>
      <c r="B366" s="2" t="s">
        <v>65</v>
      </c>
      <c r="C366" s="48" t="str">
        <f t="shared" si="144"/>
        <v>LA England - Manchester</v>
      </c>
      <c r="D366" s="70">
        <f t="shared" si="135"/>
        <v>282806</v>
      </c>
      <c r="E366" s="71">
        <f t="shared" si="136"/>
        <v>272935</v>
      </c>
      <c r="F366" s="69">
        <f t="shared" si="138"/>
        <v>219579</v>
      </c>
      <c r="G366" s="69">
        <f t="shared" si="139"/>
        <v>212290</v>
      </c>
      <c r="H366" s="70">
        <f t="shared" si="137"/>
        <v>555741</v>
      </c>
      <c r="I366" s="71">
        <f t="shared" si="140"/>
        <v>219579</v>
      </c>
      <c r="J366" s="71">
        <f t="shared" si="141"/>
        <v>212290</v>
      </c>
      <c r="K366" s="68">
        <f t="shared" si="142"/>
        <v>63227</v>
      </c>
      <c r="L366" s="69">
        <f t="shared" si="143"/>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3">
      <c r="A367" s="49" t="s">
        <v>440</v>
      </c>
      <c r="B367" s="2" t="s">
        <v>219</v>
      </c>
      <c r="C367" s="48" t="str">
        <f t="shared" si="144"/>
        <v>LA England - Mansfield</v>
      </c>
      <c r="D367" s="70">
        <f t="shared" si="135"/>
        <v>53867</v>
      </c>
      <c r="E367" s="71">
        <f t="shared" si="136"/>
        <v>55484</v>
      </c>
      <c r="F367" s="69">
        <f t="shared" si="138"/>
        <v>42268</v>
      </c>
      <c r="G367" s="69">
        <f t="shared" si="139"/>
        <v>44159</v>
      </c>
      <c r="H367" s="70">
        <f t="shared" si="137"/>
        <v>109351</v>
      </c>
      <c r="I367" s="71">
        <f t="shared" si="140"/>
        <v>42268</v>
      </c>
      <c r="J367" s="71">
        <f t="shared" si="141"/>
        <v>44159</v>
      </c>
      <c r="K367" s="68">
        <f t="shared" si="142"/>
        <v>11599</v>
      </c>
      <c r="L367" s="69">
        <f t="shared" si="143"/>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3">
      <c r="A368" s="49" t="s">
        <v>440</v>
      </c>
      <c r="B368" s="2" t="s">
        <v>301</v>
      </c>
      <c r="C368" s="48" t="str">
        <f t="shared" si="144"/>
        <v>LA England - Medway</v>
      </c>
      <c r="D368" s="70">
        <f t="shared" si="135"/>
        <v>138256</v>
      </c>
      <c r="E368" s="71">
        <f t="shared" si="136"/>
        <v>140886</v>
      </c>
      <c r="F368" s="69">
        <f t="shared" si="138"/>
        <v>104713</v>
      </c>
      <c r="G368" s="69">
        <f t="shared" si="139"/>
        <v>108988</v>
      </c>
      <c r="H368" s="70">
        <f t="shared" si="137"/>
        <v>279142</v>
      </c>
      <c r="I368" s="71">
        <f t="shared" si="140"/>
        <v>104713</v>
      </c>
      <c r="J368" s="71">
        <f t="shared" si="141"/>
        <v>108988</v>
      </c>
      <c r="K368" s="68">
        <f t="shared" si="142"/>
        <v>33543</v>
      </c>
      <c r="L368" s="69">
        <f t="shared" si="143"/>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3">
      <c r="A369" s="49" t="s">
        <v>440</v>
      </c>
      <c r="B369" s="2" t="s">
        <v>186</v>
      </c>
      <c r="C369" s="48" t="str">
        <f t="shared" si="144"/>
        <v>LA England - Melton</v>
      </c>
      <c r="D369" s="70">
        <f t="shared" si="135"/>
        <v>25078</v>
      </c>
      <c r="E369" s="71">
        <f t="shared" si="136"/>
        <v>26316</v>
      </c>
      <c r="F369" s="69">
        <f t="shared" si="138"/>
        <v>19967</v>
      </c>
      <c r="G369" s="69">
        <f t="shared" si="139"/>
        <v>21380</v>
      </c>
      <c r="H369" s="70">
        <f t="shared" si="137"/>
        <v>51394</v>
      </c>
      <c r="I369" s="71">
        <f t="shared" si="140"/>
        <v>19967</v>
      </c>
      <c r="J369" s="71">
        <f t="shared" si="141"/>
        <v>21380</v>
      </c>
      <c r="K369" s="68">
        <f t="shared" si="142"/>
        <v>5111</v>
      </c>
      <c r="L369" s="69">
        <f t="shared" si="143"/>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3">
      <c r="A370" s="49" t="s">
        <v>440</v>
      </c>
      <c r="B370" s="2" t="s">
        <v>225</v>
      </c>
      <c r="C370" s="48" t="str">
        <f t="shared" si="144"/>
        <v>LA England - Mendip</v>
      </c>
      <c r="D370" s="70">
        <f t="shared" si="135"/>
        <v>56474</v>
      </c>
      <c r="E370" s="71">
        <f t="shared" si="136"/>
        <v>59814</v>
      </c>
      <c r="F370" s="69">
        <f t="shared" si="138"/>
        <v>44287</v>
      </c>
      <c r="G370" s="69">
        <f t="shared" si="139"/>
        <v>48210</v>
      </c>
      <c r="H370" s="70">
        <f t="shared" si="137"/>
        <v>116288</v>
      </c>
      <c r="I370" s="71">
        <f t="shared" si="140"/>
        <v>44287</v>
      </c>
      <c r="J370" s="71">
        <f t="shared" si="141"/>
        <v>48210</v>
      </c>
      <c r="K370" s="68">
        <f t="shared" si="142"/>
        <v>12187</v>
      </c>
      <c r="L370" s="69">
        <f t="shared" si="143"/>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3">
      <c r="A371" s="49" t="s">
        <v>440</v>
      </c>
      <c r="B371" s="2" t="s">
        <v>54</v>
      </c>
      <c r="C371" s="48" t="str">
        <f t="shared" si="144"/>
        <v>LA England - Merton</v>
      </c>
      <c r="D371" s="70">
        <f t="shared" si="135"/>
        <v>101960</v>
      </c>
      <c r="E371" s="71">
        <f t="shared" si="136"/>
        <v>104493</v>
      </c>
      <c r="F371" s="69">
        <f t="shared" si="138"/>
        <v>77366</v>
      </c>
      <c r="G371" s="69">
        <f t="shared" si="139"/>
        <v>81347</v>
      </c>
      <c r="H371" s="70">
        <f t="shared" si="137"/>
        <v>206453</v>
      </c>
      <c r="I371" s="71">
        <f t="shared" si="140"/>
        <v>77366</v>
      </c>
      <c r="J371" s="71">
        <f t="shared" si="141"/>
        <v>81347</v>
      </c>
      <c r="K371" s="68">
        <f t="shared" si="142"/>
        <v>24594</v>
      </c>
      <c r="L371" s="69">
        <f t="shared" si="143"/>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3">
      <c r="A372" s="49" t="s">
        <v>440</v>
      </c>
      <c r="B372" s="2" t="s">
        <v>119</v>
      </c>
      <c r="C372" s="48" t="str">
        <f t="shared" si="144"/>
        <v>LA England - Mid Devon</v>
      </c>
      <c r="D372" s="70">
        <f t="shared" si="135"/>
        <v>40607</v>
      </c>
      <c r="E372" s="71">
        <f t="shared" si="136"/>
        <v>42683</v>
      </c>
      <c r="F372" s="69">
        <f t="shared" si="138"/>
        <v>31715</v>
      </c>
      <c r="G372" s="69">
        <f t="shared" si="139"/>
        <v>34363</v>
      </c>
      <c r="H372" s="70">
        <f t="shared" si="137"/>
        <v>83290</v>
      </c>
      <c r="I372" s="71">
        <f t="shared" si="140"/>
        <v>31715</v>
      </c>
      <c r="J372" s="71">
        <f t="shared" si="141"/>
        <v>34363</v>
      </c>
      <c r="K372" s="68">
        <f t="shared" si="142"/>
        <v>8892</v>
      </c>
      <c r="L372" s="69">
        <f t="shared" si="143"/>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3">
      <c r="A373" s="49" t="s">
        <v>440</v>
      </c>
      <c r="B373" s="2" t="s">
        <v>238</v>
      </c>
      <c r="C373" s="48" t="str">
        <f t="shared" si="144"/>
        <v>LA England - Mid Suffolk</v>
      </c>
      <c r="D373" s="70">
        <f t="shared" si="135"/>
        <v>51782</v>
      </c>
      <c r="E373" s="71">
        <f t="shared" si="136"/>
        <v>53075</v>
      </c>
      <c r="F373" s="69">
        <f t="shared" si="138"/>
        <v>41785</v>
      </c>
      <c r="G373" s="69">
        <f t="shared" si="139"/>
        <v>43418</v>
      </c>
      <c r="H373" s="70">
        <f t="shared" si="137"/>
        <v>104857</v>
      </c>
      <c r="I373" s="71">
        <f t="shared" si="140"/>
        <v>41785</v>
      </c>
      <c r="J373" s="71">
        <f t="shared" si="141"/>
        <v>43418</v>
      </c>
      <c r="K373" s="68">
        <f t="shared" si="142"/>
        <v>9997</v>
      </c>
      <c r="L373" s="69">
        <f t="shared" si="143"/>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3">
      <c r="A374" s="49" t="s">
        <v>440</v>
      </c>
      <c r="B374" s="2" t="s">
        <v>257</v>
      </c>
      <c r="C374" s="48" t="str">
        <f t="shared" si="144"/>
        <v>LA England - Mid Sussex</v>
      </c>
      <c r="D374" s="70">
        <f t="shared" si="135"/>
        <v>74153</v>
      </c>
      <c r="E374" s="71">
        <f t="shared" si="136"/>
        <v>77989</v>
      </c>
      <c r="F374" s="69">
        <f t="shared" si="138"/>
        <v>57033</v>
      </c>
      <c r="G374" s="69">
        <f t="shared" si="139"/>
        <v>61635</v>
      </c>
      <c r="H374" s="70">
        <f t="shared" si="137"/>
        <v>152142</v>
      </c>
      <c r="I374" s="71">
        <f t="shared" si="140"/>
        <v>57033</v>
      </c>
      <c r="J374" s="71">
        <f t="shared" si="141"/>
        <v>61635</v>
      </c>
      <c r="K374" s="68">
        <f t="shared" si="142"/>
        <v>17120</v>
      </c>
      <c r="L374" s="69">
        <f t="shared" si="143"/>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3">
      <c r="A375" s="49" t="s">
        <v>440</v>
      </c>
      <c r="B375" s="2" t="s">
        <v>309</v>
      </c>
      <c r="C375" s="48" t="str">
        <f t="shared" si="144"/>
        <v>LA England - Middlesbrough</v>
      </c>
      <c r="D375" s="70">
        <f t="shared" si="135"/>
        <v>69928</v>
      </c>
      <c r="E375" s="71">
        <f t="shared" si="136"/>
        <v>71357</v>
      </c>
      <c r="F375" s="69">
        <f t="shared" si="138"/>
        <v>52988</v>
      </c>
      <c r="G375" s="69">
        <f t="shared" si="139"/>
        <v>55168</v>
      </c>
      <c r="H375" s="70">
        <f t="shared" si="137"/>
        <v>141285</v>
      </c>
      <c r="I375" s="71">
        <f t="shared" si="140"/>
        <v>52988</v>
      </c>
      <c r="J375" s="71">
        <f t="shared" si="141"/>
        <v>55168</v>
      </c>
      <c r="K375" s="68">
        <f t="shared" si="142"/>
        <v>16940</v>
      </c>
      <c r="L375" s="69">
        <f t="shared" si="143"/>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3">
      <c r="A376" s="49" t="s">
        <v>440</v>
      </c>
      <c r="B376" s="2" t="s">
        <v>294</v>
      </c>
      <c r="C376" s="48" t="str">
        <f t="shared" si="144"/>
        <v>LA England - Milton Keynes</v>
      </c>
      <c r="D376" s="70">
        <f t="shared" si="135"/>
        <v>133555</v>
      </c>
      <c r="E376" s="71">
        <f t="shared" si="136"/>
        <v>136648</v>
      </c>
      <c r="F376" s="69">
        <f t="shared" si="138"/>
        <v>98205</v>
      </c>
      <c r="G376" s="69">
        <f t="shared" si="139"/>
        <v>102690</v>
      </c>
      <c r="H376" s="70">
        <f t="shared" si="137"/>
        <v>270203</v>
      </c>
      <c r="I376" s="71">
        <f t="shared" si="140"/>
        <v>98205</v>
      </c>
      <c r="J376" s="71">
        <f t="shared" si="141"/>
        <v>102690</v>
      </c>
      <c r="K376" s="68">
        <f t="shared" si="142"/>
        <v>35350</v>
      </c>
      <c r="L376" s="69">
        <f t="shared" si="143"/>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3">
      <c r="A377" s="49" t="s">
        <v>440</v>
      </c>
      <c r="B377" s="2" t="s">
        <v>242</v>
      </c>
      <c r="C377" s="48" t="str">
        <f t="shared" si="144"/>
        <v>LA England - Mole Valley</v>
      </c>
      <c r="D377" s="70">
        <f t="shared" si="135"/>
        <v>42796</v>
      </c>
      <c r="E377" s="71">
        <f t="shared" si="136"/>
        <v>44751</v>
      </c>
      <c r="F377" s="69">
        <f t="shared" si="138"/>
        <v>33904</v>
      </c>
      <c r="G377" s="69">
        <f t="shared" si="139"/>
        <v>36155</v>
      </c>
      <c r="H377" s="70">
        <f t="shared" si="137"/>
        <v>87547</v>
      </c>
      <c r="I377" s="71">
        <f t="shared" si="140"/>
        <v>33904</v>
      </c>
      <c r="J377" s="71">
        <f t="shared" si="141"/>
        <v>36155</v>
      </c>
      <c r="K377" s="68">
        <f t="shared" si="142"/>
        <v>8892</v>
      </c>
      <c r="L377" s="69">
        <f t="shared" si="143"/>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3">
      <c r="A378" s="49" t="s">
        <v>440</v>
      </c>
      <c r="B378" s="2" t="s">
        <v>151</v>
      </c>
      <c r="C378" s="48" t="str">
        <f t="shared" si="144"/>
        <v>LA England - New Forest</v>
      </c>
      <c r="D378" s="70">
        <f t="shared" si="135"/>
        <v>86512</v>
      </c>
      <c r="E378" s="71">
        <f t="shared" si="136"/>
        <v>93137</v>
      </c>
      <c r="F378" s="69">
        <f t="shared" si="138"/>
        <v>70316</v>
      </c>
      <c r="G378" s="69">
        <f t="shared" si="139"/>
        <v>77619</v>
      </c>
      <c r="H378" s="70">
        <f t="shared" si="137"/>
        <v>179649</v>
      </c>
      <c r="I378" s="71">
        <f t="shared" si="140"/>
        <v>70316</v>
      </c>
      <c r="J378" s="71">
        <f t="shared" si="141"/>
        <v>77619</v>
      </c>
      <c r="K378" s="68">
        <f t="shared" si="142"/>
        <v>16196</v>
      </c>
      <c r="L378" s="69">
        <f t="shared" si="143"/>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3">
      <c r="A379" s="49" t="s">
        <v>440</v>
      </c>
      <c r="B379" s="2" t="s">
        <v>220</v>
      </c>
      <c r="C379" s="48" t="str">
        <f t="shared" si="144"/>
        <v>LA England - Newark and Sherwood</v>
      </c>
      <c r="D379" s="70">
        <f t="shared" si="135"/>
        <v>60570</v>
      </c>
      <c r="E379" s="71">
        <f t="shared" si="136"/>
        <v>62557</v>
      </c>
      <c r="F379" s="69">
        <f t="shared" si="138"/>
        <v>48037</v>
      </c>
      <c r="G379" s="69">
        <f t="shared" si="139"/>
        <v>50479</v>
      </c>
      <c r="H379" s="70">
        <f t="shared" si="137"/>
        <v>123127</v>
      </c>
      <c r="I379" s="71">
        <f t="shared" si="140"/>
        <v>48037</v>
      </c>
      <c r="J379" s="71">
        <f t="shared" si="141"/>
        <v>50479</v>
      </c>
      <c r="K379" s="68">
        <f t="shared" si="142"/>
        <v>12533</v>
      </c>
      <c r="L379" s="69">
        <f t="shared" si="143"/>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3">
      <c r="A380" s="49" t="s">
        <v>440</v>
      </c>
      <c r="B380" s="2" t="s">
        <v>82</v>
      </c>
      <c r="C380" s="48" t="str">
        <f t="shared" si="144"/>
        <v>LA England - Newcastle upon Tyne</v>
      </c>
      <c r="D380" s="70">
        <f t="shared" si="135"/>
        <v>155520</v>
      </c>
      <c r="E380" s="71">
        <f t="shared" si="136"/>
        <v>151304</v>
      </c>
      <c r="F380" s="69">
        <f t="shared" si="138"/>
        <v>125184</v>
      </c>
      <c r="G380" s="69">
        <f t="shared" si="139"/>
        <v>122718</v>
      </c>
      <c r="H380" s="70">
        <f t="shared" si="137"/>
        <v>306824</v>
      </c>
      <c r="I380" s="71">
        <f t="shared" si="140"/>
        <v>125184</v>
      </c>
      <c r="J380" s="71">
        <f t="shared" si="141"/>
        <v>122718</v>
      </c>
      <c r="K380" s="68">
        <f t="shared" si="142"/>
        <v>30336</v>
      </c>
      <c r="L380" s="69">
        <f t="shared" si="143"/>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3">
      <c r="A381" s="49" t="s">
        <v>440</v>
      </c>
      <c r="B381" s="2" t="s">
        <v>231</v>
      </c>
      <c r="C381" s="48" t="str">
        <f t="shared" si="144"/>
        <v>LA England - Newcastle-under-Lyme</v>
      </c>
      <c r="D381" s="70">
        <f t="shared" si="135"/>
        <v>64428</v>
      </c>
      <c r="E381" s="71">
        <f t="shared" si="136"/>
        <v>65182</v>
      </c>
      <c r="F381" s="69">
        <f t="shared" si="138"/>
        <v>52295</v>
      </c>
      <c r="G381" s="69">
        <f t="shared" si="139"/>
        <v>53791</v>
      </c>
      <c r="H381" s="70">
        <f t="shared" si="137"/>
        <v>129610</v>
      </c>
      <c r="I381" s="71">
        <f t="shared" si="140"/>
        <v>52295</v>
      </c>
      <c r="J381" s="71">
        <f t="shared" si="141"/>
        <v>53791</v>
      </c>
      <c r="K381" s="68">
        <f t="shared" si="142"/>
        <v>12133</v>
      </c>
      <c r="L381" s="69">
        <f t="shared" si="143"/>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3">
      <c r="A382" s="49" t="s">
        <v>440</v>
      </c>
      <c r="B382" s="2" t="s">
        <v>55</v>
      </c>
      <c r="C382" s="48" t="str">
        <f t="shared" si="144"/>
        <v>LA England - Newham</v>
      </c>
      <c r="D382" s="70">
        <f t="shared" si="135"/>
        <v>189139</v>
      </c>
      <c r="E382" s="71">
        <f t="shared" si="136"/>
        <v>166127</v>
      </c>
      <c r="F382" s="69">
        <f t="shared" si="138"/>
        <v>144959</v>
      </c>
      <c r="G382" s="69">
        <f t="shared" si="139"/>
        <v>123793</v>
      </c>
      <c r="H382" s="70">
        <f t="shared" si="137"/>
        <v>355266</v>
      </c>
      <c r="I382" s="71">
        <f t="shared" si="140"/>
        <v>144959</v>
      </c>
      <c r="J382" s="71">
        <f t="shared" si="141"/>
        <v>123793</v>
      </c>
      <c r="K382" s="68">
        <f t="shared" si="142"/>
        <v>44180</v>
      </c>
      <c r="L382" s="69">
        <f t="shared" si="143"/>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3">
      <c r="A383" s="49" t="s">
        <v>440</v>
      </c>
      <c r="B383" s="2" t="s">
        <v>120</v>
      </c>
      <c r="C383" s="48" t="str">
        <f t="shared" si="144"/>
        <v>LA England - North Devon</v>
      </c>
      <c r="D383" s="70">
        <f t="shared" si="135"/>
        <v>48184</v>
      </c>
      <c r="E383" s="71">
        <f t="shared" si="136"/>
        <v>49986</v>
      </c>
      <c r="F383" s="69">
        <f t="shared" si="138"/>
        <v>38458</v>
      </c>
      <c r="G383" s="69">
        <f t="shared" si="139"/>
        <v>40760</v>
      </c>
      <c r="H383" s="70">
        <f t="shared" si="137"/>
        <v>98170</v>
      </c>
      <c r="I383" s="71">
        <f t="shared" si="140"/>
        <v>38458</v>
      </c>
      <c r="J383" s="71">
        <f t="shared" si="141"/>
        <v>40760</v>
      </c>
      <c r="K383" s="68">
        <f t="shared" si="142"/>
        <v>9726</v>
      </c>
      <c r="L383" s="69">
        <f t="shared" si="143"/>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3">
      <c r="A384" s="49" t="s">
        <v>440</v>
      </c>
      <c r="B384" s="2" t="s">
        <v>115</v>
      </c>
      <c r="C384" s="48" t="str">
        <f t="shared" si="144"/>
        <v>LA England - North East Derbyshire</v>
      </c>
      <c r="D384" s="70">
        <f t="shared" si="135"/>
        <v>49914</v>
      </c>
      <c r="E384" s="71">
        <f t="shared" si="136"/>
        <v>52302</v>
      </c>
      <c r="F384" s="69">
        <f t="shared" si="138"/>
        <v>40401</v>
      </c>
      <c r="G384" s="69">
        <f t="shared" si="139"/>
        <v>43089</v>
      </c>
      <c r="H384" s="70">
        <f t="shared" si="137"/>
        <v>102216</v>
      </c>
      <c r="I384" s="71">
        <f t="shared" si="140"/>
        <v>40401</v>
      </c>
      <c r="J384" s="71">
        <f t="shared" si="141"/>
        <v>43089</v>
      </c>
      <c r="K384" s="68">
        <f t="shared" si="142"/>
        <v>9513</v>
      </c>
      <c r="L384" s="69">
        <f t="shared" si="143"/>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3">
      <c r="A385" s="49" t="s">
        <v>440</v>
      </c>
      <c r="B385" s="2" t="s">
        <v>289</v>
      </c>
      <c r="C385" s="48" t="str">
        <f t="shared" si="144"/>
        <v>LA England - North East Lincolnshire</v>
      </c>
      <c r="D385" s="70">
        <f t="shared" si="135"/>
        <v>78063</v>
      </c>
      <c r="E385" s="71">
        <f t="shared" si="136"/>
        <v>81301</v>
      </c>
      <c r="F385" s="69">
        <f t="shared" si="138"/>
        <v>60580</v>
      </c>
      <c r="G385" s="69">
        <f t="shared" si="139"/>
        <v>64324</v>
      </c>
      <c r="H385" s="70">
        <f t="shared" si="137"/>
        <v>159364</v>
      </c>
      <c r="I385" s="71">
        <f t="shared" si="140"/>
        <v>60580</v>
      </c>
      <c r="J385" s="71">
        <f t="shared" si="141"/>
        <v>64324</v>
      </c>
      <c r="K385" s="68">
        <f t="shared" si="142"/>
        <v>17483</v>
      </c>
      <c r="L385" s="69">
        <f t="shared" si="143"/>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3">
      <c r="A386" s="49" t="s">
        <v>440</v>
      </c>
      <c r="B386" s="2" t="s">
        <v>158</v>
      </c>
      <c r="C386" s="48" t="str">
        <f t="shared" si="144"/>
        <v>LA England - North Hertfordshire</v>
      </c>
      <c r="D386" s="70">
        <f t="shared" si="135"/>
        <v>65392</v>
      </c>
      <c r="E386" s="71">
        <f t="shared" si="136"/>
        <v>68071</v>
      </c>
      <c r="F386" s="69">
        <f t="shared" si="138"/>
        <v>50502</v>
      </c>
      <c r="G386" s="69">
        <f t="shared" si="139"/>
        <v>53826</v>
      </c>
      <c r="H386" s="70">
        <f t="shared" si="137"/>
        <v>133463</v>
      </c>
      <c r="I386" s="71">
        <f t="shared" si="140"/>
        <v>50502</v>
      </c>
      <c r="J386" s="71">
        <f t="shared" si="141"/>
        <v>53826</v>
      </c>
      <c r="K386" s="68">
        <f t="shared" si="142"/>
        <v>14890</v>
      </c>
      <c r="L386" s="69">
        <f t="shared" si="143"/>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3">
      <c r="A387" s="49" t="s">
        <v>440</v>
      </c>
      <c r="B387" s="2" t="s">
        <v>192</v>
      </c>
      <c r="C387" s="48" t="str">
        <f t="shared" si="144"/>
        <v>LA England - North Kesteven</v>
      </c>
      <c r="D387" s="70">
        <f t="shared" si="135"/>
        <v>57612</v>
      </c>
      <c r="E387" s="71">
        <f t="shared" si="136"/>
        <v>60537</v>
      </c>
      <c r="F387" s="69">
        <f t="shared" si="138"/>
        <v>46093</v>
      </c>
      <c r="G387" s="69">
        <f t="shared" si="139"/>
        <v>49040</v>
      </c>
      <c r="H387" s="70">
        <f t="shared" si="137"/>
        <v>118149</v>
      </c>
      <c r="I387" s="71">
        <f t="shared" si="140"/>
        <v>46093</v>
      </c>
      <c r="J387" s="71">
        <f t="shared" si="141"/>
        <v>49040</v>
      </c>
      <c r="K387" s="68">
        <f t="shared" si="142"/>
        <v>11519</v>
      </c>
      <c r="L387" s="69">
        <f t="shared" si="143"/>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3">
      <c r="A388" s="49" t="s">
        <v>440</v>
      </c>
      <c r="B388" s="2" t="s">
        <v>290</v>
      </c>
      <c r="C388" s="48" t="str">
        <f t="shared" si="144"/>
        <v>LA England - North Lincolnshire</v>
      </c>
      <c r="D388" s="70">
        <f t="shared" si="135"/>
        <v>85356</v>
      </c>
      <c r="E388" s="71">
        <f t="shared" si="136"/>
        <v>87392</v>
      </c>
      <c r="F388" s="69">
        <f t="shared" si="138"/>
        <v>67256</v>
      </c>
      <c r="G388" s="69">
        <f t="shared" si="139"/>
        <v>69815</v>
      </c>
      <c r="H388" s="70">
        <f t="shared" si="137"/>
        <v>172748</v>
      </c>
      <c r="I388" s="71">
        <f t="shared" si="140"/>
        <v>67256</v>
      </c>
      <c r="J388" s="71">
        <f t="shared" si="141"/>
        <v>69815</v>
      </c>
      <c r="K388" s="68">
        <f t="shared" si="142"/>
        <v>18100</v>
      </c>
      <c r="L388" s="69">
        <f t="shared" si="143"/>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3">
      <c r="A389" s="49" t="s">
        <v>440</v>
      </c>
      <c r="B389" s="2" t="s">
        <v>199</v>
      </c>
      <c r="C389" s="48" t="str">
        <f t="shared" si="144"/>
        <v>LA England - North Norfolk</v>
      </c>
      <c r="D389" s="70">
        <f t="shared" si="135"/>
        <v>51226</v>
      </c>
      <c r="E389" s="71">
        <f t="shared" si="136"/>
        <v>53941</v>
      </c>
      <c r="F389" s="69">
        <f t="shared" si="138"/>
        <v>42817</v>
      </c>
      <c r="G389" s="69">
        <f t="shared" si="139"/>
        <v>46183</v>
      </c>
      <c r="H389" s="70">
        <f t="shared" si="137"/>
        <v>105167</v>
      </c>
      <c r="I389" s="71">
        <f t="shared" si="140"/>
        <v>42817</v>
      </c>
      <c r="J389" s="71">
        <f t="shared" si="141"/>
        <v>46183</v>
      </c>
      <c r="K389" s="68">
        <f t="shared" si="142"/>
        <v>8409</v>
      </c>
      <c r="L389" s="69">
        <f t="shared" si="143"/>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3">
      <c r="A390" s="49" t="s">
        <v>440</v>
      </c>
      <c r="B390" s="2" t="s">
        <v>299</v>
      </c>
      <c r="C390" s="48" t="str">
        <f t="shared" si="144"/>
        <v>LA England - North Somerset</v>
      </c>
      <c r="D390" s="70">
        <f t="shared" si="135"/>
        <v>104953</v>
      </c>
      <c r="E390" s="71">
        <f t="shared" si="136"/>
        <v>110621</v>
      </c>
      <c r="F390" s="69">
        <f t="shared" si="138"/>
        <v>82356</v>
      </c>
      <c r="G390" s="69">
        <f t="shared" si="139"/>
        <v>89398</v>
      </c>
      <c r="H390" s="70">
        <f t="shared" si="137"/>
        <v>215574</v>
      </c>
      <c r="I390" s="71">
        <f t="shared" si="140"/>
        <v>82356</v>
      </c>
      <c r="J390" s="71">
        <f t="shared" si="141"/>
        <v>89398</v>
      </c>
      <c r="K390" s="68">
        <f t="shared" si="142"/>
        <v>22597</v>
      </c>
      <c r="L390" s="69">
        <f t="shared" si="143"/>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3">
      <c r="A391" s="49" t="s">
        <v>440</v>
      </c>
      <c r="B391" s="2" t="s">
        <v>83</v>
      </c>
      <c r="C391" s="48" t="str">
        <f t="shared" si="144"/>
        <v>LA England - North Tyneside</v>
      </c>
      <c r="D391" s="70">
        <f t="shared" si="135"/>
        <v>101089</v>
      </c>
      <c r="E391" s="71">
        <f t="shared" si="136"/>
        <v>107782</v>
      </c>
      <c r="F391" s="69">
        <f t="shared" si="138"/>
        <v>79343</v>
      </c>
      <c r="G391" s="69">
        <f t="shared" si="139"/>
        <v>87511</v>
      </c>
      <c r="H391" s="70">
        <f t="shared" si="137"/>
        <v>208871</v>
      </c>
      <c r="I391" s="71">
        <f t="shared" si="140"/>
        <v>79343</v>
      </c>
      <c r="J391" s="71">
        <f t="shared" si="141"/>
        <v>87511</v>
      </c>
      <c r="K391" s="68">
        <f t="shared" si="142"/>
        <v>21746</v>
      </c>
      <c r="L391" s="69">
        <f t="shared" si="143"/>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3">
      <c r="A392" s="49" t="s">
        <v>440</v>
      </c>
      <c r="B392" s="2" t="s">
        <v>248</v>
      </c>
      <c r="C392" s="48" t="str">
        <f t="shared" si="144"/>
        <v>LA England - North Warwickshire</v>
      </c>
      <c r="D392" s="70">
        <f t="shared" si="135"/>
        <v>32304</v>
      </c>
      <c r="E392" s="71">
        <f t="shared" si="136"/>
        <v>33148</v>
      </c>
      <c r="F392" s="69">
        <f t="shared" si="138"/>
        <v>25770</v>
      </c>
      <c r="G392" s="69">
        <f t="shared" si="139"/>
        <v>26873</v>
      </c>
      <c r="H392" s="70">
        <f t="shared" si="137"/>
        <v>65452</v>
      </c>
      <c r="I392" s="71">
        <f t="shared" si="140"/>
        <v>25770</v>
      </c>
      <c r="J392" s="71">
        <f t="shared" si="141"/>
        <v>26873</v>
      </c>
      <c r="K392" s="68">
        <f t="shared" si="142"/>
        <v>6534</v>
      </c>
      <c r="L392" s="69">
        <f t="shared" si="143"/>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3">
      <c r="A393" s="49" t="s">
        <v>440</v>
      </c>
      <c r="B393" s="2" t="s">
        <v>187</v>
      </c>
      <c r="C393" s="48" t="str">
        <f t="shared" si="144"/>
        <v>LA England - North West Leicestershire</v>
      </c>
      <c r="D393" s="70">
        <f t="shared" si="135"/>
        <v>51724</v>
      </c>
      <c r="E393" s="71">
        <f t="shared" si="136"/>
        <v>53085</v>
      </c>
      <c r="F393" s="69">
        <f t="shared" si="138"/>
        <v>40681</v>
      </c>
      <c r="G393" s="69">
        <f t="shared" si="139"/>
        <v>42704</v>
      </c>
      <c r="H393" s="70">
        <f t="shared" si="137"/>
        <v>104809</v>
      </c>
      <c r="I393" s="71">
        <f t="shared" si="140"/>
        <v>40681</v>
      </c>
      <c r="J393" s="71">
        <f t="shared" si="141"/>
        <v>42704</v>
      </c>
      <c r="K393" s="68">
        <f t="shared" si="142"/>
        <v>11043</v>
      </c>
      <c r="L393" s="69">
        <f t="shared" si="143"/>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3">
      <c r="A394" s="49" t="s">
        <v>440</v>
      </c>
      <c r="B394" s="2" t="s">
        <v>206</v>
      </c>
      <c r="C394" s="48" t="str">
        <f t="shared" si="144"/>
        <v>LA England - Northampton</v>
      </c>
      <c r="D394" s="70">
        <f t="shared" si="135"/>
        <v>111978</v>
      </c>
      <c r="E394" s="71">
        <f t="shared" si="136"/>
        <v>112312</v>
      </c>
      <c r="F394" s="69">
        <f t="shared" si="138"/>
        <v>84388</v>
      </c>
      <c r="G394" s="69">
        <f t="shared" si="139"/>
        <v>85688</v>
      </c>
      <c r="H394" s="70">
        <f t="shared" si="137"/>
        <v>224290</v>
      </c>
      <c r="I394" s="71">
        <f t="shared" si="140"/>
        <v>84388</v>
      </c>
      <c r="J394" s="71">
        <f t="shared" si="141"/>
        <v>85688</v>
      </c>
      <c r="K394" s="68">
        <f t="shared" si="142"/>
        <v>27590</v>
      </c>
      <c r="L394" s="69">
        <f t="shared" si="143"/>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3">
      <c r="A395" s="49" t="s">
        <v>440</v>
      </c>
      <c r="B395" s="2" t="s">
        <v>287</v>
      </c>
      <c r="C395" s="48" t="str">
        <f t="shared" si="144"/>
        <v>LA England - Northumberland</v>
      </c>
      <c r="D395" s="70">
        <f t="shared" si="135"/>
        <v>158024</v>
      </c>
      <c r="E395" s="71">
        <f t="shared" si="136"/>
        <v>165796</v>
      </c>
      <c r="F395" s="69">
        <f t="shared" si="138"/>
        <v>127613</v>
      </c>
      <c r="G395" s="69">
        <f t="shared" si="139"/>
        <v>137406</v>
      </c>
      <c r="H395" s="70">
        <f t="shared" si="137"/>
        <v>323820</v>
      </c>
      <c r="I395" s="71">
        <f t="shared" si="140"/>
        <v>127613</v>
      </c>
      <c r="J395" s="71">
        <f t="shared" si="141"/>
        <v>137406</v>
      </c>
      <c r="K395" s="68">
        <f t="shared" si="142"/>
        <v>30411</v>
      </c>
      <c r="L395" s="69">
        <f t="shared" si="143"/>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3">
      <c r="A396" s="49" t="s">
        <v>440</v>
      </c>
      <c r="B396" s="2" t="s">
        <v>200</v>
      </c>
      <c r="C396" s="48" t="str">
        <f t="shared" si="144"/>
        <v>LA England - Norwich</v>
      </c>
      <c r="D396" s="70">
        <f t="shared" si="135"/>
        <v>71083</v>
      </c>
      <c r="E396" s="71">
        <f t="shared" si="136"/>
        <v>71094</v>
      </c>
      <c r="F396" s="69">
        <f t="shared" si="138"/>
        <v>57644</v>
      </c>
      <c r="G396" s="69">
        <f t="shared" si="139"/>
        <v>58400</v>
      </c>
      <c r="H396" s="70">
        <f t="shared" si="137"/>
        <v>142177</v>
      </c>
      <c r="I396" s="71">
        <f t="shared" si="140"/>
        <v>57644</v>
      </c>
      <c r="J396" s="71">
        <f t="shared" si="141"/>
        <v>58400</v>
      </c>
      <c r="K396" s="68">
        <f t="shared" si="142"/>
        <v>13439</v>
      </c>
      <c r="L396" s="69">
        <f t="shared" si="143"/>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3">
      <c r="A397" s="49" t="s">
        <v>440</v>
      </c>
      <c r="B397" s="2" t="s">
        <v>317</v>
      </c>
      <c r="C397" s="48" t="str">
        <f t="shared" si="144"/>
        <v>LA England - Nottingham</v>
      </c>
      <c r="D397" s="70">
        <f t="shared" si="135"/>
        <v>171826</v>
      </c>
      <c r="E397" s="71">
        <f t="shared" si="136"/>
        <v>165272</v>
      </c>
      <c r="F397" s="69">
        <f t="shared" si="138"/>
        <v>136080</v>
      </c>
      <c r="G397" s="69">
        <f t="shared" si="139"/>
        <v>131733</v>
      </c>
      <c r="H397" s="70">
        <f t="shared" si="137"/>
        <v>337098</v>
      </c>
      <c r="I397" s="71">
        <f t="shared" si="140"/>
        <v>136080</v>
      </c>
      <c r="J397" s="71">
        <f t="shared" si="141"/>
        <v>131733</v>
      </c>
      <c r="K397" s="68">
        <f t="shared" si="142"/>
        <v>35746</v>
      </c>
      <c r="L397" s="69">
        <f t="shared" si="143"/>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3">
      <c r="A398" s="49" t="s">
        <v>440</v>
      </c>
      <c r="B398" s="2" t="s">
        <v>249</v>
      </c>
      <c r="C398" s="48" t="str">
        <f t="shared" si="144"/>
        <v>LA England - Nuneaton and Bedworth</v>
      </c>
      <c r="D398" s="70">
        <f t="shared" si="135"/>
        <v>63988</v>
      </c>
      <c r="E398" s="71">
        <f t="shared" si="136"/>
        <v>66385</v>
      </c>
      <c r="F398" s="69">
        <f t="shared" si="138"/>
        <v>49410</v>
      </c>
      <c r="G398" s="69">
        <f t="shared" si="139"/>
        <v>52432</v>
      </c>
      <c r="H398" s="70">
        <f t="shared" si="137"/>
        <v>130373</v>
      </c>
      <c r="I398" s="71">
        <f t="shared" si="140"/>
        <v>49410</v>
      </c>
      <c r="J398" s="71">
        <f t="shared" si="141"/>
        <v>52432</v>
      </c>
      <c r="K398" s="68">
        <f t="shared" ref="K398:K400" si="145">SUM(M398:AD398)</f>
        <v>14578</v>
      </c>
      <c r="L398" s="69">
        <f t="shared" si="143"/>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3">
      <c r="A399" s="49" t="s">
        <v>440</v>
      </c>
      <c r="B399" s="2" t="s">
        <v>188</v>
      </c>
      <c r="C399" s="48" t="str">
        <f t="shared" si="144"/>
        <v>LA England - Oadby and Wigston</v>
      </c>
      <c r="D399" s="70">
        <f t="shared" si="135"/>
        <v>27823</v>
      </c>
      <c r="E399" s="71">
        <f t="shared" si="136"/>
        <v>29490</v>
      </c>
      <c r="F399" s="69">
        <f t="shared" si="138"/>
        <v>21742</v>
      </c>
      <c r="G399" s="69">
        <f t="shared" si="139"/>
        <v>23750</v>
      </c>
      <c r="H399" s="70">
        <f t="shared" si="137"/>
        <v>57313</v>
      </c>
      <c r="I399" s="71">
        <f t="shared" si="140"/>
        <v>21742</v>
      </c>
      <c r="J399" s="71">
        <f t="shared" si="141"/>
        <v>23750</v>
      </c>
      <c r="K399" s="68">
        <f t="shared" si="145"/>
        <v>6081</v>
      </c>
      <c r="L399" s="69">
        <f t="shared" si="143"/>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3">
      <c r="A400" s="49" t="s">
        <v>440</v>
      </c>
      <c r="B400" s="2" t="s">
        <v>66</v>
      </c>
      <c r="C400" s="48" t="str">
        <f t="shared" si="144"/>
        <v>LA England - Oldham</v>
      </c>
      <c r="D400" s="70">
        <f t="shared" ref="D400:D463" si="146">SUM(M400:CY400)</f>
        <v>117387</v>
      </c>
      <c r="E400" s="71">
        <f t="shared" ref="E400:E463" si="147">SUM(CZ400:GL400)</f>
        <v>120241</v>
      </c>
      <c r="F400" s="69">
        <f t="shared" si="138"/>
        <v>87171</v>
      </c>
      <c r="G400" s="69">
        <f t="shared" si="139"/>
        <v>91007</v>
      </c>
      <c r="H400" s="70">
        <f t="shared" ref="H400:H463" si="148">D400+E400</f>
        <v>237628</v>
      </c>
      <c r="I400" s="71">
        <f t="shared" si="140"/>
        <v>87171</v>
      </c>
      <c r="J400" s="71">
        <f t="shared" si="141"/>
        <v>91007</v>
      </c>
      <c r="K400" s="68">
        <f t="shared" si="145"/>
        <v>30216</v>
      </c>
      <c r="L400" s="69">
        <f t="shared" si="143"/>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3">
      <c r="A401" s="49" t="s">
        <v>440</v>
      </c>
      <c r="B401" s="2" t="s">
        <v>223</v>
      </c>
      <c r="C401" s="48" t="str">
        <f t="shared" si="144"/>
        <v>LA England - Oxford</v>
      </c>
      <c r="D401" s="70">
        <f t="shared" si="146"/>
        <v>77988</v>
      </c>
      <c r="E401" s="71">
        <f t="shared" si="147"/>
        <v>73596</v>
      </c>
      <c r="F401" s="69">
        <f t="shared" ref="F401:F464" si="149">I401</f>
        <v>62426</v>
      </c>
      <c r="G401" s="69">
        <f t="shared" ref="G401:G464" si="150">J401</f>
        <v>58967</v>
      </c>
      <c r="H401" s="70">
        <f t="shared" si="148"/>
        <v>151584</v>
      </c>
      <c r="I401" s="71">
        <f t="shared" ref="I401:I464" si="151">SUM(AE401:CY401)</f>
        <v>62426</v>
      </c>
      <c r="J401" s="71">
        <f t="shared" ref="J401:J464" si="152">SUM(DR401:GL401)</f>
        <v>58967</v>
      </c>
      <c r="K401" s="68">
        <f t="shared" ref="K401:K464" si="153">SUM(M401:AD401)</f>
        <v>15562</v>
      </c>
      <c r="L401" s="69">
        <f t="shared" ref="L401:L464" si="154">SUM(CZ401:DQ401)</f>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3">
      <c r="A402" s="49" t="s">
        <v>440</v>
      </c>
      <c r="B402" s="2" t="s">
        <v>176</v>
      </c>
      <c r="C402" s="48" t="str">
        <f t="shared" si="144"/>
        <v>LA England - Pendle</v>
      </c>
      <c r="D402" s="70">
        <f t="shared" si="146"/>
        <v>45792</v>
      </c>
      <c r="E402" s="71">
        <f t="shared" si="147"/>
        <v>46353</v>
      </c>
      <c r="F402" s="69">
        <f t="shared" si="149"/>
        <v>34785</v>
      </c>
      <c r="G402" s="69">
        <f t="shared" si="150"/>
        <v>35838</v>
      </c>
      <c r="H402" s="70">
        <f t="shared" si="148"/>
        <v>92145</v>
      </c>
      <c r="I402" s="71">
        <f t="shared" si="151"/>
        <v>34785</v>
      </c>
      <c r="J402" s="71">
        <f t="shared" si="152"/>
        <v>35838</v>
      </c>
      <c r="K402" s="68">
        <f t="shared" si="153"/>
        <v>11007</v>
      </c>
      <c r="L402" s="69">
        <f t="shared" si="154"/>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3">
      <c r="A403" s="49" t="s">
        <v>440</v>
      </c>
      <c r="B403" s="2" t="s">
        <v>324</v>
      </c>
      <c r="C403" s="48" t="str">
        <f t="shared" ref="C403:C466" si="155">CONCATENATE(A403," - ",B403)</f>
        <v>LA England - Peterborough</v>
      </c>
      <c r="D403" s="70">
        <f t="shared" si="146"/>
        <v>101964</v>
      </c>
      <c r="E403" s="71">
        <f t="shared" si="147"/>
        <v>100662</v>
      </c>
      <c r="F403" s="69">
        <f t="shared" si="149"/>
        <v>74756</v>
      </c>
      <c r="G403" s="69">
        <f t="shared" si="150"/>
        <v>75342</v>
      </c>
      <c r="H403" s="70">
        <f t="shared" si="148"/>
        <v>202626</v>
      </c>
      <c r="I403" s="71">
        <f t="shared" si="151"/>
        <v>74756</v>
      </c>
      <c r="J403" s="71">
        <f t="shared" si="152"/>
        <v>75342</v>
      </c>
      <c r="K403" s="68">
        <f t="shared" si="153"/>
        <v>27208</v>
      </c>
      <c r="L403" s="69">
        <f t="shared" si="154"/>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3">
      <c r="A404" s="49" t="s">
        <v>440</v>
      </c>
      <c r="B404" s="2" t="s">
        <v>332</v>
      </c>
      <c r="C404" s="48" t="str">
        <f t="shared" si="155"/>
        <v>LA England - Plymouth</v>
      </c>
      <c r="D404" s="70">
        <f t="shared" si="146"/>
        <v>130504</v>
      </c>
      <c r="E404" s="71">
        <f t="shared" si="147"/>
        <v>132335</v>
      </c>
      <c r="F404" s="69">
        <f t="shared" si="149"/>
        <v>103203</v>
      </c>
      <c r="G404" s="69">
        <f t="shared" si="150"/>
        <v>106345</v>
      </c>
      <c r="H404" s="70">
        <f t="shared" si="148"/>
        <v>262839</v>
      </c>
      <c r="I404" s="71">
        <f t="shared" si="151"/>
        <v>103203</v>
      </c>
      <c r="J404" s="71">
        <f t="shared" si="152"/>
        <v>106345</v>
      </c>
      <c r="K404" s="68">
        <f t="shared" si="153"/>
        <v>27301</v>
      </c>
      <c r="L404" s="69">
        <f t="shared" si="154"/>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3">
      <c r="A405" s="49" t="s">
        <v>440</v>
      </c>
      <c r="B405" s="2" t="s">
        <v>305</v>
      </c>
      <c r="C405" s="48" t="str">
        <f t="shared" si="155"/>
        <v>LA England - Portsmouth</v>
      </c>
      <c r="D405" s="70">
        <f t="shared" si="146"/>
        <v>109781</v>
      </c>
      <c r="E405" s="71">
        <f t="shared" si="147"/>
        <v>104911</v>
      </c>
      <c r="F405" s="69">
        <f t="shared" si="149"/>
        <v>87433</v>
      </c>
      <c r="G405" s="69">
        <f t="shared" si="150"/>
        <v>83503</v>
      </c>
      <c r="H405" s="70">
        <f t="shared" si="148"/>
        <v>214692</v>
      </c>
      <c r="I405" s="71">
        <f t="shared" si="151"/>
        <v>87433</v>
      </c>
      <c r="J405" s="71">
        <f t="shared" si="152"/>
        <v>83503</v>
      </c>
      <c r="K405" s="68">
        <f t="shared" si="153"/>
        <v>22348</v>
      </c>
      <c r="L405" s="69">
        <f t="shared" si="154"/>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3">
      <c r="A406" s="49" t="s">
        <v>440</v>
      </c>
      <c r="B406" s="2" t="s">
        <v>177</v>
      </c>
      <c r="C406" s="48" t="str">
        <f t="shared" si="155"/>
        <v>LA England - Preston</v>
      </c>
      <c r="D406" s="70">
        <f t="shared" si="146"/>
        <v>72930</v>
      </c>
      <c r="E406" s="71">
        <f t="shared" si="147"/>
        <v>71217</v>
      </c>
      <c r="F406" s="69">
        <f t="shared" si="149"/>
        <v>55997</v>
      </c>
      <c r="G406" s="69">
        <f t="shared" si="150"/>
        <v>55278</v>
      </c>
      <c r="H406" s="70">
        <f t="shared" si="148"/>
        <v>144147</v>
      </c>
      <c r="I406" s="71">
        <f t="shared" si="151"/>
        <v>55997</v>
      </c>
      <c r="J406" s="71">
        <f t="shared" si="152"/>
        <v>55278</v>
      </c>
      <c r="K406" s="68">
        <f t="shared" si="153"/>
        <v>16933</v>
      </c>
      <c r="L406" s="69">
        <f t="shared" si="154"/>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3">
      <c r="A407" s="49" t="s">
        <v>440</v>
      </c>
      <c r="B407" s="2" t="s">
        <v>328</v>
      </c>
      <c r="C407" s="48" t="str">
        <f t="shared" si="155"/>
        <v>LA England - Reading</v>
      </c>
      <c r="D407" s="70">
        <f t="shared" si="146"/>
        <v>81644</v>
      </c>
      <c r="E407" s="71">
        <f t="shared" si="147"/>
        <v>78693</v>
      </c>
      <c r="F407" s="69">
        <f t="shared" si="149"/>
        <v>62467</v>
      </c>
      <c r="G407" s="69">
        <f t="shared" si="150"/>
        <v>60616</v>
      </c>
      <c r="H407" s="70">
        <f t="shared" si="148"/>
        <v>160337</v>
      </c>
      <c r="I407" s="71">
        <f t="shared" si="151"/>
        <v>62467</v>
      </c>
      <c r="J407" s="71">
        <f t="shared" si="152"/>
        <v>60616</v>
      </c>
      <c r="K407" s="68">
        <f t="shared" si="153"/>
        <v>19177</v>
      </c>
      <c r="L407" s="69">
        <f t="shared" si="154"/>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3">
      <c r="A408" s="49" t="s">
        <v>440</v>
      </c>
      <c r="B408" s="2" t="s">
        <v>56</v>
      </c>
      <c r="C408" s="48" t="str">
        <f t="shared" si="155"/>
        <v>LA England - Redbridge</v>
      </c>
      <c r="D408" s="70">
        <f t="shared" si="146"/>
        <v>155345</v>
      </c>
      <c r="E408" s="71">
        <f t="shared" si="147"/>
        <v>150313</v>
      </c>
      <c r="F408" s="69">
        <f t="shared" si="149"/>
        <v>115788</v>
      </c>
      <c r="G408" s="69">
        <f t="shared" si="150"/>
        <v>113423</v>
      </c>
      <c r="H408" s="70">
        <f t="shared" si="148"/>
        <v>305658</v>
      </c>
      <c r="I408" s="71">
        <f t="shared" si="151"/>
        <v>115788</v>
      </c>
      <c r="J408" s="71">
        <f t="shared" si="152"/>
        <v>113423</v>
      </c>
      <c r="K408" s="68">
        <f t="shared" si="153"/>
        <v>39557</v>
      </c>
      <c r="L408" s="69">
        <f t="shared" si="154"/>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3">
      <c r="A409" s="49" t="s">
        <v>440</v>
      </c>
      <c r="B409" s="2" t="s">
        <v>310</v>
      </c>
      <c r="C409" s="48" t="str">
        <f t="shared" si="155"/>
        <v>LA England - Redcar and Cleveland</v>
      </c>
      <c r="D409" s="70">
        <f t="shared" si="146"/>
        <v>66606</v>
      </c>
      <c r="E409" s="71">
        <f t="shared" si="147"/>
        <v>70622</v>
      </c>
      <c r="F409" s="69">
        <f t="shared" si="149"/>
        <v>52390</v>
      </c>
      <c r="G409" s="69">
        <f t="shared" si="150"/>
        <v>57231</v>
      </c>
      <c r="H409" s="70">
        <f t="shared" si="148"/>
        <v>137228</v>
      </c>
      <c r="I409" s="71">
        <f t="shared" si="151"/>
        <v>52390</v>
      </c>
      <c r="J409" s="71">
        <f t="shared" si="152"/>
        <v>57231</v>
      </c>
      <c r="K409" s="68">
        <f t="shared" si="153"/>
        <v>14216</v>
      </c>
      <c r="L409" s="69">
        <f t="shared" si="154"/>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3">
      <c r="A410" s="49" t="s">
        <v>440</v>
      </c>
      <c r="B410" s="2" t="s">
        <v>260</v>
      </c>
      <c r="C410" s="48" t="str">
        <f t="shared" si="155"/>
        <v>LA England - Redditch</v>
      </c>
      <c r="D410" s="70">
        <f t="shared" si="146"/>
        <v>42486</v>
      </c>
      <c r="E410" s="71">
        <f t="shared" si="147"/>
        <v>43082</v>
      </c>
      <c r="F410" s="69">
        <f t="shared" si="149"/>
        <v>32671</v>
      </c>
      <c r="G410" s="69">
        <f t="shared" si="150"/>
        <v>33789</v>
      </c>
      <c r="H410" s="70">
        <f t="shared" si="148"/>
        <v>85568</v>
      </c>
      <c r="I410" s="71">
        <f t="shared" si="151"/>
        <v>32671</v>
      </c>
      <c r="J410" s="71">
        <f t="shared" si="152"/>
        <v>33789</v>
      </c>
      <c r="K410" s="68">
        <f t="shared" si="153"/>
        <v>9815</v>
      </c>
      <c r="L410" s="69">
        <f t="shared" si="154"/>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3">
      <c r="A411" s="49" t="s">
        <v>440</v>
      </c>
      <c r="B411" s="2" t="s">
        <v>243</v>
      </c>
      <c r="C411" s="48" t="str">
        <f t="shared" si="155"/>
        <v>LA England - Reigate and Banstead</v>
      </c>
      <c r="D411" s="70">
        <f t="shared" si="146"/>
        <v>72837</v>
      </c>
      <c r="E411" s="71">
        <f t="shared" si="147"/>
        <v>76406</v>
      </c>
      <c r="F411" s="69">
        <f t="shared" si="149"/>
        <v>55345</v>
      </c>
      <c r="G411" s="69">
        <f t="shared" si="150"/>
        <v>59513</v>
      </c>
      <c r="H411" s="70">
        <f t="shared" si="148"/>
        <v>149243</v>
      </c>
      <c r="I411" s="71">
        <f t="shared" si="151"/>
        <v>55345</v>
      </c>
      <c r="J411" s="71">
        <f t="shared" si="152"/>
        <v>59513</v>
      </c>
      <c r="K411" s="68">
        <f t="shared" si="153"/>
        <v>17492</v>
      </c>
      <c r="L411" s="69">
        <f t="shared" si="154"/>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3">
      <c r="A412" s="49" t="s">
        <v>440</v>
      </c>
      <c r="B412" s="2" t="s">
        <v>178</v>
      </c>
      <c r="C412" s="48" t="str">
        <f t="shared" si="155"/>
        <v>LA England - Ribble Valley</v>
      </c>
      <c r="D412" s="70">
        <f t="shared" si="146"/>
        <v>30467</v>
      </c>
      <c r="E412" s="71">
        <f t="shared" si="147"/>
        <v>31559</v>
      </c>
      <c r="F412" s="69">
        <f t="shared" si="149"/>
        <v>24297</v>
      </c>
      <c r="G412" s="69">
        <f t="shared" si="150"/>
        <v>25760</v>
      </c>
      <c r="H412" s="70">
        <f t="shared" si="148"/>
        <v>62026</v>
      </c>
      <c r="I412" s="71">
        <f t="shared" si="151"/>
        <v>24297</v>
      </c>
      <c r="J412" s="71">
        <f t="shared" si="152"/>
        <v>25760</v>
      </c>
      <c r="K412" s="68">
        <f t="shared" si="153"/>
        <v>6170</v>
      </c>
      <c r="L412" s="69">
        <f t="shared" si="154"/>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3">
      <c r="A413" s="49" t="s">
        <v>440</v>
      </c>
      <c r="B413" s="2" t="s">
        <v>57</v>
      </c>
      <c r="C413" s="48" t="str">
        <f t="shared" si="155"/>
        <v>LA England - Richmond upon Thames</v>
      </c>
      <c r="D413" s="70">
        <f t="shared" si="146"/>
        <v>96503</v>
      </c>
      <c r="E413" s="71">
        <f t="shared" si="147"/>
        <v>101638</v>
      </c>
      <c r="F413" s="69">
        <f t="shared" si="149"/>
        <v>73143</v>
      </c>
      <c r="G413" s="69">
        <f t="shared" si="150"/>
        <v>79208</v>
      </c>
      <c r="H413" s="70">
        <f t="shared" si="148"/>
        <v>198141</v>
      </c>
      <c r="I413" s="71">
        <f t="shared" si="151"/>
        <v>73143</v>
      </c>
      <c r="J413" s="71">
        <f t="shared" si="152"/>
        <v>79208</v>
      </c>
      <c r="K413" s="68">
        <f t="shared" si="153"/>
        <v>23360</v>
      </c>
      <c r="L413" s="69">
        <f t="shared" si="154"/>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3">
      <c r="A414" s="49" t="s">
        <v>440</v>
      </c>
      <c r="B414" s="2" t="s">
        <v>211</v>
      </c>
      <c r="C414" s="48" t="str">
        <f t="shared" si="155"/>
        <v>LA England - Richmondshire</v>
      </c>
      <c r="D414" s="70">
        <f t="shared" si="146"/>
        <v>28764</v>
      </c>
      <c r="E414" s="71">
        <f t="shared" si="147"/>
        <v>24968</v>
      </c>
      <c r="F414" s="69">
        <f t="shared" si="149"/>
        <v>23614</v>
      </c>
      <c r="G414" s="69">
        <f t="shared" si="150"/>
        <v>20298</v>
      </c>
      <c r="H414" s="70">
        <f t="shared" si="148"/>
        <v>53732</v>
      </c>
      <c r="I414" s="71">
        <f t="shared" si="151"/>
        <v>23614</v>
      </c>
      <c r="J414" s="71">
        <f t="shared" si="152"/>
        <v>20298</v>
      </c>
      <c r="K414" s="68">
        <f t="shared" si="153"/>
        <v>5150</v>
      </c>
      <c r="L414" s="69">
        <f t="shared" si="154"/>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3">
      <c r="A415" s="49" t="s">
        <v>440</v>
      </c>
      <c r="B415" s="2" t="s">
        <v>67</v>
      </c>
      <c r="C415" s="48" t="str">
        <f t="shared" si="155"/>
        <v>LA England - Rochdale</v>
      </c>
      <c r="D415" s="70">
        <f t="shared" si="146"/>
        <v>110691</v>
      </c>
      <c r="E415" s="71">
        <f t="shared" si="147"/>
        <v>112968</v>
      </c>
      <c r="F415" s="69">
        <f t="shared" si="149"/>
        <v>83041</v>
      </c>
      <c r="G415" s="69">
        <f t="shared" si="150"/>
        <v>86772</v>
      </c>
      <c r="H415" s="70">
        <f t="shared" si="148"/>
        <v>223659</v>
      </c>
      <c r="I415" s="71">
        <f t="shared" si="151"/>
        <v>83041</v>
      </c>
      <c r="J415" s="71">
        <f t="shared" si="152"/>
        <v>86772</v>
      </c>
      <c r="K415" s="68">
        <f t="shared" si="153"/>
        <v>27650</v>
      </c>
      <c r="L415" s="69">
        <f t="shared" si="154"/>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3">
      <c r="A416" s="49" t="s">
        <v>440</v>
      </c>
      <c r="B416" s="2" t="s">
        <v>136</v>
      </c>
      <c r="C416" s="48" t="str">
        <f t="shared" si="155"/>
        <v>LA England - Rochford</v>
      </c>
      <c r="D416" s="70">
        <f t="shared" si="146"/>
        <v>42813</v>
      </c>
      <c r="E416" s="71">
        <f t="shared" si="147"/>
        <v>44814</v>
      </c>
      <c r="F416" s="69">
        <f t="shared" si="149"/>
        <v>34068</v>
      </c>
      <c r="G416" s="69">
        <f t="shared" si="150"/>
        <v>36531</v>
      </c>
      <c r="H416" s="70">
        <f t="shared" si="148"/>
        <v>87627</v>
      </c>
      <c r="I416" s="71">
        <f t="shared" si="151"/>
        <v>34068</v>
      </c>
      <c r="J416" s="71">
        <f t="shared" si="152"/>
        <v>36531</v>
      </c>
      <c r="K416" s="68">
        <f t="shared" si="153"/>
        <v>8745</v>
      </c>
      <c r="L416" s="69">
        <f t="shared" si="154"/>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3">
      <c r="A417" s="49" t="s">
        <v>440</v>
      </c>
      <c r="B417" s="2" t="s">
        <v>179</v>
      </c>
      <c r="C417" s="48" t="str">
        <f t="shared" si="155"/>
        <v>LA England - Rossendale</v>
      </c>
      <c r="D417" s="70">
        <f t="shared" si="146"/>
        <v>35205</v>
      </c>
      <c r="E417" s="71">
        <f t="shared" si="147"/>
        <v>36227</v>
      </c>
      <c r="F417" s="69">
        <f t="shared" si="149"/>
        <v>27189</v>
      </c>
      <c r="G417" s="69">
        <f t="shared" si="150"/>
        <v>28654</v>
      </c>
      <c r="H417" s="70">
        <f t="shared" si="148"/>
        <v>71432</v>
      </c>
      <c r="I417" s="71">
        <f t="shared" si="151"/>
        <v>27189</v>
      </c>
      <c r="J417" s="71">
        <f t="shared" si="152"/>
        <v>28654</v>
      </c>
      <c r="K417" s="68">
        <f t="shared" si="153"/>
        <v>8016</v>
      </c>
      <c r="L417" s="69">
        <f t="shared" si="154"/>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3">
      <c r="A418" s="49" t="s">
        <v>440</v>
      </c>
      <c r="B418" s="2" t="s">
        <v>126</v>
      </c>
      <c r="C418" s="48" t="str">
        <f t="shared" si="155"/>
        <v>LA England - Rother</v>
      </c>
      <c r="D418" s="70">
        <f t="shared" si="146"/>
        <v>46583</v>
      </c>
      <c r="E418" s="71">
        <f t="shared" si="147"/>
        <v>50133</v>
      </c>
      <c r="F418" s="69">
        <f t="shared" si="149"/>
        <v>38163</v>
      </c>
      <c r="G418" s="69">
        <f t="shared" si="150"/>
        <v>42272</v>
      </c>
      <c r="H418" s="70">
        <f t="shared" si="148"/>
        <v>96716</v>
      </c>
      <c r="I418" s="71">
        <f t="shared" si="151"/>
        <v>38163</v>
      </c>
      <c r="J418" s="71">
        <f t="shared" si="152"/>
        <v>42272</v>
      </c>
      <c r="K418" s="68">
        <f t="shared" si="153"/>
        <v>8420</v>
      </c>
      <c r="L418" s="69">
        <f t="shared" si="154"/>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3">
      <c r="A419" s="49" t="s">
        <v>440</v>
      </c>
      <c r="B419" s="2" t="s">
        <v>79</v>
      </c>
      <c r="C419" s="48" t="str">
        <f t="shared" si="155"/>
        <v>LA England - Rotherham</v>
      </c>
      <c r="D419" s="70">
        <f t="shared" si="146"/>
        <v>130367</v>
      </c>
      <c r="E419" s="71">
        <f t="shared" si="147"/>
        <v>134617</v>
      </c>
      <c r="F419" s="69">
        <f t="shared" si="149"/>
        <v>101149</v>
      </c>
      <c r="G419" s="69">
        <f t="shared" si="150"/>
        <v>106382</v>
      </c>
      <c r="H419" s="70">
        <f t="shared" si="148"/>
        <v>264984</v>
      </c>
      <c r="I419" s="71">
        <f t="shared" si="151"/>
        <v>101149</v>
      </c>
      <c r="J419" s="71">
        <f t="shared" si="152"/>
        <v>106382</v>
      </c>
      <c r="K419" s="68">
        <f t="shared" si="153"/>
        <v>29218</v>
      </c>
      <c r="L419" s="69">
        <f t="shared" si="154"/>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3">
      <c r="A420" s="49" t="s">
        <v>440</v>
      </c>
      <c r="B420" s="2" t="s">
        <v>250</v>
      </c>
      <c r="C420" s="48" t="str">
        <f t="shared" si="155"/>
        <v>LA England - Rugby</v>
      </c>
      <c r="D420" s="70">
        <f t="shared" si="146"/>
        <v>55073</v>
      </c>
      <c r="E420" s="71">
        <f t="shared" si="147"/>
        <v>55577</v>
      </c>
      <c r="F420" s="69">
        <f t="shared" si="149"/>
        <v>42226</v>
      </c>
      <c r="G420" s="69">
        <f t="shared" si="150"/>
        <v>43282</v>
      </c>
      <c r="H420" s="70">
        <f t="shared" si="148"/>
        <v>110650</v>
      </c>
      <c r="I420" s="71">
        <f t="shared" si="151"/>
        <v>42226</v>
      </c>
      <c r="J420" s="71">
        <f t="shared" si="152"/>
        <v>43282</v>
      </c>
      <c r="K420" s="68">
        <f t="shared" si="153"/>
        <v>12847</v>
      </c>
      <c r="L420" s="69">
        <f t="shared" si="154"/>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3">
      <c r="A421" s="49" t="s">
        <v>440</v>
      </c>
      <c r="B421" s="2" t="s">
        <v>244</v>
      </c>
      <c r="C421" s="48" t="str">
        <f t="shared" si="155"/>
        <v>LA England - Runnymede</v>
      </c>
      <c r="D421" s="70">
        <f t="shared" si="146"/>
        <v>44091</v>
      </c>
      <c r="E421" s="71">
        <f t="shared" si="147"/>
        <v>46236</v>
      </c>
      <c r="F421" s="69">
        <f t="shared" si="149"/>
        <v>35159</v>
      </c>
      <c r="G421" s="69">
        <f t="shared" si="150"/>
        <v>37664</v>
      </c>
      <c r="H421" s="70">
        <f t="shared" si="148"/>
        <v>90327</v>
      </c>
      <c r="I421" s="71">
        <f t="shared" si="151"/>
        <v>35159</v>
      </c>
      <c r="J421" s="71">
        <f t="shared" si="152"/>
        <v>37664</v>
      </c>
      <c r="K421" s="68">
        <f t="shared" si="153"/>
        <v>8932</v>
      </c>
      <c r="L421" s="69">
        <f t="shared" si="154"/>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3">
      <c r="A422" s="49" t="s">
        <v>440</v>
      </c>
      <c r="B422" s="2" t="s">
        <v>221</v>
      </c>
      <c r="C422" s="48" t="str">
        <f t="shared" si="155"/>
        <v>LA England - Rushcliffe</v>
      </c>
      <c r="D422" s="70">
        <f t="shared" si="146"/>
        <v>59872</v>
      </c>
      <c r="E422" s="71">
        <f t="shared" si="147"/>
        <v>61544</v>
      </c>
      <c r="F422" s="69">
        <f t="shared" si="149"/>
        <v>47005</v>
      </c>
      <c r="G422" s="69">
        <f t="shared" si="150"/>
        <v>49508</v>
      </c>
      <c r="H422" s="70">
        <f t="shared" si="148"/>
        <v>121416</v>
      </c>
      <c r="I422" s="71">
        <f t="shared" si="151"/>
        <v>47005</v>
      </c>
      <c r="J422" s="71">
        <f t="shared" si="152"/>
        <v>49508</v>
      </c>
      <c r="K422" s="68">
        <f t="shared" si="153"/>
        <v>12867</v>
      </c>
      <c r="L422" s="69">
        <f t="shared" si="154"/>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3">
      <c r="A423" s="49" t="s">
        <v>440</v>
      </c>
      <c r="B423" s="2" t="s">
        <v>152</v>
      </c>
      <c r="C423" s="48" t="str">
        <f t="shared" si="155"/>
        <v>LA England - Rushmoor</v>
      </c>
      <c r="D423" s="70">
        <f t="shared" si="146"/>
        <v>47692</v>
      </c>
      <c r="E423" s="71">
        <f t="shared" si="147"/>
        <v>46695</v>
      </c>
      <c r="F423" s="69">
        <f t="shared" si="149"/>
        <v>36832</v>
      </c>
      <c r="G423" s="69">
        <f t="shared" si="150"/>
        <v>36524</v>
      </c>
      <c r="H423" s="70">
        <f t="shared" si="148"/>
        <v>94387</v>
      </c>
      <c r="I423" s="71">
        <f t="shared" si="151"/>
        <v>36832</v>
      </c>
      <c r="J423" s="71">
        <f t="shared" si="152"/>
        <v>36524</v>
      </c>
      <c r="K423" s="68">
        <f t="shared" si="153"/>
        <v>10860</v>
      </c>
      <c r="L423" s="69">
        <f t="shared" si="154"/>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3">
      <c r="A424" s="49" t="s">
        <v>440</v>
      </c>
      <c r="B424" s="2" t="s">
        <v>318</v>
      </c>
      <c r="C424" s="48" t="str">
        <f t="shared" si="155"/>
        <v>LA England - Rutland</v>
      </c>
      <c r="D424" s="70">
        <f t="shared" si="146"/>
        <v>20773</v>
      </c>
      <c r="E424" s="71">
        <f t="shared" si="147"/>
        <v>19703</v>
      </c>
      <c r="F424" s="69">
        <f t="shared" si="149"/>
        <v>16692</v>
      </c>
      <c r="G424" s="69">
        <f t="shared" si="150"/>
        <v>15934</v>
      </c>
      <c r="H424" s="70">
        <f t="shared" si="148"/>
        <v>40476</v>
      </c>
      <c r="I424" s="71">
        <f t="shared" si="151"/>
        <v>16692</v>
      </c>
      <c r="J424" s="71">
        <f t="shared" si="152"/>
        <v>15934</v>
      </c>
      <c r="K424" s="68">
        <f t="shared" si="153"/>
        <v>4081</v>
      </c>
      <c r="L424" s="69">
        <f t="shared" si="154"/>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3">
      <c r="A425" s="49" t="s">
        <v>440</v>
      </c>
      <c r="B425" s="2" t="s">
        <v>212</v>
      </c>
      <c r="C425" s="48" t="str">
        <f t="shared" si="155"/>
        <v>LA England - Ryedale</v>
      </c>
      <c r="D425" s="70">
        <f t="shared" si="146"/>
        <v>27180</v>
      </c>
      <c r="E425" s="71">
        <f t="shared" si="147"/>
        <v>28449</v>
      </c>
      <c r="F425" s="69">
        <f t="shared" si="149"/>
        <v>22144</v>
      </c>
      <c r="G425" s="69">
        <f t="shared" si="150"/>
        <v>23675</v>
      </c>
      <c r="H425" s="70">
        <f t="shared" si="148"/>
        <v>55629</v>
      </c>
      <c r="I425" s="71">
        <f t="shared" si="151"/>
        <v>22144</v>
      </c>
      <c r="J425" s="71">
        <f t="shared" si="152"/>
        <v>23675</v>
      </c>
      <c r="K425" s="68">
        <f t="shared" si="153"/>
        <v>5036</v>
      </c>
      <c r="L425" s="69">
        <f t="shared" si="154"/>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3">
      <c r="A426" s="49" t="s">
        <v>440</v>
      </c>
      <c r="B426" s="2" t="s">
        <v>68</v>
      </c>
      <c r="C426" s="48" t="str">
        <f t="shared" si="155"/>
        <v>LA England - Salford</v>
      </c>
      <c r="D426" s="70">
        <f t="shared" si="146"/>
        <v>132945</v>
      </c>
      <c r="E426" s="71">
        <f t="shared" si="147"/>
        <v>129752</v>
      </c>
      <c r="F426" s="69">
        <f t="shared" si="149"/>
        <v>102903</v>
      </c>
      <c r="G426" s="69">
        <f t="shared" si="150"/>
        <v>101352</v>
      </c>
      <c r="H426" s="70">
        <f t="shared" si="148"/>
        <v>262697</v>
      </c>
      <c r="I426" s="71">
        <f t="shared" si="151"/>
        <v>102903</v>
      </c>
      <c r="J426" s="71">
        <f t="shared" si="152"/>
        <v>101352</v>
      </c>
      <c r="K426" s="68">
        <f t="shared" si="153"/>
        <v>30042</v>
      </c>
      <c r="L426" s="69">
        <f t="shared" si="154"/>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3">
      <c r="A427" s="49" t="s">
        <v>440</v>
      </c>
      <c r="B427" s="2" t="s">
        <v>89</v>
      </c>
      <c r="C427" s="48" t="str">
        <f t="shared" si="155"/>
        <v>LA England - Sandwell</v>
      </c>
      <c r="D427" s="70">
        <f t="shared" si="146"/>
        <v>163788</v>
      </c>
      <c r="E427" s="71">
        <f t="shared" si="147"/>
        <v>165254</v>
      </c>
      <c r="F427" s="69">
        <f t="shared" si="149"/>
        <v>121135</v>
      </c>
      <c r="G427" s="69">
        <f t="shared" si="150"/>
        <v>124912</v>
      </c>
      <c r="H427" s="70">
        <f t="shared" si="148"/>
        <v>329042</v>
      </c>
      <c r="I427" s="71">
        <f t="shared" si="151"/>
        <v>121135</v>
      </c>
      <c r="J427" s="71">
        <f t="shared" si="152"/>
        <v>124912</v>
      </c>
      <c r="K427" s="68">
        <f t="shared" si="153"/>
        <v>42653</v>
      </c>
      <c r="L427" s="69">
        <f t="shared" si="154"/>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3">
      <c r="A428" s="49" t="s">
        <v>440</v>
      </c>
      <c r="B428" s="2" t="s">
        <v>213</v>
      </c>
      <c r="C428" s="48" t="str">
        <f t="shared" si="155"/>
        <v>LA England - Scarborough</v>
      </c>
      <c r="D428" s="70">
        <f t="shared" si="146"/>
        <v>52854</v>
      </c>
      <c r="E428" s="71">
        <f t="shared" si="147"/>
        <v>55883</v>
      </c>
      <c r="F428" s="69">
        <f t="shared" si="149"/>
        <v>42982</v>
      </c>
      <c r="G428" s="69">
        <f t="shared" si="150"/>
        <v>46295</v>
      </c>
      <c r="H428" s="70">
        <f t="shared" si="148"/>
        <v>108737</v>
      </c>
      <c r="I428" s="71">
        <f t="shared" si="151"/>
        <v>42982</v>
      </c>
      <c r="J428" s="71">
        <f t="shared" si="152"/>
        <v>46295</v>
      </c>
      <c r="K428" s="68">
        <f t="shared" si="153"/>
        <v>9872</v>
      </c>
      <c r="L428" s="69">
        <f t="shared" si="154"/>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3">
      <c r="A429" s="49" t="s">
        <v>440</v>
      </c>
      <c r="B429" s="2" t="s">
        <v>226</v>
      </c>
      <c r="C429" s="48" t="str">
        <f t="shared" si="155"/>
        <v>LA England - Sedgemoor</v>
      </c>
      <c r="D429" s="70">
        <f t="shared" si="146"/>
        <v>60779</v>
      </c>
      <c r="E429" s="71">
        <f t="shared" si="147"/>
        <v>62667</v>
      </c>
      <c r="F429" s="69">
        <f t="shared" si="149"/>
        <v>48029</v>
      </c>
      <c r="G429" s="69">
        <f t="shared" si="150"/>
        <v>50691</v>
      </c>
      <c r="H429" s="70">
        <f t="shared" si="148"/>
        <v>123446</v>
      </c>
      <c r="I429" s="71">
        <f t="shared" si="151"/>
        <v>48029</v>
      </c>
      <c r="J429" s="71">
        <f t="shared" si="152"/>
        <v>50691</v>
      </c>
      <c r="K429" s="68">
        <f t="shared" si="153"/>
        <v>12750</v>
      </c>
      <c r="L429" s="69">
        <f t="shared" si="154"/>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3">
      <c r="A430" s="49" t="s">
        <v>440</v>
      </c>
      <c r="B430" s="2" t="s">
        <v>75</v>
      </c>
      <c r="C430" s="48" t="str">
        <f t="shared" si="155"/>
        <v>LA England - Sefton</v>
      </c>
      <c r="D430" s="70">
        <f t="shared" si="146"/>
        <v>132868</v>
      </c>
      <c r="E430" s="71">
        <f t="shared" si="147"/>
        <v>143031</v>
      </c>
      <c r="F430" s="69">
        <f t="shared" si="149"/>
        <v>105141</v>
      </c>
      <c r="G430" s="69">
        <f t="shared" si="150"/>
        <v>116660</v>
      </c>
      <c r="H430" s="70">
        <f t="shared" si="148"/>
        <v>275899</v>
      </c>
      <c r="I430" s="71">
        <f t="shared" si="151"/>
        <v>105141</v>
      </c>
      <c r="J430" s="71">
        <f t="shared" si="152"/>
        <v>116660</v>
      </c>
      <c r="K430" s="68">
        <f t="shared" si="153"/>
        <v>27727</v>
      </c>
      <c r="L430" s="69">
        <f t="shared" si="154"/>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3">
      <c r="A431" s="49" t="s">
        <v>440</v>
      </c>
      <c r="B431" s="2" t="s">
        <v>214</v>
      </c>
      <c r="C431" s="48" t="str">
        <f t="shared" si="155"/>
        <v>LA England - Selby</v>
      </c>
      <c r="D431" s="70">
        <f t="shared" si="146"/>
        <v>44997</v>
      </c>
      <c r="E431" s="71">
        <f t="shared" si="147"/>
        <v>46700</v>
      </c>
      <c r="F431" s="69">
        <f t="shared" si="149"/>
        <v>35360</v>
      </c>
      <c r="G431" s="69">
        <f t="shared" si="150"/>
        <v>37486</v>
      </c>
      <c r="H431" s="70">
        <f t="shared" si="148"/>
        <v>91697</v>
      </c>
      <c r="I431" s="71">
        <f t="shared" si="151"/>
        <v>35360</v>
      </c>
      <c r="J431" s="71">
        <f t="shared" si="152"/>
        <v>37486</v>
      </c>
      <c r="K431" s="68">
        <f t="shared" si="153"/>
        <v>9637</v>
      </c>
      <c r="L431" s="69">
        <f t="shared" si="154"/>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3">
      <c r="A432" s="49" t="s">
        <v>440</v>
      </c>
      <c r="B432" s="2" t="s">
        <v>168</v>
      </c>
      <c r="C432" s="48" t="str">
        <f t="shared" si="155"/>
        <v>LA England - Sevenoaks</v>
      </c>
      <c r="D432" s="70">
        <f t="shared" si="146"/>
        <v>58822</v>
      </c>
      <c r="E432" s="71">
        <f t="shared" si="147"/>
        <v>62565</v>
      </c>
      <c r="F432" s="69">
        <f t="shared" si="149"/>
        <v>44865</v>
      </c>
      <c r="G432" s="69">
        <f t="shared" si="150"/>
        <v>49134</v>
      </c>
      <c r="H432" s="70">
        <f t="shared" si="148"/>
        <v>121387</v>
      </c>
      <c r="I432" s="71">
        <f t="shared" si="151"/>
        <v>44865</v>
      </c>
      <c r="J432" s="71">
        <f t="shared" si="152"/>
        <v>49134</v>
      </c>
      <c r="K432" s="68">
        <f t="shared" si="153"/>
        <v>13957</v>
      </c>
      <c r="L432" s="69">
        <f t="shared" si="154"/>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3">
      <c r="A433" s="49" t="s">
        <v>440</v>
      </c>
      <c r="B433" s="2" t="s">
        <v>80</v>
      </c>
      <c r="C433" s="48" t="str">
        <f t="shared" si="155"/>
        <v>LA England - Sheffield</v>
      </c>
      <c r="D433" s="70">
        <f t="shared" si="146"/>
        <v>293715</v>
      </c>
      <c r="E433" s="71">
        <f t="shared" si="147"/>
        <v>295499</v>
      </c>
      <c r="F433" s="69">
        <f t="shared" si="149"/>
        <v>232842</v>
      </c>
      <c r="G433" s="69">
        <f t="shared" si="150"/>
        <v>237974</v>
      </c>
      <c r="H433" s="70">
        <f t="shared" si="148"/>
        <v>589214</v>
      </c>
      <c r="I433" s="71">
        <f t="shared" si="151"/>
        <v>232842</v>
      </c>
      <c r="J433" s="71">
        <f t="shared" si="152"/>
        <v>237974</v>
      </c>
      <c r="K433" s="68">
        <f t="shared" si="153"/>
        <v>60873</v>
      </c>
      <c r="L433" s="69">
        <f t="shared" si="154"/>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3">
      <c r="A434" s="49" t="s">
        <v>440</v>
      </c>
      <c r="B434" s="2" t="s">
        <v>295</v>
      </c>
      <c r="C434" s="48" t="str">
        <f t="shared" si="155"/>
        <v>LA England - Shropshire</v>
      </c>
      <c r="D434" s="70">
        <f t="shared" si="146"/>
        <v>161240</v>
      </c>
      <c r="E434" s="71">
        <f t="shared" si="147"/>
        <v>164175</v>
      </c>
      <c r="F434" s="69">
        <f t="shared" si="149"/>
        <v>130476</v>
      </c>
      <c r="G434" s="69">
        <f t="shared" si="150"/>
        <v>134646</v>
      </c>
      <c r="H434" s="70">
        <f t="shared" si="148"/>
        <v>325415</v>
      </c>
      <c r="I434" s="71">
        <f t="shared" si="151"/>
        <v>130476</v>
      </c>
      <c r="J434" s="71">
        <f t="shared" si="152"/>
        <v>134646</v>
      </c>
      <c r="K434" s="68">
        <f t="shared" si="153"/>
        <v>30764</v>
      </c>
      <c r="L434" s="69">
        <f t="shared" si="154"/>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3">
      <c r="A435" s="49" t="s">
        <v>440</v>
      </c>
      <c r="B435" s="2" t="s">
        <v>302</v>
      </c>
      <c r="C435" s="48" t="str">
        <f t="shared" si="155"/>
        <v>LA England - Slough</v>
      </c>
      <c r="D435" s="70">
        <f t="shared" si="146"/>
        <v>75829</v>
      </c>
      <c r="E435" s="71">
        <f t="shared" si="147"/>
        <v>73748</v>
      </c>
      <c r="F435" s="69">
        <f t="shared" si="149"/>
        <v>53533</v>
      </c>
      <c r="G435" s="69">
        <f t="shared" si="150"/>
        <v>52391</v>
      </c>
      <c r="H435" s="70">
        <f t="shared" si="148"/>
        <v>149577</v>
      </c>
      <c r="I435" s="71">
        <f t="shared" si="151"/>
        <v>53533</v>
      </c>
      <c r="J435" s="71">
        <f t="shared" si="152"/>
        <v>52391</v>
      </c>
      <c r="K435" s="68">
        <f t="shared" si="153"/>
        <v>22296</v>
      </c>
      <c r="L435" s="69">
        <f t="shared" si="154"/>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3">
      <c r="A436" s="49" t="s">
        <v>440</v>
      </c>
      <c r="B436" s="2" t="s">
        <v>90</v>
      </c>
      <c r="C436" s="48" t="str">
        <f t="shared" si="155"/>
        <v>LA England - Solihull</v>
      </c>
      <c r="D436" s="70">
        <f t="shared" si="146"/>
        <v>105896</v>
      </c>
      <c r="E436" s="71">
        <f t="shared" si="147"/>
        <v>111591</v>
      </c>
      <c r="F436" s="69">
        <f t="shared" si="149"/>
        <v>81062</v>
      </c>
      <c r="G436" s="69">
        <f t="shared" si="150"/>
        <v>88480</v>
      </c>
      <c r="H436" s="70">
        <f t="shared" si="148"/>
        <v>217487</v>
      </c>
      <c r="I436" s="71">
        <f t="shared" si="151"/>
        <v>81062</v>
      </c>
      <c r="J436" s="71">
        <f t="shared" si="152"/>
        <v>88480</v>
      </c>
      <c r="K436" s="68">
        <f t="shared" si="153"/>
        <v>24834</v>
      </c>
      <c r="L436" s="69">
        <f t="shared" si="154"/>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3">
      <c r="A437" s="49" t="s">
        <v>440</v>
      </c>
      <c r="B437" s="2" t="s">
        <v>430</v>
      </c>
      <c r="C437" s="48" t="str">
        <f t="shared" si="155"/>
        <v>LA England - Somerset West and Taunton</v>
      </c>
      <c r="D437" s="70">
        <f t="shared" si="146"/>
        <v>75331</v>
      </c>
      <c r="E437" s="71">
        <f t="shared" si="147"/>
        <v>80090</v>
      </c>
      <c r="F437" s="69">
        <f t="shared" si="149"/>
        <v>60173</v>
      </c>
      <c r="G437" s="69">
        <f t="shared" si="150"/>
        <v>65469</v>
      </c>
      <c r="H437" s="70">
        <f t="shared" si="148"/>
        <v>155421</v>
      </c>
      <c r="I437" s="71">
        <f t="shared" si="151"/>
        <v>60173</v>
      </c>
      <c r="J437" s="71">
        <f t="shared" si="152"/>
        <v>65469</v>
      </c>
      <c r="K437" s="68">
        <f t="shared" si="153"/>
        <v>15158</v>
      </c>
      <c r="L437" s="69">
        <f t="shared" si="154"/>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3">
      <c r="A438" s="49" t="s">
        <v>440</v>
      </c>
      <c r="B438" s="2" t="s">
        <v>102</v>
      </c>
      <c r="C438" s="48" t="str">
        <f t="shared" si="155"/>
        <v>LA England - South Cambridgeshire</v>
      </c>
      <c r="D438" s="70">
        <f t="shared" si="146"/>
        <v>79734</v>
      </c>
      <c r="E438" s="71">
        <f t="shared" si="147"/>
        <v>81170</v>
      </c>
      <c r="F438" s="69">
        <f t="shared" si="149"/>
        <v>61193</v>
      </c>
      <c r="G438" s="69">
        <f t="shared" si="150"/>
        <v>63578</v>
      </c>
      <c r="H438" s="70">
        <f t="shared" si="148"/>
        <v>160904</v>
      </c>
      <c r="I438" s="71">
        <f t="shared" si="151"/>
        <v>61193</v>
      </c>
      <c r="J438" s="71">
        <f t="shared" si="152"/>
        <v>63578</v>
      </c>
      <c r="K438" s="68">
        <f t="shared" si="153"/>
        <v>18541</v>
      </c>
      <c r="L438" s="69">
        <f t="shared" si="154"/>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3">
      <c r="A439" s="49" t="s">
        <v>440</v>
      </c>
      <c r="B439" s="2" t="s">
        <v>116</v>
      </c>
      <c r="C439" s="48" t="str">
        <f t="shared" si="155"/>
        <v>LA England - South Derbyshire</v>
      </c>
      <c r="D439" s="70">
        <f t="shared" si="146"/>
        <v>53909</v>
      </c>
      <c r="E439" s="71">
        <f t="shared" si="147"/>
        <v>55607</v>
      </c>
      <c r="F439" s="69">
        <f t="shared" si="149"/>
        <v>41983</v>
      </c>
      <c r="G439" s="69">
        <f t="shared" si="150"/>
        <v>44418</v>
      </c>
      <c r="H439" s="70">
        <f t="shared" si="148"/>
        <v>109516</v>
      </c>
      <c r="I439" s="71">
        <f t="shared" si="151"/>
        <v>41983</v>
      </c>
      <c r="J439" s="71">
        <f t="shared" si="152"/>
        <v>44418</v>
      </c>
      <c r="K439" s="68">
        <f t="shared" si="153"/>
        <v>11926</v>
      </c>
      <c r="L439" s="69">
        <f t="shared" si="154"/>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3">
      <c r="A440" s="49" t="s">
        <v>440</v>
      </c>
      <c r="B440" s="2" t="s">
        <v>300</v>
      </c>
      <c r="C440" s="48" t="str">
        <f t="shared" si="155"/>
        <v>LA England - South Gloucestershire</v>
      </c>
      <c r="D440" s="70">
        <f t="shared" si="146"/>
        <v>142464</v>
      </c>
      <c r="E440" s="71">
        <f t="shared" si="147"/>
        <v>145352</v>
      </c>
      <c r="F440" s="69">
        <f t="shared" si="149"/>
        <v>111763</v>
      </c>
      <c r="G440" s="69">
        <f t="shared" si="150"/>
        <v>116126</v>
      </c>
      <c r="H440" s="70">
        <f t="shared" si="148"/>
        <v>287816</v>
      </c>
      <c r="I440" s="71">
        <f t="shared" si="151"/>
        <v>111763</v>
      </c>
      <c r="J440" s="71">
        <f t="shared" si="152"/>
        <v>116126</v>
      </c>
      <c r="K440" s="68">
        <f t="shared" si="153"/>
        <v>30701</v>
      </c>
      <c r="L440" s="69">
        <f t="shared" si="154"/>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3">
      <c r="A441" s="49" t="s">
        <v>440</v>
      </c>
      <c r="B441" s="2" t="s">
        <v>121</v>
      </c>
      <c r="C441" s="48" t="str">
        <f t="shared" si="155"/>
        <v>LA England - South Hams</v>
      </c>
      <c r="D441" s="70">
        <f t="shared" si="146"/>
        <v>42455</v>
      </c>
      <c r="E441" s="71">
        <f t="shared" si="147"/>
        <v>45491</v>
      </c>
      <c r="F441" s="69">
        <f t="shared" si="149"/>
        <v>34492</v>
      </c>
      <c r="G441" s="69">
        <f t="shared" si="150"/>
        <v>37775</v>
      </c>
      <c r="H441" s="70">
        <f t="shared" si="148"/>
        <v>87946</v>
      </c>
      <c r="I441" s="71">
        <f t="shared" si="151"/>
        <v>34492</v>
      </c>
      <c r="J441" s="71">
        <f t="shared" si="152"/>
        <v>37775</v>
      </c>
      <c r="K441" s="68">
        <f t="shared" si="153"/>
        <v>7963</v>
      </c>
      <c r="L441" s="69">
        <f t="shared" si="154"/>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3">
      <c r="A442" s="49" t="s">
        <v>440</v>
      </c>
      <c r="B442" s="2" t="s">
        <v>193</v>
      </c>
      <c r="C442" s="48" t="str">
        <f t="shared" si="155"/>
        <v>LA England - South Holland</v>
      </c>
      <c r="D442" s="70">
        <f t="shared" si="146"/>
        <v>47049</v>
      </c>
      <c r="E442" s="71">
        <f t="shared" si="147"/>
        <v>48808</v>
      </c>
      <c r="F442" s="69">
        <f t="shared" si="149"/>
        <v>37438</v>
      </c>
      <c r="G442" s="69">
        <f t="shared" si="150"/>
        <v>39583</v>
      </c>
      <c r="H442" s="70">
        <f t="shared" si="148"/>
        <v>95857</v>
      </c>
      <c r="I442" s="71">
        <f t="shared" si="151"/>
        <v>37438</v>
      </c>
      <c r="J442" s="71">
        <f t="shared" si="152"/>
        <v>39583</v>
      </c>
      <c r="K442" s="68">
        <f t="shared" si="153"/>
        <v>9611</v>
      </c>
      <c r="L442" s="69">
        <f t="shared" si="154"/>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3">
      <c r="A443" s="49" t="s">
        <v>440</v>
      </c>
      <c r="B443" s="2" t="s">
        <v>194</v>
      </c>
      <c r="C443" s="48" t="str">
        <f t="shared" si="155"/>
        <v>LA England - South Kesteven</v>
      </c>
      <c r="D443" s="70">
        <f t="shared" si="146"/>
        <v>69158</v>
      </c>
      <c r="E443" s="71">
        <f t="shared" si="147"/>
        <v>74067</v>
      </c>
      <c r="F443" s="69">
        <f t="shared" si="149"/>
        <v>54245</v>
      </c>
      <c r="G443" s="69">
        <f t="shared" si="150"/>
        <v>59513</v>
      </c>
      <c r="H443" s="70">
        <f t="shared" si="148"/>
        <v>143225</v>
      </c>
      <c r="I443" s="71">
        <f t="shared" si="151"/>
        <v>54245</v>
      </c>
      <c r="J443" s="71">
        <f t="shared" si="152"/>
        <v>59513</v>
      </c>
      <c r="K443" s="68">
        <f t="shared" si="153"/>
        <v>14913</v>
      </c>
      <c r="L443" s="69">
        <f t="shared" si="154"/>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3">
      <c r="A444" s="49" t="s">
        <v>440</v>
      </c>
      <c r="B444" s="2" t="s">
        <v>108</v>
      </c>
      <c r="C444" s="48" t="str">
        <f t="shared" si="155"/>
        <v>LA England - South Lakeland</v>
      </c>
      <c r="D444" s="70">
        <f t="shared" si="146"/>
        <v>51436</v>
      </c>
      <c r="E444" s="71">
        <f t="shared" si="147"/>
        <v>53469</v>
      </c>
      <c r="F444" s="69">
        <f t="shared" si="149"/>
        <v>42237</v>
      </c>
      <c r="G444" s="69">
        <f t="shared" si="150"/>
        <v>44966</v>
      </c>
      <c r="H444" s="70">
        <f t="shared" si="148"/>
        <v>104905</v>
      </c>
      <c r="I444" s="71">
        <f t="shared" si="151"/>
        <v>42237</v>
      </c>
      <c r="J444" s="71">
        <f t="shared" si="152"/>
        <v>44966</v>
      </c>
      <c r="K444" s="68">
        <f t="shared" si="153"/>
        <v>9199</v>
      </c>
      <c r="L444" s="69">
        <f t="shared" si="154"/>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3">
      <c r="A445" s="49" t="s">
        <v>440</v>
      </c>
      <c r="B445" s="2" t="s">
        <v>201</v>
      </c>
      <c r="C445" s="48" t="str">
        <f t="shared" si="155"/>
        <v>LA England - South Norfolk</v>
      </c>
      <c r="D445" s="70">
        <f t="shared" si="146"/>
        <v>69698</v>
      </c>
      <c r="E445" s="71">
        <f t="shared" si="147"/>
        <v>73368</v>
      </c>
      <c r="F445" s="69">
        <f t="shared" si="149"/>
        <v>54756</v>
      </c>
      <c r="G445" s="69">
        <f t="shared" si="150"/>
        <v>59293</v>
      </c>
      <c r="H445" s="70">
        <f t="shared" si="148"/>
        <v>143066</v>
      </c>
      <c r="I445" s="71">
        <f t="shared" si="151"/>
        <v>54756</v>
      </c>
      <c r="J445" s="71">
        <f t="shared" si="152"/>
        <v>59293</v>
      </c>
      <c r="K445" s="68">
        <f t="shared" si="153"/>
        <v>14942</v>
      </c>
      <c r="L445" s="69">
        <f t="shared" si="154"/>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3">
      <c r="A446" s="49" t="s">
        <v>440</v>
      </c>
      <c r="B446" s="2" t="s">
        <v>207</v>
      </c>
      <c r="C446" s="48" t="str">
        <f t="shared" si="155"/>
        <v>LA England - South Northamptonshire</v>
      </c>
      <c r="D446" s="70">
        <f t="shared" si="146"/>
        <v>47041</v>
      </c>
      <c r="E446" s="71">
        <f t="shared" si="147"/>
        <v>48451</v>
      </c>
      <c r="F446" s="69">
        <f t="shared" si="149"/>
        <v>36614</v>
      </c>
      <c r="G446" s="69">
        <f t="shared" si="150"/>
        <v>38568</v>
      </c>
      <c r="H446" s="70">
        <f t="shared" si="148"/>
        <v>95492</v>
      </c>
      <c r="I446" s="71">
        <f t="shared" si="151"/>
        <v>36614</v>
      </c>
      <c r="J446" s="71">
        <f t="shared" si="152"/>
        <v>38568</v>
      </c>
      <c r="K446" s="68">
        <f t="shared" si="153"/>
        <v>10427</v>
      </c>
      <c r="L446" s="69">
        <f t="shared" si="154"/>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3">
      <c r="A447" s="49" t="s">
        <v>440</v>
      </c>
      <c r="B447" s="2" t="s">
        <v>224</v>
      </c>
      <c r="C447" s="48" t="str">
        <f t="shared" si="155"/>
        <v>LA England - South Oxfordshire</v>
      </c>
      <c r="D447" s="70">
        <f t="shared" si="146"/>
        <v>70843</v>
      </c>
      <c r="E447" s="71">
        <f t="shared" si="147"/>
        <v>72939</v>
      </c>
      <c r="F447" s="69">
        <f t="shared" si="149"/>
        <v>54970</v>
      </c>
      <c r="G447" s="69">
        <f t="shared" si="150"/>
        <v>57907</v>
      </c>
      <c r="H447" s="70">
        <f t="shared" si="148"/>
        <v>143782</v>
      </c>
      <c r="I447" s="71">
        <f t="shared" si="151"/>
        <v>54970</v>
      </c>
      <c r="J447" s="71">
        <f t="shared" si="152"/>
        <v>57907</v>
      </c>
      <c r="K447" s="68">
        <f t="shared" si="153"/>
        <v>15873</v>
      </c>
      <c r="L447" s="69">
        <f t="shared" si="154"/>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3">
      <c r="A448" s="49" t="s">
        <v>440</v>
      </c>
      <c r="B448" s="2" t="s">
        <v>180</v>
      </c>
      <c r="C448" s="48" t="str">
        <f t="shared" si="155"/>
        <v>LA England - South Ribble</v>
      </c>
      <c r="D448" s="70">
        <f t="shared" si="146"/>
        <v>54290</v>
      </c>
      <c r="E448" s="71">
        <f t="shared" si="147"/>
        <v>56796</v>
      </c>
      <c r="F448" s="69">
        <f t="shared" si="149"/>
        <v>42848</v>
      </c>
      <c r="G448" s="69">
        <f t="shared" si="150"/>
        <v>45759</v>
      </c>
      <c r="H448" s="70">
        <f t="shared" si="148"/>
        <v>111086</v>
      </c>
      <c r="I448" s="71">
        <f t="shared" si="151"/>
        <v>42848</v>
      </c>
      <c r="J448" s="71">
        <f t="shared" si="152"/>
        <v>45759</v>
      </c>
      <c r="K448" s="68">
        <f t="shared" si="153"/>
        <v>11442</v>
      </c>
      <c r="L448" s="69">
        <f t="shared" si="154"/>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3">
      <c r="A449" s="49" t="s">
        <v>440</v>
      </c>
      <c r="B449" s="2" t="s">
        <v>227</v>
      </c>
      <c r="C449" s="48" t="str">
        <f t="shared" si="155"/>
        <v>LA England - South Somerset</v>
      </c>
      <c r="D449" s="70">
        <f t="shared" si="146"/>
        <v>82704</v>
      </c>
      <c r="E449" s="71">
        <f t="shared" si="147"/>
        <v>85992</v>
      </c>
      <c r="F449" s="69">
        <f t="shared" si="149"/>
        <v>65942</v>
      </c>
      <c r="G449" s="69">
        <f t="shared" si="150"/>
        <v>69757</v>
      </c>
      <c r="H449" s="70">
        <f t="shared" si="148"/>
        <v>168696</v>
      </c>
      <c r="I449" s="71">
        <f t="shared" si="151"/>
        <v>65942</v>
      </c>
      <c r="J449" s="71">
        <f t="shared" si="152"/>
        <v>69757</v>
      </c>
      <c r="K449" s="68">
        <f t="shared" si="153"/>
        <v>16762</v>
      </c>
      <c r="L449" s="69">
        <f t="shared" si="154"/>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3">
      <c r="A450" s="49" t="s">
        <v>440</v>
      </c>
      <c r="B450" s="2" t="s">
        <v>232</v>
      </c>
      <c r="C450" s="48" t="str">
        <f t="shared" si="155"/>
        <v>LA England - South Staffordshire</v>
      </c>
      <c r="D450" s="70">
        <f t="shared" si="146"/>
        <v>56208</v>
      </c>
      <c r="E450" s="71">
        <f t="shared" si="147"/>
        <v>56161</v>
      </c>
      <c r="F450" s="69">
        <f t="shared" si="149"/>
        <v>46031</v>
      </c>
      <c r="G450" s="69">
        <f t="shared" si="150"/>
        <v>46380</v>
      </c>
      <c r="H450" s="70">
        <f t="shared" si="148"/>
        <v>112369</v>
      </c>
      <c r="I450" s="71">
        <f t="shared" si="151"/>
        <v>46031</v>
      </c>
      <c r="J450" s="71">
        <f t="shared" si="152"/>
        <v>46380</v>
      </c>
      <c r="K450" s="68">
        <f t="shared" si="153"/>
        <v>10177</v>
      </c>
      <c r="L450" s="69">
        <f t="shared" si="154"/>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3">
      <c r="A451" s="49" t="s">
        <v>440</v>
      </c>
      <c r="B451" s="2" t="s">
        <v>84</v>
      </c>
      <c r="C451" s="48" t="str">
        <f t="shared" si="155"/>
        <v>LA England - South Tyneside</v>
      </c>
      <c r="D451" s="70">
        <f t="shared" si="146"/>
        <v>73400</v>
      </c>
      <c r="E451" s="71">
        <f t="shared" si="147"/>
        <v>77733</v>
      </c>
      <c r="F451" s="69">
        <f t="shared" si="149"/>
        <v>57876</v>
      </c>
      <c r="G451" s="69">
        <f t="shared" si="150"/>
        <v>63002</v>
      </c>
      <c r="H451" s="70">
        <f t="shared" si="148"/>
        <v>151133</v>
      </c>
      <c r="I451" s="71">
        <f t="shared" si="151"/>
        <v>57876</v>
      </c>
      <c r="J451" s="71">
        <f t="shared" si="152"/>
        <v>63002</v>
      </c>
      <c r="K451" s="68">
        <f t="shared" si="153"/>
        <v>15524</v>
      </c>
      <c r="L451" s="69">
        <f t="shared" si="154"/>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3">
      <c r="A452" s="49" t="s">
        <v>440</v>
      </c>
      <c r="B452" s="2" t="s">
        <v>306</v>
      </c>
      <c r="C452" s="48" t="str">
        <f t="shared" si="155"/>
        <v>LA England - Southampton</v>
      </c>
      <c r="D452" s="70">
        <f t="shared" si="146"/>
        <v>129669</v>
      </c>
      <c r="E452" s="71">
        <f t="shared" si="147"/>
        <v>123203</v>
      </c>
      <c r="F452" s="69">
        <f t="shared" si="149"/>
        <v>102904</v>
      </c>
      <c r="G452" s="69">
        <f t="shared" si="150"/>
        <v>98162</v>
      </c>
      <c r="H452" s="70">
        <f t="shared" si="148"/>
        <v>252872</v>
      </c>
      <c r="I452" s="71">
        <f t="shared" si="151"/>
        <v>102904</v>
      </c>
      <c r="J452" s="71">
        <f t="shared" si="152"/>
        <v>98162</v>
      </c>
      <c r="K452" s="68">
        <f t="shared" si="153"/>
        <v>26765</v>
      </c>
      <c r="L452" s="69">
        <f t="shared" si="154"/>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3">
      <c r="A453" s="49" t="s">
        <v>440</v>
      </c>
      <c r="B453" s="2" t="s">
        <v>325</v>
      </c>
      <c r="C453" s="48" t="str">
        <f t="shared" si="155"/>
        <v>LA England - Southend-on-Sea</v>
      </c>
      <c r="D453" s="70">
        <f t="shared" si="146"/>
        <v>89594</v>
      </c>
      <c r="E453" s="71">
        <f t="shared" si="147"/>
        <v>93179</v>
      </c>
      <c r="F453" s="69">
        <f t="shared" si="149"/>
        <v>69358</v>
      </c>
      <c r="G453" s="69">
        <f t="shared" si="150"/>
        <v>73679</v>
      </c>
      <c r="H453" s="70">
        <f t="shared" si="148"/>
        <v>182773</v>
      </c>
      <c r="I453" s="71">
        <f t="shared" si="151"/>
        <v>69358</v>
      </c>
      <c r="J453" s="71">
        <f t="shared" si="152"/>
        <v>73679</v>
      </c>
      <c r="K453" s="68">
        <f t="shared" si="153"/>
        <v>20236</v>
      </c>
      <c r="L453" s="69">
        <f t="shared" si="154"/>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3">
      <c r="A454" s="49" t="s">
        <v>440</v>
      </c>
      <c r="B454" s="2" t="s">
        <v>58</v>
      </c>
      <c r="C454" s="48" t="str">
        <f t="shared" si="155"/>
        <v>LA England - Southwark</v>
      </c>
      <c r="D454" s="70">
        <f t="shared" si="146"/>
        <v>160856</v>
      </c>
      <c r="E454" s="71">
        <f t="shared" si="147"/>
        <v>159161</v>
      </c>
      <c r="F454" s="69">
        <f t="shared" si="149"/>
        <v>127180</v>
      </c>
      <c r="G454" s="69">
        <f t="shared" si="150"/>
        <v>126931</v>
      </c>
      <c r="H454" s="70">
        <f t="shared" si="148"/>
        <v>320017</v>
      </c>
      <c r="I454" s="71">
        <f t="shared" si="151"/>
        <v>127180</v>
      </c>
      <c r="J454" s="71">
        <f t="shared" si="152"/>
        <v>126931</v>
      </c>
      <c r="K454" s="68">
        <f t="shared" si="153"/>
        <v>33676</v>
      </c>
      <c r="L454" s="69">
        <f t="shared" si="154"/>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3">
      <c r="A455" s="49" t="s">
        <v>440</v>
      </c>
      <c r="B455" s="2" t="s">
        <v>245</v>
      </c>
      <c r="C455" s="48" t="str">
        <f t="shared" si="155"/>
        <v>LA England - Spelthorne</v>
      </c>
      <c r="D455" s="70">
        <f t="shared" si="146"/>
        <v>49178</v>
      </c>
      <c r="E455" s="71">
        <f t="shared" si="147"/>
        <v>50695</v>
      </c>
      <c r="F455" s="69">
        <f t="shared" si="149"/>
        <v>37757</v>
      </c>
      <c r="G455" s="69">
        <f t="shared" si="150"/>
        <v>40057</v>
      </c>
      <c r="H455" s="70">
        <f t="shared" si="148"/>
        <v>99873</v>
      </c>
      <c r="I455" s="71">
        <f t="shared" si="151"/>
        <v>37757</v>
      </c>
      <c r="J455" s="71">
        <f t="shared" si="152"/>
        <v>40057</v>
      </c>
      <c r="K455" s="68">
        <f t="shared" si="153"/>
        <v>11421</v>
      </c>
      <c r="L455" s="69">
        <f t="shared" si="154"/>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3">
      <c r="A456" s="49" t="s">
        <v>440</v>
      </c>
      <c r="B456" s="2" t="s">
        <v>159</v>
      </c>
      <c r="C456" s="48" t="str">
        <f t="shared" si="155"/>
        <v>LA England - St Albans</v>
      </c>
      <c r="D456" s="70">
        <f t="shared" si="146"/>
        <v>73197</v>
      </c>
      <c r="E456" s="71">
        <f t="shared" si="147"/>
        <v>76120</v>
      </c>
      <c r="F456" s="69">
        <f t="shared" si="149"/>
        <v>54058</v>
      </c>
      <c r="G456" s="69">
        <f t="shared" si="150"/>
        <v>58149</v>
      </c>
      <c r="H456" s="70">
        <f t="shared" si="148"/>
        <v>149317</v>
      </c>
      <c r="I456" s="71">
        <f t="shared" si="151"/>
        <v>54058</v>
      </c>
      <c r="J456" s="71">
        <f t="shared" si="152"/>
        <v>58149</v>
      </c>
      <c r="K456" s="68">
        <f t="shared" si="153"/>
        <v>19139</v>
      </c>
      <c r="L456" s="69">
        <f t="shared" si="154"/>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3">
      <c r="A457" s="49" t="s">
        <v>440</v>
      </c>
      <c r="B457" s="2" t="s">
        <v>74</v>
      </c>
      <c r="C457" s="48" t="str">
        <f t="shared" si="155"/>
        <v>LA England - St. Helens</v>
      </c>
      <c r="D457" s="70">
        <f t="shared" si="146"/>
        <v>89111</v>
      </c>
      <c r="E457" s="71">
        <f t="shared" si="147"/>
        <v>91984</v>
      </c>
      <c r="F457" s="69">
        <f t="shared" si="149"/>
        <v>70210</v>
      </c>
      <c r="G457" s="69">
        <f t="shared" si="150"/>
        <v>73992</v>
      </c>
      <c r="H457" s="70">
        <f t="shared" si="148"/>
        <v>181095</v>
      </c>
      <c r="I457" s="71">
        <f t="shared" si="151"/>
        <v>70210</v>
      </c>
      <c r="J457" s="71">
        <f t="shared" si="152"/>
        <v>73992</v>
      </c>
      <c r="K457" s="68">
        <f t="shared" si="153"/>
        <v>18901</v>
      </c>
      <c r="L457" s="69">
        <f t="shared" si="154"/>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3">
      <c r="A458" s="49" t="s">
        <v>440</v>
      </c>
      <c r="B458" s="2" t="s">
        <v>233</v>
      </c>
      <c r="C458" s="48" t="str">
        <f t="shared" si="155"/>
        <v>LA England - Stafford</v>
      </c>
      <c r="D458" s="70">
        <f t="shared" si="146"/>
        <v>68617</v>
      </c>
      <c r="E458" s="71">
        <f t="shared" si="147"/>
        <v>69241</v>
      </c>
      <c r="F458" s="69">
        <f t="shared" si="149"/>
        <v>55126</v>
      </c>
      <c r="G458" s="69">
        <f t="shared" si="150"/>
        <v>56337</v>
      </c>
      <c r="H458" s="70">
        <f t="shared" si="148"/>
        <v>137858</v>
      </c>
      <c r="I458" s="71">
        <f t="shared" si="151"/>
        <v>55126</v>
      </c>
      <c r="J458" s="71">
        <f t="shared" si="152"/>
        <v>56337</v>
      </c>
      <c r="K458" s="68">
        <f t="shared" si="153"/>
        <v>13491</v>
      </c>
      <c r="L458" s="69">
        <f t="shared" si="154"/>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3">
      <c r="A459" s="49" t="s">
        <v>440</v>
      </c>
      <c r="B459" s="2" t="s">
        <v>234</v>
      </c>
      <c r="C459" s="48" t="str">
        <f t="shared" si="155"/>
        <v>LA England - Staffordshire Moorlands</v>
      </c>
      <c r="D459" s="70">
        <f t="shared" si="146"/>
        <v>48541</v>
      </c>
      <c r="E459" s="71">
        <f t="shared" si="147"/>
        <v>49886</v>
      </c>
      <c r="F459" s="69">
        <f t="shared" si="149"/>
        <v>39426</v>
      </c>
      <c r="G459" s="69">
        <f t="shared" si="150"/>
        <v>41206</v>
      </c>
      <c r="H459" s="70">
        <f t="shared" si="148"/>
        <v>98427</v>
      </c>
      <c r="I459" s="71">
        <f t="shared" si="151"/>
        <v>39426</v>
      </c>
      <c r="J459" s="71">
        <f t="shared" si="152"/>
        <v>41206</v>
      </c>
      <c r="K459" s="68">
        <f t="shared" si="153"/>
        <v>9115</v>
      </c>
      <c r="L459" s="69">
        <f t="shared" si="154"/>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3">
      <c r="A460" s="49" t="s">
        <v>440</v>
      </c>
      <c r="B460" s="2" t="s">
        <v>160</v>
      </c>
      <c r="C460" s="48" t="str">
        <f t="shared" si="155"/>
        <v>LA England - Stevenage</v>
      </c>
      <c r="D460" s="70">
        <f t="shared" si="146"/>
        <v>43628</v>
      </c>
      <c r="E460" s="71">
        <f t="shared" si="147"/>
        <v>44476</v>
      </c>
      <c r="F460" s="69">
        <f t="shared" si="149"/>
        <v>33056</v>
      </c>
      <c r="G460" s="69">
        <f t="shared" si="150"/>
        <v>34693</v>
      </c>
      <c r="H460" s="70">
        <f t="shared" si="148"/>
        <v>88104</v>
      </c>
      <c r="I460" s="71">
        <f t="shared" si="151"/>
        <v>33056</v>
      </c>
      <c r="J460" s="71">
        <f t="shared" si="152"/>
        <v>34693</v>
      </c>
      <c r="K460" s="68">
        <f t="shared" si="153"/>
        <v>10572</v>
      </c>
      <c r="L460" s="69">
        <f t="shared" si="154"/>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3">
      <c r="A461" s="49" t="s">
        <v>440</v>
      </c>
      <c r="B461" s="2" t="s">
        <v>69</v>
      </c>
      <c r="C461" s="48" t="str">
        <f t="shared" si="155"/>
        <v>LA England - Stockport</v>
      </c>
      <c r="D461" s="70">
        <f t="shared" si="146"/>
        <v>144354</v>
      </c>
      <c r="E461" s="71">
        <f t="shared" si="147"/>
        <v>149843</v>
      </c>
      <c r="F461" s="69">
        <f t="shared" si="149"/>
        <v>111346</v>
      </c>
      <c r="G461" s="69">
        <f t="shared" si="150"/>
        <v>118948</v>
      </c>
      <c r="H461" s="70">
        <f t="shared" si="148"/>
        <v>294197</v>
      </c>
      <c r="I461" s="71">
        <f t="shared" si="151"/>
        <v>111346</v>
      </c>
      <c r="J461" s="71">
        <f t="shared" si="152"/>
        <v>118948</v>
      </c>
      <c r="K461" s="68">
        <f t="shared" si="153"/>
        <v>33008</v>
      </c>
      <c r="L461" s="69">
        <f t="shared" si="154"/>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3">
      <c r="A462" s="49" t="s">
        <v>440</v>
      </c>
      <c r="B462" s="2" t="s">
        <v>311</v>
      </c>
      <c r="C462" s="48" t="str">
        <f t="shared" si="155"/>
        <v>LA England - Stockton-on-Tees</v>
      </c>
      <c r="D462" s="70">
        <f t="shared" si="146"/>
        <v>97711</v>
      </c>
      <c r="E462" s="71">
        <f t="shared" si="147"/>
        <v>99708</v>
      </c>
      <c r="F462" s="69">
        <f t="shared" si="149"/>
        <v>75118</v>
      </c>
      <c r="G462" s="69">
        <f t="shared" si="150"/>
        <v>78280</v>
      </c>
      <c r="H462" s="70">
        <f t="shared" si="148"/>
        <v>197419</v>
      </c>
      <c r="I462" s="71">
        <f t="shared" si="151"/>
        <v>75118</v>
      </c>
      <c r="J462" s="71">
        <f t="shared" si="152"/>
        <v>78280</v>
      </c>
      <c r="K462" s="68">
        <f t="shared" si="153"/>
        <v>22593</v>
      </c>
      <c r="L462" s="69">
        <f t="shared" si="154"/>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3">
      <c r="A463" s="49" t="s">
        <v>440</v>
      </c>
      <c r="B463" s="2" t="s">
        <v>320</v>
      </c>
      <c r="C463" s="48" t="str">
        <f t="shared" si="155"/>
        <v>LA England - Stoke-on-Trent</v>
      </c>
      <c r="D463" s="70">
        <f t="shared" si="146"/>
        <v>129266</v>
      </c>
      <c r="E463" s="71">
        <f t="shared" si="147"/>
        <v>127356</v>
      </c>
      <c r="F463" s="69">
        <f t="shared" si="149"/>
        <v>99486</v>
      </c>
      <c r="G463" s="69">
        <f t="shared" si="150"/>
        <v>98831</v>
      </c>
      <c r="H463" s="70">
        <f t="shared" si="148"/>
        <v>256622</v>
      </c>
      <c r="I463" s="71">
        <f t="shared" si="151"/>
        <v>99486</v>
      </c>
      <c r="J463" s="71">
        <f t="shared" si="152"/>
        <v>98831</v>
      </c>
      <c r="K463" s="68">
        <f t="shared" si="153"/>
        <v>29780</v>
      </c>
      <c r="L463" s="69">
        <f t="shared" si="154"/>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3">
      <c r="A464" s="49" t="s">
        <v>440</v>
      </c>
      <c r="B464" s="2" t="s">
        <v>251</v>
      </c>
      <c r="C464" s="48" t="str">
        <f t="shared" si="155"/>
        <v>LA England - Stratford-on-Avon</v>
      </c>
      <c r="D464" s="70">
        <f t="shared" ref="D464:D521" si="156">SUM(M464:CY464)</f>
        <v>64378</v>
      </c>
      <c r="E464" s="71">
        <f t="shared" ref="E464:E521" si="157">SUM(CZ464:GL464)</f>
        <v>68024</v>
      </c>
      <c r="F464" s="69">
        <f t="shared" si="149"/>
        <v>51659</v>
      </c>
      <c r="G464" s="69">
        <f t="shared" si="150"/>
        <v>55862</v>
      </c>
      <c r="H464" s="70">
        <f t="shared" ref="H464:H521" si="158">D464+E464</f>
        <v>132402</v>
      </c>
      <c r="I464" s="71">
        <f t="shared" si="151"/>
        <v>51659</v>
      </c>
      <c r="J464" s="71">
        <f t="shared" si="152"/>
        <v>55862</v>
      </c>
      <c r="K464" s="68">
        <f t="shared" si="153"/>
        <v>12719</v>
      </c>
      <c r="L464" s="69">
        <f t="shared" si="154"/>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3">
      <c r="A465" s="49" t="s">
        <v>440</v>
      </c>
      <c r="B465" s="2" t="s">
        <v>142</v>
      </c>
      <c r="C465" s="48" t="str">
        <f t="shared" si="155"/>
        <v>LA England - Stroud</v>
      </c>
      <c r="D465" s="70">
        <f t="shared" si="156"/>
        <v>59362</v>
      </c>
      <c r="E465" s="71">
        <f t="shared" si="157"/>
        <v>61541</v>
      </c>
      <c r="F465" s="69">
        <f t="shared" ref="F465:F521" si="159">I465</f>
        <v>46929</v>
      </c>
      <c r="G465" s="69">
        <f t="shared" ref="G465:G521" si="160">J465</f>
        <v>49779</v>
      </c>
      <c r="H465" s="70">
        <f t="shared" si="158"/>
        <v>120903</v>
      </c>
      <c r="I465" s="71">
        <f t="shared" ref="I465:I521" si="161">SUM(AE465:CY465)</f>
        <v>46929</v>
      </c>
      <c r="J465" s="71">
        <f t="shared" ref="J465:J521" si="162">SUM(DR465:GL465)</f>
        <v>49779</v>
      </c>
      <c r="K465" s="68">
        <f t="shared" ref="K465:K521" si="163">SUM(M465:AD465)</f>
        <v>12433</v>
      </c>
      <c r="L465" s="69">
        <f t="shared" ref="L465:L521" si="164">SUM(CZ465:DQ465)</f>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3">
      <c r="A466" s="49" t="s">
        <v>440</v>
      </c>
      <c r="B466" s="2" t="s">
        <v>85</v>
      </c>
      <c r="C466" s="48" t="str">
        <f t="shared" si="155"/>
        <v>LA England - Sunderland</v>
      </c>
      <c r="D466" s="70">
        <f t="shared" si="156"/>
        <v>135461</v>
      </c>
      <c r="E466" s="71">
        <f t="shared" si="157"/>
        <v>142385</v>
      </c>
      <c r="F466" s="69">
        <f t="shared" si="159"/>
        <v>107086</v>
      </c>
      <c r="G466" s="69">
        <f t="shared" si="160"/>
        <v>115795</v>
      </c>
      <c r="H466" s="70">
        <f t="shared" si="158"/>
        <v>277846</v>
      </c>
      <c r="I466" s="71">
        <f t="shared" si="161"/>
        <v>107086</v>
      </c>
      <c r="J466" s="71">
        <f t="shared" si="162"/>
        <v>115795</v>
      </c>
      <c r="K466" s="68">
        <f t="shared" si="163"/>
        <v>28375</v>
      </c>
      <c r="L466" s="69">
        <f t="shared" si="164"/>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3">
      <c r="A467" s="49" t="s">
        <v>440</v>
      </c>
      <c r="B467" s="2" t="s">
        <v>246</v>
      </c>
      <c r="C467" s="48" t="str">
        <f t="shared" ref="C467:C521" si="165">CONCATENATE(A467," - ",B467)</f>
        <v>LA England - Surrey Heath</v>
      </c>
      <c r="D467" s="70">
        <f t="shared" si="156"/>
        <v>44062</v>
      </c>
      <c r="E467" s="71">
        <f t="shared" si="157"/>
        <v>45142</v>
      </c>
      <c r="F467" s="69">
        <f t="shared" si="159"/>
        <v>34154</v>
      </c>
      <c r="G467" s="69">
        <f t="shared" si="160"/>
        <v>35766</v>
      </c>
      <c r="H467" s="70">
        <f t="shared" si="158"/>
        <v>89204</v>
      </c>
      <c r="I467" s="71">
        <f t="shared" si="161"/>
        <v>34154</v>
      </c>
      <c r="J467" s="71">
        <f t="shared" si="162"/>
        <v>35766</v>
      </c>
      <c r="K467" s="68">
        <f t="shared" si="163"/>
        <v>9908</v>
      </c>
      <c r="L467" s="69">
        <f t="shared" si="164"/>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3">
      <c r="A468" s="49" t="s">
        <v>440</v>
      </c>
      <c r="B468" s="2" t="s">
        <v>59</v>
      </c>
      <c r="C468" s="48" t="str">
        <f t="shared" si="165"/>
        <v>LA England - Sutton</v>
      </c>
      <c r="D468" s="70">
        <f t="shared" si="156"/>
        <v>101319</v>
      </c>
      <c r="E468" s="71">
        <f t="shared" si="157"/>
        <v>106388</v>
      </c>
      <c r="F468" s="69">
        <f t="shared" si="159"/>
        <v>76020</v>
      </c>
      <c r="G468" s="69">
        <f t="shared" si="160"/>
        <v>82337</v>
      </c>
      <c r="H468" s="70">
        <f t="shared" si="158"/>
        <v>207707</v>
      </c>
      <c r="I468" s="71">
        <f t="shared" si="161"/>
        <v>76020</v>
      </c>
      <c r="J468" s="71">
        <f t="shared" si="162"/>
        <v>82337</v>
      </c>
      <c r="K468" s="68">
        <f t="shared" si="163"/>
        <v>25299</v>
      </c>
      <c r="L468" s="69">
        <f t="shared" si="164"/>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3">
      <c r="A469" s="49" t="s">
        <v>440</v>
      </c>
      <c r="B469" s="2" t="s">
        <v>169</v>
      </c>
      <c r="C469" s="48" t="str">
        <f t="shared" si="165"/>
        <v>LA England - Swale</v>
      </c>
      <c r="D469" s="70">
        <f t="shared" si="156"/>
        <v>74521</v>
      </c>
      <c r="E469" s="71">
        <f t="shared" si="157"/>
        <v>76494</v>
      </c>
      <c r="F469" s="69">
        <f t="shared" si="159"/>
        <v>56848</v>
      </c>
      <c r="G469" s="69">
        <f t="shared" si="160"/>
        <v>59835</v>
      </c>
      <c r="H469" s="70">
        <f t="shared" si="158"/>
        <v>151015</v>
      </c>
      <c r="I469" s="71">
        <f t="shared" si="161"/>
        <v>56848</v>
      </c>
      <c r="J469" s="71">
        <f t="shared" si="162"/>
        <v>59835</v>
      </c>
      <c r="K469" s="68">
        <f t="shared" si="163"/>
        <v>17673</v>
      </c>
      <c r="L469" s="69">
        <f t="shared" si="164"/>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3">
      <c r="A470" s="49" t="s">
        <v>440</v>
      </c>
      <c r="B470" s="2" t="s">
        <v>297</v>
      </c>
      <c r="C470" s="48" t="str">
        <f t="shared" si="165"/>
        <v>LA England - Swindon</v>
      </c>
      <c r="D470" s="70">
        <f t="shared" si="156"/>
        <v>111279</v>
      </c>
      <c r="E470" s="71">
        <f t="shared" si="157"/>
        <v>111602</v>
      </c>
      <c r="F470" s="69">
        <f t="shared" si="159"/>
        <v>85303</v>
      </c>
      <c r="G470" s="69">
        <f t="shared" si="160"/>
        <v>86826</v>
      </c>
      <c r="H470" s="70">
        <f t="shared" si="158"/>
        <v>222881</v>
      </c>
      <c r="I470" s="71">
        <f t="shared" si="161"/>
        <v>85303</v>
      </c>
      <c r="J470" s="71">
        <f t="shared" si="162"/>
        <v>86826</v>
      </c>
      <c r="K470" s="68">
        <f t="shared" si="163"/>
        <v>25976</v>
      </c>
      <c r="L470" s="69">
        <f t="shared" si="164"/>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3">
      <c r="A471" s="49" t="s">
        <v>440</v>
      </c>
      <c r="B471" s="2" t="s">
        <v>70</v>
      </c>
      <c r="C471" s="48" t="str">
        <f t="shared" si="165"/>
        <v>LA England - Tameside</v>
      </c>
      <c r="D471" s="70">
        <f t="shared" si="156"/>
        <v>111979</v>
      </c>
      <c r="E471" s="71">
        <f t="shared" si="157"/>
        <v>115138</v>
      </c>
      <c r="F471" s="69">
        <f t="shared" si="159"/>
        <v>85944</v>
      </c>
      <c r="G471" s="69">
        <f t="shared" si="160"/>
        <v>90217</v>
      </c>
      <c r="H471" s="70">
        <f t="shared" si="158"/>
        <v>227117</v>
      </c>
      <c r="I471" s="71">
        <f t="shared" si="161"/>
        <v>85944</v>
      </c>
      <c r="J471" s="71">
        <f t="shared" si="162"/>
        <v>90217</v>
      </c>
      <c r="K471" s="68">
        <f t="shared" si="163"/>
        <v>26035</v>
      </c>
      <c r="L471" s="69">
        <f t="shared" si="164"/>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3">
      <c r="A472" s="49" t="s">
        <v>440</v>
      </c>
      <c r="B472" s="2" t="s">
        <v>235</v>
      </c>
      <c r="C472" s="48" t="str">
        <f t="shared" si="165"/>
        <v>LA England - Tamworth</v>
      </c>
      <c r="D472" s="70">
        <f t="shared" si="156"/>
        <v>37691</v>
      </c>
      <c r="E472" s="71">
        <f t="shared" si="157"/>
        <v>39173</v>
      </c>
      <c r="F472" s="69">
        <f t="shared" si="159"/>
        <v>29058</v>
      </c>
      <c r="G472" s="69">
        <f t="shared" si="160"/>
        <v>31143</v>
      </c>
      <c r="H472" s="70">
        <f t="shared" si="158"/>
        <v>76864</v>
      </c>
      <c r="I472" s="71">
        <f t="shared" si="161"/>
        <v>29058</v>
      </c>
      <c r="J472" s="71">
        <f t="shared" si="162"/>
        <v>31143</v>
      </c>
      <c r="K472" s="68">
        <f t="shared" si="163"/>
        <v>8633</v>
      </c>
      <c r="L472" s="69">
        <f t="shared" si="164"/>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3">
      <c r="A473" s="49" t="s">
        <v>440</v>
      </c>
      <c r="B473" s="2" t="s">
        <v>247</v>
      </c>
      <c r="C473" s="48" t="str">
        <f t="shared" si="165"/>
        <v>LA England - Tandridge</v>
      </c>
      <c r="D473" s="70">
        <f t="shared" si="156"/>
        <v>43086</v>
      </c>
      <c r="E473" s="71">
        <f t="shared" si="157"/>
        <v>45456</v>
      </c>
      <c r="F473" s="69">
        <f t="shared" si="159"/>
        <v>33252</v>
      </c>
      <c r="G473" s="69">
        <f t="shared" si="160"/>
        <v>36059</v>
      </c>
      <c r="H473" s="70">
        <f t="shared" si="158"/>
        <v>88542</v>
      </c>
      <c r="I473" s="71">
        <f t="shared" si="161"/>
        <v>33252</v>
      </c>
      <c r="J473" s="71">
        <f t="shared" si="162"/>
        <v>36059</v>
      </c>
      <c r="K473" s="68">
        <f t="shared" si="163"/>
        <v>9834</v>
      </c>
      <c r="L473" s="69">
        <f t="shared" si="164"/>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3">
      <c r="A474" s="49" t="s">
        <v>440</v>
      </c>
      <c r="B474" s="2" t="s">
        <v>122</v>
      </c>
      <c r="C474" s="48" t="str">
        <f t="shared" si="165"/>
        <v>LA England - Teignbridge</v>
      </c>
      <c r="D474" s="70">
        <f t="shared" si="156"/>
        <v>65233</v>
      </c>
      <c r="E474" s="71">
        <f t="shared" si="157"/>
        <v>69806</v>
      </c>
      <c r="F474" s="69">
        <f t="shared" si="159"/>
        <v>52517</v>
      </c>
      <c r="G474" s="69">
        <f t="shared" si="160"/>
        <v>57891</v>
      </c>
      <c r="H474" s="70">
        <f t="shared" si="158"/>
        <v>135039</v>
      </c>
      <c r="I474" s="71">
        <f t="shared" si="161"/>
        <v>52517</v>
      </c>
      <c r="J474" s="71">
        <f t="shared" si="162"/>
        <v>57891</v>
      </c>
      <c r="K474" s="68">
        <f t="shared" si="163"/>
        <v>12716</v>
      </c>
      <c r="L474" s="69">
        <f t="shared" si="164"/>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3">
      <c r="A475" s="49" t="s">
        <v>440</v>
      </c>
      <c r="B475" s="2" t="s">
        <v>321</v>
      </c>
      <c r="C475" s="48" t="str">
        <f t="shared" si="165"/>
        <v>LA England - Telford and Wrekin</v>
      </c>
      <c r="D475" s="70">
        <f t="shared" si="156"/>
        <v>89974</v>
      </c>
      <c r="E475" s="71">
        <f t="shared" si="157"/>
        <v>91348</v>
      </c>
      <c r="F475" s="69">
        <f t="shared" si="159"/>
        <v>68803</v>
      </c>
      <c r="G475" s="69">
        <f t="shared" si="160"/>
        <v>70873</v>
      </c>
      <c r="H475" s="70">
        <f t="shared" si="158"/>
        <v>181322</v>
      </c>
      <c r="I475" s="71">
        <f t="shared" si="161"/>
        <v>68803</v>
      </c>
      <c r="J475" s="71">
        <f t="shared" si="162"/>
        <v>70873</v>
      </c>
      <c r="K475" s="68">
        <f t="shared" si="163"/>
        <v>21171</v>
      </c>
      <c r="L475" s="69">
        <f t="shared" si="164"/>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3">
      <c r="A476" s="49" t="s">
        <v>440</v>
      </c>
      <c r="B476" s="2" t="s">
        <v>137</v>
      </c>
      <c r="C476" s="48" t="str">
        <f t="shared" si="165"/>
        <v>LA England - Tendring</v>
      </c>
      <c r="D476" s="70">
        <f t="shared" si="156"/>
        <v>70931</v>
      </c>
      <c r="E476" s="71">
        <f t="shared" si="157"/>
        <v>76422</v>
      </c>
      <c r="F476" s="69">
        <f t="shared" si="159"/>
        <v>57113</v>
      </c>
      <c r="G476" s="69">
        <f t="shared" si="160"/>
        <v>63160</v>
      </c>
      <c r="H476" s="70">
        <f t="shared" si="158"/>
        <v>147353</v>
      </c>
      <c r="I476" s="71">
        <f t="shared" si="161"/>
        <v>57113</v>
      </c>
      <c r="J476" s="71">
        <f t="shared" si="162"/>
        <v>63160</v>
      </c>
      <c r="K476" s="68">
        <f t="shared" si="163"/>
        <v>13818</v>
      </c>
      <c r="L476" s="69">
        <f t="shared" si="164"/>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3">
      <c r="A477" s="49" t="s">
        <v>440</v>
      </c>
      <c r="B477" s="2" t="s">
        <v>153</v>
      </c>
      <c r="C477" s="48" t="str">
        <f t="shared" si="165"/>
        <v>LA England - Test Valley</v>
      </c>
      <c r="D477" s="70">
        <f t="shared" si="156"/>
        <v>61974</v>
      </c>
      <c r="E477" s="71">
        <f t="shared" si="157"/>
        <v>65189</v>
      </c>
      <c r="F477" s="69">
        <f t="shared" si="159"/>
        <v>48416</v>
      </c>
      <c r="G477" s="69">
        <f t="shared" si="160"/>
        <v>52111</v>
      </c>
      <c r="H477" s="70">
        <f t="shared" si="158"/>
        <v>127163</v>
      </c>
      <c r="I477" s="71">
        <f t="shared" si="161"/>
        <v>48416</v>
      </c>
      <c r="J477" s="71">
        <f t="shared" si="162"/>
        <v>52111</v>
      </c>
      <c r="K477" s="68">
        <f t="shared" si="163"/>
        <v>13558</v>
      </c>
      <c r="L477" s="69">
        <f t="shared" si="164"/>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3">
      <c r="A478" s="49" t="s">
        <v>440</v>
      </c>
      <c r="B478" s="2" t="s">
        <v>143</v>
      </c>
      <c r="C478" s="48" t="str">
        <f t="shared" si="165"/>
        <v>LA England - Tewkesbury</v>
      </c>
      <c r="D478" s="70">
        <f t="shared" si="156"/>
        <v>47084</v>
      </c>
      <c r="E478" s="71">
        <f t="shared" si="157"/>
        <v>49540</v>
      </c>
      <c r="F478" s="69">
        <f t="shared" si="159"/>
        <v>36668</v>
      </c>
      <c r="G478" s="69">
        <f t="shared" si="160"/>
        <v>39846</v>
      </c>
      <c r="H478" s="70">
        <f t="shared" si="158"/>
        <v>96624</v>
      </c>
      <c r="I478" s="71">
        <f t="shared" si="161"/>
        <v>36668</v>
      </c>
      <c r="J478" s="71">
        <f t="shared" si="162"/>
        <v>39846</v>
      </c>
      <c r="K478" s="68">
        <f t="shared" si="163"/>
        <v>10416</v>
      </c>
      <c r="L478" s="69">
        <f t="shared" si="164"/>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3">
      <c r="A479" s="49" t="s">
        <v>440</v>
      </c>
      <c r="B479" s="2" t="s">
        <v>170</v>
      </c>
      <c r="C479" s="48" t="str">
        <f t="shared" si="165"/>
        <v>LA England - Thanet</v>
      </c>
      <c r="D479" s="70">
        <f t="shared" si="156"/>
        <v>68514</v>
      </c>
      <c r="E479" s="71">
        <f t="shared" si="157"/>
        <v>72944</v>
      </c>
      <c r="F479" s="69">
        <f t="shared" si="159"/>
        <v>52991</v>
      </c>
      <c r="G479" s="69">
        <f t="shared" si="160"/>
        <v>58674</v>
      </c>
      <c r="H479" s="70">
        <f t="shared" si="158"/>
        <v>141458</v>
      </c>
      <c r="I479" s="71">
        <f t="shared" si="161"/>
        <v>52991</v>
      </c>
      <c r="J479" s="71">
        <f t="shared" si="162"/>
        <v>58674</v>
      </c>
      <c r="K479" s="68">
        <f t="shared" si="163"/>
        <v>15523</v>
      </c>
      <c r="L479" s="69">
        <f t="shared" si="164"/>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3">
      <c r="A480" s="49" t="s">
        <v>440</v>
      </c>
      <c r="B480" s="2" t="s">
        <v>161</v>
      </c>
      <c r="C480" s="48" t="str">
        <f t="shared" si="165"/>
        <v>LA England - Three Rivers</v>
      </c>
      <c r="D480" s="70">
        <f t="shared" si="156"/>
        <v>45849</v>
      </c>
      <c r="E480" s="71">
        <f t="shared" si="157"/>
        <v>48117</v>
      </c>
      <c r="F480" s="69">
        <f t="shared" si="159"/>
        <v>34884</v>
      </c>
      <c r="G480" s="69">
        <f t="shared" si="160"/>
        <v>37587</v>
      </c>
      <c r="H480" s="70">
        <f t="shared" si="158"/>
        <v>93966</v>
      </c>
      <c r="I480" s="71">
        <f t="shared" si="161"/>
        <v>34884</v>
      </c>
      <c r="J480" s="71">
        <f t="shared" si="162"/>
        <v>37587</v>
      </c>
      <c r="K480" s="68">
        <f t="shared" si="163"/>
        <v>10965</v>
      </c>
      <c r="L480" s="69">
        <f t="shared" si="164"/>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3">
      <c r="A481" s="49" t="s">
        <v>440</v>
      </c>
      <c r="B481" s="2" t="s">
        <v>292</v>
      </c>
      <c r="C481" s="48" t="str">
        <f t="shared" si="165"/>
        <v>LA England - Thurrock</v>
      </c>
      <c r="D481" s="70">
        <f t="shared" si="156"/>
        <v>86554</v>
      </c>
      <c r="E481" s="71">
        <f t="shared" si="157"/>
        <v>88977</v>
      </c>
      <c r="F481" s="69">
        <f t="shared" si="159"/>
        <v>63352</v>
      </c>
      <c r="G481" s="69">
        <f t="shared" si="160"/>
        <v>66798</v>
      </c>
      <c r="H481" s="70">
        <f t="shared" si="158"/>
        <v>175531</v>
      </c>
      <c r="I481" s="71">
        <f t="shared" si="161"/>
        <v>63352</v>
      </c>
      <c r="J481" s="71">
        <f t="shared" si="162"/>
        <v>66798</v>
      </c>
      <c r="K481" s="68">
        <f t="shared" si="163"/>
        <v>23202</v>
      </c>
      <c r="L481" s="69">
        <f t="shared" si="164"/>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3">
      <c r="A482" s="49" t="s">
        <v>440</v>
      </c>
      <c r="B482" s="2" t="s">
        <v>389</v>
      </c>
      <c r="C482" s="48" t="str">
        <f t="shared" si="165"/>
        <v>LA England - Tonbridge and Malling</v>
      </c>
      <c r="D482" s="70">
        <f t="shared" si="156"/>
        <v>64720</v>
      </c>
      <c r="E482" s="71">
        <f t="shared" si="157"/>
        <v>67851</v>
      </c>
      <c r="F482" s="69">
        <f t="shared" si="159"/>
        <v>48907</v>
      </c>
      <c r="G482" s="69">
        <f t="shared" si="160"/>
        <v>53156</v>
      </c>
      <c r="H482" s="70">
        <f t="shared" si="158"/>
        <v>132571</v>
      </c>
      <c r="I482" s="71">
        <f t="shared" si="161"/>
        <v>48907</v>
      </c>
      <c r="J482" s="71">
        <f t="shared" si="162"/>
        <v>53156</v>
      </c>
      <c r="K482" s="68">
        <f t="shared" si="163"/>
        <v>15813</v>
      </c>
      <c r="L482" s="69">
        <f t="shared" si="164"/>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3">
      <c r="A483" s="49" t="s">
        <v>440</v>
      </c>
      <c r="B483" s="2" t="s">
        <v>390</v>
      </c>
      <c r="C483" s="48" t="str">
        <f t="shared" si="165"/>
        <v>LA England - Torbay</v>
      </c>
      <c r="D483" s="70">
        <f t="shared" si="156"/>
        <v>66424</v>
      </c>
      <c r="E483" s="71">
        <f t="shared" si="157"/>
        <v>69794</v>
      </c>
      <c r="F483" s="69">
        <f t="shared" si="159"/>
        <v>53359</v>
      </c>
      <c r="G483" s="69">
        <f t="shared" si="160"/>
        <v>57375</v>
      </c>
      <c r="H483" s="70">
        <f t="shared" si="158"/>
        <v>136218</v>
      </c>
      <c r="I483" s="71">
        <f t="shared" si="161"/>
        <v>53359</v>
      </c>
      <c r="J483" s="71">
        <f t="shared" si="162"/>
        <v>57375</v>
      </c>
      <c r="K483" s="68">
        <f t="shared" si="163"/>
        <v>13065</v>
      </c>
      <c r="L483" s="69">
        <f t="shared" si="164"/>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3">
      <c r="A484" s="49" t="s">
        <v>440</v>
      </c>
      <c r="B484" s="2" t="s">
        <v>392</v>
      </c>
      <c r="C484" s="48" t="str">
        <f t="shared" si="165"/>
        <v>LA England - Torridge</v>
      </c>
      <c r="D484" s="70">
        <f t="shared" si="156"/>
        <v>33676</v>
      </c>
      <c r="E484" s="71">
        <f t="shared" si="157"/>
        <v>35043</v>
      </c>
      <c r="F484" s="69">
        <f t="shared" si="159"/>
        <v>27253</v>
      </c>
      <c r="G484" s="69">
        <f t="shared" si="160"/>
        <v>29127</v>
      </c>
      <c r="H484" s="70">
        <f t="shared" si="158"/>
        <v>68719</v>
      </c>
      <c r="I484" s="71">
        <f t="shared" si="161"/>
        <v>27253</v>
      </c>
      <c r="J484" s="71">
        <f t="shared" si="162"/>
        <v>29127</v>
      </c>
      <c r="K484" s="68">
        <f t="shared" si="163"/>
        <v>6423</v>
      </c>
      <c r="L484" s="69">
        <f t="shared" si="164"/>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3">
      <c r="A485" s="49" t="s">
        <v>440</v>
      </c>
      <c r="B485" s="2" t="s">
        <v>60</v>
      </c>
      <c r="C485" s="48" t="str">
        <f t="shared" si="165"/>
        <v>LA England - Tower Hamlets</v>
      </c>
      <c r="D485" s="70">
        <f t="shared" si="156"/>
        <v>174543</v>
      </c>
      <c r="E485" s="71">
        <f t="shared" si="157"/>
        <v>157426</v>
      </c>
      <c r="F485" s="69">
        <f t="shared" si="159"/>
        <v>136620</v>
      </c>
      <c r="G485" s="69">
        <f t="shared" si="160"/>
        <v>121300</v>
      </c>
      <c r="H485" s="70">
        <f t="shared" si="158"/>
        <v>331969</v>
      </c>
      <c r="I485" s="71">
        <f t="shared" si="161"/>
        <v>136620</v>
      </c>
      <c r="J485" s="71">
        <f t="shared" si="162"/>
        <v>121300</v>
      </c>
      <c r="K485" s="68">
        <f t="shared" si="163"/>
        <v>37923</v>
      </c>
      <c r="L485" s="69">
        <f t="shared" si="164"/>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3">
      <c r="A486" s="49" t="s">
        <v>440</v>
      </c>
      <c r="B486" s="2" t="s">
        <v>71</v>
      </c>
      <c r="C486" s="48" t="str">
        <f t="shared" si="165"/>
        <v>LA England - Trafford</v>
      </c>
      <c r="D486" s="70">
        <f t="shared" si="156"/>
        <v>116212</v>
      </c>
      <c r="E486" s="71">
        <f t="shared" si="157"/>
        <v>121367</v>
      </c>
      <c r="F486" s="69">
        <f t="shared" si="159"/>
        <v>87288</v>
      </c>
      <c r="G486" s="69">
        <f t="shared" si="160"/>
        <v>93665</v>
      </c>
      <c r="H486" s="70">
        <f t="shared" si="158"/>
        <v>237579</v>
      </c>
      <c r="I486" s="71">
        <f t="shared" si="161"/>
        <v>87288</v>
      </c>
      <c r="J486" s="71">
        <f t="shared" si="162"/>
        <v>93665</v>
      </c>
      <c r="K486" s="68">
        <f t="shared" si="163"/>
        <v>28924</v>
      </c>
      <c r="L486" s="69">
        <f t="shared" si="164"/>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3">
      <c r="A487" s="49" t="s">
        <v>440</v>
      </c>
      <c r="B487" s="2" t="s">
        <v>393</v>
      </c>
      <c r="C487" s="48" t="str">
        <f t="shared" si="165"/>
        <v>LA England - Tunbridge Wells</v>
      </c>
      <c r="D487" s="70">
        <f t="shared" si="156"/>
        <v>58599</v>
      </c>
      <c r="E487" s="71">
        <f t="shared" si="157"/>
        <v>60340</v>
      </c>
      <c r="F487" s="69">
        <f t="shared" si="159"/>
        <v>44833</v>
      </c>
      <c r="G487" s="69">
        <f t="shared" si="160"/>
        <v>46979</v>
      </c>
      <c r="H487" s="70">
        <f t="shared" si="158"/>
        <v>118939</v>
      </c>
      <c r="I487" s="71">
        <f t="shared" si="161"/>
        <v>44833</v>
      </c>
      <c r="J487" s="71">
        <f t="shared" si="162"/>
        <v>46979</v>
      </c>
      <c r="K487" s="68">
        <f t="shared" si="163"/>
        <v>13766</v>
      </c>
      <c r="L487" s="69">
        <f t="shared" si="164"/>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3">
      <c r="A488" s="49" t="s">
        <v>440</v>
      </c>
      <c r="B488" s="2" t="s">
        <v>394</v>
      </c>
      <c r="C488" s="48" t="str">
        <f t="shared" si="165"/>
        <v>LA England - Uttlesford</v>
      </c>
      <c r="D488" s="70">
        <f t="shared" si="156"/>
        <v>45552</v>
      </c>
      <c r="E488" s="71">
        <f t="shared" si="157"/>
        <v>47207</v>
      </c>
      <c r="F488" s="69">
        <f t="shared" si="159"/>
        <v>35018</v>
      </c>
      <c r="G488" s="69">
        <f t="shared" si="160"/>
        <v>37077</v>
      </c>
      <c r="H488" s="70">
        <f t="shared" si="158"/>
        <v>92759</v>
      </c>
      <c r="I488" s="71">
        <f t="shared" si="161"/>
        <v>35018</v>
      </c>
      <c r="J488" s="71">
        <f t="shared" si="162"/>
        <v>37077</v>
      </c>
      <c r="K488" s="68">
        <f t="shared" si="163"/>
        <v>10534</v>
      </c>
      <c r="L488" s="69">
        <f t="shared" si="164"/>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3">
      <c r="A489" s="49" t="s">
        <v>440</v>
      </c>
      <c r="B489" s="2" t="s">
        <v>396</v>
      </c>
      <c r="C489" s="48" t="str">
        <f t="shared" si="165"/>
        <v>LA England - Vale of White Horse</v>
      </c>
      <c r="D489" s="70">
        <f t="shared" si="156"/>
        <v>68800</v>
      </c>
      <c r="E489" s="71">
        <f t="shared" si="157"/>
        <v>69110</v>
      </c>
      <c r="F489" s="69">
        <f t="shared" si="159"/>
        <v>53248</v>
      </c>
      <c r="G489" s="69">
        <f t="shared" si="160"/>
        <v>54845</v>
      </c>
      <c r="H489" s="70">
        <f t="shared" si="158"/>
        <v>137910</v>
      </c>
      <c r="I489" s="71">
        <f t="shared" si="161"/>
        <v>53248</v>
      </c>
      <c r="J489" s="71">
        <f t="shared" si="162"/>
        <v>54845</v>
      </c>
      <c r="K489" s="68">
        <f t="shared" si="163"/>
        <v>15552</v>
      </c>
      <c r="L489" s="69">
        <f t="shared" si="164"/>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3">
      <c r="A490" s="49" t="s">
        <v>440</v>
      </c>
      <c r="B490" s="2" t="s">
        <v>97</v>
      </c>
      <c r="C490" s="48" t="str">
        <f t="shared" si="165"/>
        <v>LA England - Wakefield</v>
      </c>
      <c r="D490" s="70">
        <f t="shared" si="156"/>
        <v>172868</v>
      </c>
      <c r="E490" s="71">
        <f t="shared" si="157"/>
        <v>178724</v>
      </c>
      <c r="F490" s="69">
        <f t="shared" si="159"/>
        <v>134520</v>
      </c>
      <c r="G490" s="69">
        <f t="shared" si="160"/>
        <v>142086</v>
      </c>
      <c r="H490" s="70">
        <f t="shared" si="158"/>
        <v>351592</v>
      </c>
      <c r="I490" s="71">
        <f t="shared" si="161"/>
        <v>134520</v>
      </c>
      <c r="J490" s="71">
        <f t="shared" si="162"/>
        <v>142086</v>
      </c>
      <c r="K490" s="68">
        <f t="shared" si="163"/>
        <v>38348</v>
      </c>
      <c r="L490" s="69">
        <f t="shared" si="164"/>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3">
      <c r="A491" s="49" t="s">
        <v>440</v>
      </c>
      <c r="B491" s="2" t="s">
        <v>91</v>
      </c>
      <c r="C491" s="48" t="str">
        <f t="shared" si="165"/>
        <v>LA England - Walsall</v>
      </c>
      <c r="D491" s="70">
        <f t="shared" si="156"/>
        <v>140962</v>
      </c>
      <c r="E491" s="71">
        <f t="shared" si="157"/>
        <v>145754</v>
      </c>
      <c r="F491" s="69">
        <f t="shared" si="159"/>
        <v>105583</v>
      </c>
      <c r="G491" s="69">
        <f t="shared" si="160"/>
        <v>111758</v>
      </c>
      <c r="H491" s="70">
        <f t="shared" si="158"/>
        <v>286716</v>
      </c>
      <c r="I491" s="71">
        <f t="shared" si="161"/>
        <v>105583</v>
      </c>
      <c r="J491" s="71">
        <f t="shared" si="162"/>
        <v>111758</v>
      </c>
      <c r="K491" s="68">
        <f t="shared" si="163"/>
        <v>35379</v>
      </c>
      <c r="L491" s="69">
        <f t="shared" si="164"/>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3">
      <c r="A492" s="49" t="s">
        <v>440</v>
      </c>
      <c r="B492" s="2" t="s">
        <v>61</v>
      </c>
      <c r="C492" s="48" t="str">
        <f t="shared" si="165"/>
        <v>LA England - Waltham Forest</v>
      </c>
      <c r="D492" s="70">
        <f t="shared" si="156"/>
        <v>139772</v>
      </c>
      <c r="E492" s="71">
        <f t="shared" si="157"/>
        <v>137168</v>
      </c>
      <c r="F492" s="69">
        <f t="shared" si="159"/>
        <v>105146</v>
      </c>
      <c r="G492" s="69">
        <f t="shared" si="160"/>
        <v>104656</v>
      </c>
      <c r="H492" s="70">
        <f t="shared" si="158"/>
        <v>276940</v>
      </c>
      <c r="I492" s="71">
        <f t="shared" si="161"/>
        <v>105146</v>
      </c>
      <c r="J492" s="71">
        <f t="shared" si="162"/>
        <v>104656</v>
      </c>
      <c r="K492" s="68">
        <f t="shared" si="163"/>
        <v>34626</v>
      </c>
      <c r="L492" s="69">
        <f t="shared" si="164"/>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3">
      <c r="A493" s="49" t="s">
        <v>440</v>
      </c>
      <c r="B493" s="2" t="s">
        <v>62</v>
      </c>
      <c r="C493" s="48" t="str">
        <f t="shared" si="165"/>
        <v>LA England - Wandsworth</v>
      </c>
      <c r="D493" s="70">
        <f t="shared" si="156"/>
        <v>158074</v>
      </c>
      <c r="E493" s="71">
        <f t="shared" si="157"/>
        <v>171661</v>
      </c>
      <c r="F493" s="69">
        <f t="shared" si="159"/>
        <v>124791</v>
      </c>
      <c r="G493" s="69">
        <f t="shared" si="160"/>
        <v>139958</v>
      </c>
      <c r="H493" s="70">
        <f t="shared" si="158"/>
        <v>329735</v>
      </c>
      <c r="I493" s="71">
        <f t="shared" si="161"/>
        <v>124791</v>
      </c>
      <c r="J493" s="71">
        <f t="shared" si="162"/>
        <v>139958</v>
      </c>
      <c r="K493" s="68">
        <f t="shared" si="163"/>
        <v>33283</v>
      </c>
      <c r="L493" s="69">
        <f t="shared" si="164"/>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3">
      <c r="A494" s="49" t="s">
        <v>440</v>
      </c>
      <c r="B494" s="2" t="s">
        <v>282</v>
      </c>
      <c r="C494" s="48" t="str">
        <f t="shared" si="165"/>
        <v>LA England - Warrington</v>
      </c>
      <c r="D494" s="70">
        <f t="shared" si="156"/>
        <v>103843</v>
      </c>
      <c r="E494" s="71">
        <f t="shared" si="157"/>
        <v>105554</v>
      </c>
      <c r="F494" s="69">
        <f t="shared" si="159"/>
        <v>81158</v>
      </c>
      <c r="G494" s="69">
        <f t="shared" si="160"/>
        <v>84062</v>
      </c>
      <c r="H494" s="70">
        <f t="shared" si="158"/>
        <v>209397</v>
      </c>
      <c r="I494" s="71">
        <f t="shared" si="161"/>
        <v>81158</v>
      </c>
      <c r="J494" s="71">
        <f t="shared" si="162"/>
        <v>84062</v>
      </c>
      <c r="K494" s="68">
        <f t="shared" si="163"/>
        <v>22685</v>
      </c>
      <c r="L494" s="69">
        <f t="shared" si="164"/>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3">
      <c r="A495" s="49" t="s">
        <v>440</v>
      </c>
      <c r="B495" s="2" t="s">
        <v>397</v>
      </c>
      <c r="C495" s="48" t="str">
        <f t="shared" si="165"/>
        <v>LA England - Warwick</v>
      </c>
      <c r="D495" s="70">
        <f t="shared" si="156"/>
        <v>72591</v>
      </c>
      <c r="E495" s="71">
        <f t="shared" si="157"/>
        <v>72318</v>
      </c>
      <c r="F495" s="69">
        <f t="shared" si="159"/>
        <v>58385</v>
      </c>
      <c r="G495" s="69">
        <f t="shared" si="160"/>
        <v>58734</v>
      </c>
      <c r="H495" s="70">
        <f t="shared" si="158"/>
        <v>144909</v>
      </c>
      <c r="I495" s="71">
        <f t="shared" si="161"/>
        <v>58385</v>
      </c>
      <c r="J495" s="71">
        <f t="shared" si="162"/>
        <v>58734</v>
      </c>
      <c r="K495" s="68">
        <f t="shared" si="163"/>
        <v>14206</v>
      </c>
      <c r="L495" s="69">
        <f t="shared" si="164"/>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3">
      <c r="A496" s="49" t="s">
        <v>440</v>
      </c>
      <c r="B496" s="2" t="s">
        <v>398</v>
      </c>
      <c r="C496" s="48" t="str">
        <f t="shared" si="165"/>
        <v>LA England - Watford</v>
      </c>
      <c r="D496" s="70">
        <f t="shared" si="156"/>
        <v>47933</v>
      </c>
      <c r="E496" s="71">
        <f t="shared" si="157"/>
        <v>48690</v>
      </c>
      <c r="F496" s="69">
        <f t="shared" si="159"/>
        <v>35754</v>
      </c>
      <c r="G496" s="69">
        <f t="shared" si="160"/>
        <v>36951</v>
      </c>
      <c r="H496" s="70">
        <f t="shared" si="158"/>
        <v>96623</v>
      </c>
      <c r="I496" s="71">
        <f t="shared" si="161"/>
        <v>35754</v>
      </c>
      <c r="J496" s="71">
        <f t="shared" si="162"/>
        <v>36951</v>
      </c>
      <c r="K496" s="68">
        <f t="shared" si="163"/>
        <v>12179</v>
      </c>
      <c r="L496" s="69">
        <f t="shared" si="164"/>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3">
      <c r="A497" s="49" t="s">
        <v>440</v>
      </c>
      <c r="B497" s="2" t="s">
        <v>399</v>
      </c>
      <c r="C497" s="48" t="str">
        <f t="shared" si="165"/>
        <v>LA England - Waverley</v>
      </c>
      <c r="D497" s="70">
        <f t="shared" si="156"/>
        <v>61858</v>
      </c>
      <c r="E497" s="71">
        <f t="shared" si="157"/>
        <v>64698</v>
      </c>
      <c r="F497" s="69">
        <f t="shared" si="159"/>
        <v>47004</v>
      </c>
      <c r="G497" s="69">
        <f t="shared" si="160"/>
        <v>50791</v>
      </c>
      <c r="H497" s="70">
        <f t="shared" si="158"/>
        <v>126556</v>
      </c>
      <c r="I497" s="71">
        <f t="shared" si="161"/>
        <v>47004</v>
      </c>
      <c r="J497" s="71">
        <f t="shared" si="162"/>
        <v>50791</v>
      </c>
      <c r="K497" s="68">
        <f t="shared" si="163"/>
        <v>14854</v>
      </c>
      <c r="L497" s="69">
        <f t="shared" si="164"/>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3">
      <c r="A498" s="49" t="s">
        <v>440</v>
      </c>
      <c r="B498" s="2" t="s">
        <v>400</v>
      </c>
      <c r="C498" s="48" t="str">
        <f t="shared" si="165"/>
        <v>LA England - Wealden</v>
      </c>
      <c r="D498" s="70">
        <f t="shared" si="156"/>
        <v>78398</v>
      </c>
      <c r="E498" s="71">
        <f t="shared" si="157"/>
        <v>84335</v>
      </c>
      <c r="F498" s="69">
        <f t="shared" si="159"/>
        <v>62323</v>
      </c>
      <c r="G498" s="69">
        <f t="shared" si="160"/>
        <v>69131</v>
      </c>
      <c r="H498" s="70">
        <f t="shared" si="158"/>
        <v>162733</v>
      </c>
      <c r="I498" s="71">
        <f t="shared" si="161"/>
        <v>62323</v>
      </c>
      <c r="J498" s="71">
        <f t="shared" si="162"/>
        <v>69131</v>
      </c>
      <c r="K498" s="68">
        <f t="shared" si="163"/>
        <v>16075</v>
      </c>
      <c r="L498" s="69">
        <f t="shared" si="164"/>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3">
      <c r="A499" s="49" t="s">
        <v>440</v>
      </c>
      <c r="B499" s="2" t="s">
        <v>401</v>
      </c>
      <c r="C499" s="48" t="str">
        <f t="shared" si="165"/>
        <v>LA England - Wellingborough</v>
      </c>
      <c r="D499" s="70">
        <f t="shared" si="156"/>
        <v>39322</v>
      </c>
      <c r="E499" s="71">
        <f t="shared" si="157"/>
        <v>40759</v>
      </c>
      <c r="F499" s="69">
        <f t="shared" si="159"/>
        <v>29860</v>
      </c>
      <c r="G499" s="69">
        <f t="shared" si="160"/>
        <v>31685</v>
      </c>
      <c r="H499" s="70">
        <f t="shared" si="158"/>
        <v>80081</v>
      </c>
      <c r="I499" s="71">
        <f t="shared" si="161"/>
        <v>29860</v>
      </c>
      <c r="J499" s="71">
        <f t="shared" si="162"/>
        <v>31685</v>
      </c>
      <c r="K499" s="68">
        <f t="shared" si="163"/>
        <v>9462</v>
      </c>
      <c r="L499" s="69">
        <f t="shared" si="164"/>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3">
      <c r="A500" s="49" t="s">
        <v>440</v>
      </c>
      <c r="B500" s="2" t="s">
        <v>402</v>
      </c>
      <c r="C500" s="48" t="str">
        <f t="shared" si="165"/>
        <v>LA England - Welwyn Hatfield</v>
      </c>
      <c r="D500" s="70">
        <f t="shared" si="156"/>
        <v>61238</v>
      </c>
      <c r="E500" s="71">
        <f t="shared" si="157"/>
        <v>62655</v>
      </c>
      <c r="F500" s="69">
        <f t="shared" si="159"/>
        <v>47958</v>
      </c>
      <c r="G500" s="69">
        <f t="shared" si="160"/>
        <v>49959</v>
      </c>
      <c r="H500" s="70">
        <f t="shared" si="158"/>
        <v>123893</v>
      </c>
      <c r="I500" s="71">
        <f t="shared" si="161"/>
        <v>47958</v>
      </c>
      <c r="J500" s="71">
        <f t="shared" si="162"/>
        <v>49959</v>
      </c>
      <c r="K500" s="68">
        <f t="shared" si="163"/>
        <v>13280</v>
      </c>
      <c r="L500" s="69">
        <f t="shared" si="164"/>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3">
      <c r="A501" s="49" t="s">
        <v>440</v>
      </c>
      <c r="B501" s="2" t="s">
        <v>403</v>
      </c>
      <c r="C501" s="48" t="str">
        <f t="shared" si="165"/>
        <v>LA England - West Berkshire</v>
      </c>
      <c r="D501" s="70">
        <f t="shared" si="156"/>
        <v>78390</v>
      </c>
      <c r="E501" s="71">
        <f t="shared" si="157"/>
        <v>80075</v>
      </c>
      <c r="F501" s="69">
        <f t="shared" si="159"/>
        <v>60272</v>
      </c>
      <c r="G501" s="69">
        <f t="shared" si="160"/>
        <v>62645</v>
      </c>
      <c r="H501" s="70">
        <f t="shared" si="158"/>
        <v>158465</v>
      </c>
      <c r="I501" s="71">
        <f t="shared" si="161"/>
        <v>60272</v>
      </c>
      <c r="J501" s="71">
        <f t="shared" si="162"/>
        <v>62645</v>
      </c>
      <c r="K501" s="68">
        <f t="shared" si="163"/>
        <v>18118</v>
      </c>
      <c r="L501" s="69">
        <f t="shared" si="164"/>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3">
      <c r="A502" s="49" t="s">
        <v>440</v>
      </c>
      <c r="B502" s="2" t="s">
        <v>404</v>
      </c>
      <c r="C502" s="48" t="str">
        <f t="shared" si="165"/>
        <v>LA England - West Devon</v>
      </c>
      <c r="D502" s="70">
        <f t="shared" si="156"/>
        <v>27410</v>
      </c>
      <c r="E502" s="71">
        <f t="shared" si="157"/>
        <v>28729</v>
      </c>
      <c r="F502" s="69">
        <f t="shared" si="159"/>
        <v>22292</v>
      </c>
      <c r="G502" s="69">
        <f t="shared" si="160"/>
        <v>23846</v>
      </c>
      <c r="H502" s="70">
        <f t="shared" si="158"/>
        <v>56139</v>
      </c>
      <c r="I502" s="71">
        <f t="shared" si="161"/>
        <v>22292</v>
      </c>
      <c r="J502" s="71">
        <f t="shared" si="162"/>
        <v>23846</v>
      </c>
      <c r="K502" s="68">
        <f t="shared" si="163"/>
        <v>5118</v>
      </c>
      <c r="L502" s="69">
        <f t="shared" si="164"/>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3">
      <c r="A503" s="49" t="s">
        <v>440</v>
      </c>
      <c r="B503" s="2" t="s">
        <v>181</v>
      </c>
      <c r="C503" s="48" t="str">
        <f t="shared" si="165"/>
        <v>LA England - West Lancashire</v>
      </c>
      <c r="D503" s="70">
        <f t="shared" si="156"/>
        <v>55455</v>
      </c>
      <c r="E503" s="71">
        <f t="shared" si="157"/>
        <v>59041</v>
      </c>
      <c r="F503" s="69">
        <f t="shared" si="159"/>
        <v>43994</v>
      </c>
      <c r="G503" s="69">
        <f t="shared" si="160"/>
        <v>48248</v>
      </c>
      <c r="H503" s="70">
        <f t="shared" si="158"/>
        <v>114496</v>
      </c>
      <c r="I503" s="71">
        <f t="shared" si="161"/>
        <v>43994</v>
      </c>
      <c r="J503" s="71">
        <f t="shared" si="162"/>
        <v>48248</v>
      </c>
      <c r="K503" s="68">
        <f t="shared" si="163"/>
        <v>11461</v>
      </c>
      <c r="L503" s="69">
        <f t="shared" si="164"/>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3">
      <c r="A504" s="49" t="s">
        <v>440</v>
      </c>
      <c r="B504" s="2" t="s">
        <v>405</v>
      </c>
      <c r="C504" s="48" t="str">
        <f t="shared" si="165"/>
        <v>LA England - West Lindsey</v>
      </c>
      <c r="D504" s="70">
        <f t="shared" si="156"/>
        <v>47188</v>
      </c>
      <c r="E504" s="71">
        <f t="shared" si="157"/>
        <v>48998</v>
      </c>
      <c r="F504" s="69">
        <f t="shared" si="159"/>
        <v>37671</v>
      </c>
      <c r="G504" s="69">
        <f t="shared" si="160"/>
        <v>40083</v>
      </c>
      <c r="H504" s="70">
        <f t="shared" si="158"/>
        <v>96186</v>
      </c>
      <c r="I504" s="71">
        <f t="shared" si="161"/>
        <v>37671</v>
      </c>
      <c r="J504" s="71">
        <f t="shared" si="162"/>
        <v>40083</v>
      </c>
      <c r="K504" s="68">
        <f t="shared" si="163"/>
        <v>9517</v>
      </c>
      <c r="L504" s="69">
        <f t="shared" si="164"/>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3">
      <c r="A505" s="49" t="s">
        <v>440</v>
      </c>
      <c r="B505" s="2" t="s">
        <v>406</v>
      </c>
      <c r="C505" s="48" t="str">
        <f t="shared" si="165"/>
        <v>LA England - West Oxfordshire</v>
      </c>
      <c r="D505" s="70">
        <f t="shared" si="156"/>
        <v>54829</v>
      </c>
      <c r="E505" s="71">
        <f t="shared" si="157"/>
        <v>56929</v>
      </c>
      <c r="F505" s="69">
        <f t="shared" si="159"/>
        <v>43053</v>
      </c>
      <c r="G505" s="69">
        <f t="shared" si="160"/>
        <v>45623</v>
      </c>
      <c r="H505" s="70">
        <f t="shared" si="158"/>
        <v>111758</v>
      </c>
      <c r="I505" s="71">
        <f t="shared" si="161"/>
        <v>43053</v>
      </c>
      <c r="J505" s="71">
        <f t="shared" si="162"/>
        <v>45623</v>
      </c>
      <c r="K505" s="68">
        <f t="shared" si="163"/>
        <v>11776</v>
      </c>
      <c r="L505" s="69">
        <f t="shared" si="164"/>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3">
      <c r="A506" s="49" t="s">
        <v>440</v>
      </c>
      <c r="B506" s="2" t="s">
        <v>421</v>
      </c>
      <c r="C506" s="48" t="str">
        <f t="shared" si="165"/>
        <v>LA England - West Suffolk</v>
      </c>
      <c r="D506" s="70">
        <f t="shared" si="156"/>
        <v>89357</v>
      </c>
      <c r="E506" s="71">
        <f t="shared" si="157"/>
        <v>87945</v>
      </c>
      <c r="F506" s="69">
        <f t="shared" si="159"/>
        <v>70007</v>
      </c>
      <c r="G506" s="69">
        <f t="shared" si="160"/>
        <v>69771</v>
      </c>
      <c r="H506" s="70">
        <f t="shared" si="158"/>
        <v>177302</v>
      </c>
      <c r="I506" s="71">
        <f t="shared" si="161"/>
        <v>70007</v>
      </c>
      <c r="J506" s="71">
        <f t="shared" si="162"/>
        <v>69771</v>
      </c>
      <c r="K506" s="68">
        <f t="shared" si="163"/>
        <v>19350</v>
      </c>
      <c r="L506" s="69">
        <f t="shared" si="164"/>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3">
      <c r="A507" s="49" t="s">
        <v>440</v>
      </c>
      <c r="B507" s="2" t="s">
        <v>407</v>
      </c>
      <c r="C507" s="48" t="str">
        <f t="shared" si="165"/>
        <v>LA England - Westminster</v>
      </c>
      <c r="D507" s="70">
        <f t="shared" si="156"/>
        <v>142297</v>
      </c>
      <c r="E507" s="71">
        <f t="shared" si="157"/>
        <v>127551</v>
      </c>
      <c r="F507" s="69">
        <f t="shared" si="159"/>
        <v>116100</v>
      </c>
      <c r="G507" s="69">
        <f t="shared" si="160"/>
        <v>103047</v>
      </c>
      <c r="H507" s="70">
        <f t="shared" si="158"/>
        <v>269848</v>
      </c>
      <c r="I507" s="71">
        <f t="shared" si="161"/>
        <v>116100</v>
      </c>
      <c r="J507" s="71">
        <f t="shared" si="162"/>
        <v>103047</v>
      </c>
      <c r="K507" s="68">
        <f t="shared" si="163"/>
        <v>26197</v>
      </c>
      <c r="L507" s="69">
        <f t="shared" si="164"/>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3">
      <c r="A508" s="49" t="s">
        <v>440</v>
      </c>
      <c r="B508" s="2" t="s">
        <v>408</v>
      </c>
      <c r="C508" s="48" t="str">
        <f t="shared" si="165"/>
        <v>LA England - Wigan</v>
      </c>
      <c r="D508" s="70">
        <f t="shared" si="156"/>
        <v>164901</v>
      </c>
      <c r="E508" s="71">
        <f t="shared" si="157"/>
        <v>165811</v>
      </c>
      <c r="F508" s="69">
        <f t="shared" si="159"/>
        <v>129027</v>
      </c>
      <c r="G508" s="69">
        <f t="shared" si="160"/>
        <v>132301</v>
      </c>
      <c r="H508" s="70">
        <f t="shared" si="158"/>
        <v>330712</v>
      </c>
      <c r="I508" s="71">
        <f t="shared" si="161"/>
        <v>129027</v>
      </c>
      <c r="J508" s="71">
        <f t="shared" si="162"/>
        <v>132301</v>
      </c>
      <c r="K508" s="68">
        <f t="shared" si="163"/>
        <v>35874</v>
      </c>
      <c r="L508" s="69">
        <f t="shared" si="164"/>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3">
      <c r="A509" s="49" t="s">
        <v>440</v>
      </c>
      <c r="B509" s="2" t="s">
        <v>298</v>
      </c>
      <c r="C509" s="48" t="str">
        <f t="shared" si="165"/>
        <v>LA England - Wiltshire</v>
      </c>
      <c r="D509" s="70">
        <f t="shared" si="156"/>
        <v>249185</v>
      </c>
      <c r="E509" s="71">
        <f t="shared" si="157"/>
        <v>254885</v>
      </c>
      <c r="F509" s="69">
        <f t="shared" si="159"/>
        <v>195001</v>
      </c>
      <c r="G509" s="69">
        <f t="shared" si="160"/>
        <v>202795</v>
      </c>
      <c r="H509" s="70">
        <f t="shared" si="158"/>
        <v>504070</v>
      </c>
      <c r="I509" s="71">
        <f t="shared" si="161"/>
        <v>195001</v>
      </c>
      <c r="J509" s="71">
        <f t="shared" si="162"/>
        <v>202795</v>
      </c>
      <c r="K509" s="68">
        <f t="shared" si="163"/>
        <v>54184</v>
      </c>
      <c r="L509" s="69">
        <f t="shared" si="164"/>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3">
      <c r="A510" s="49" t="s">
        <v>440</v>
      </c>
      <c r="B510" s="2" t="s">
        <v>409</v>
      </c>
      <c r="C510" s="48" t="str">
        <f t="shared" si="165"/>
        <v>LA England - Winchester</v>
      </c>
      <c r="D510" s="70">
        <f t="shared" si="156"/>
        <v>61431</v>
      </c>
      <c r="E510" s="71">
        <f t="shared" si="157"/>
        <v>64494</v>
      </c>
      <c r="F510" s="69">
        <f t="shared" si="159"/>
        <v>47703</v>
      </c>
      <c r="G510" s="69">
        <f t="shared" si="160"/>
        <v>51821</v>
      </c>
      <c r="H510" s="70">
        <f t="shared" si="158"/>
        <v>125925</v>
      </c>
      <c r="I510" s="71">
        <f t="shared" si="161"/>
        <v>47703</v>
      </c>
      <c r="J510" s="71">
        <f t="shared" si="162"/>
        <v>51821</v>
      </c>
      <c r="K510" s="68">
        <f t="shared" si="163"/>
        <v>13728</v>
      </c>
      <c r="L510" s="69">
        <f t="shared" si="164"/>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3">
      <c r="A511" s="49" t="s">
        <v>440</v>
      </c>
      <c r="B511" s="2" t="s">
        <v>410</v>
      </c>
      <c r="C511" s="48" t="str">
        <f t="shared" si="165"/>
        <v>LA England - Windsor and Maidenhead</v>
      </c>
      <c r="D511" s="70">
        <f t="shared" si="156"/>
        <v>75014</v>
      </c>
      <c r="E511" s="71">
        <f t="shared" si="157"/>
        <v>76259</v>
      </c>
      <c r="F511" s="69">
        <f t="shared" si="159"/>
        <v>56851</v>
      </c>
      <c r="G511" s="69">
        <f t="shared" si="160"/>
        <v>59745</v>
      </c>
      <c r="H511" s="70">
        <f t="shared" si="158"/>
        <v>151273</v>
      </c>
      <c r="I511" s="71">
        <f t="shared" si="161"/>
        <v>56851</v>
      </c>
      <c r="J511" s="71">
        <f t="shared" si="162"/>
        <v>59745</v>
      </c>
      <c r="K511" s="68">
        <f t="shared" si="163"/>
        <v>18163</v>
      </c>
      <c r="L511" s="69">
        <f t="shared" si="164"/>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3">
      <c r="A512" s="49" t="s">
        <v>440</v>
      </c>
      <c r="B512" s="2" t="s">
        <v>76</v>
      </c>
      <c r="C512" s="48" t="str">
        <f t="shared" si="165"/>
        <v>LA England - Wirral</v>
      </c>
      <c r="D512" s="70">
        <f t="shared" si="156"/>
        <v>157115</v>
      </c>
      <c r="E512" s="71">
        <f t="shared" si="157"/>
        <v>167221</v>
      </c>
      <c r="F512" s="69">
        <f t="shared" si="159"/>
        <v>122430</v>
      </c>
      <c r="G512" s="69">
        <f t="shared" si="160"/>
        <v>134475</v>
      </c>
      <c r="H512" s="70">
        <f t="shared" si="158"/>
        <v>324336</v>
      </c>
      <c r="I512" s="71">
        <f t="shared" si="161"/>
        <v>122430</v>
      </c>
      <c r="J512" s="71">
        <f t="shared" si="162"/>
        <v>134475</v>
      </c>
      <c r="K512" s="68">
        <f t="shared" si="163"/>
        <v>34685</v>
      </c>
      <c r="L512" s="69">
        <f t="shared" si="164"/>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3">
      <c r="A513" s="49" t="s">
        <v>440</v>
      </c>
      <c r="B513" s="2" t="s">
        <v>411</v>
      </c>
      <c r="C513" s="48" t="str">
        <f t="shared" si="165"/>
        <v>LA England - Woking</v>
      </c>
      <c r="D513" s="70">
        <f t="shared" si="156"/>
        <v>50089</v>
      </c>
      <c r="E513" s="71">
        <f t="shared" si="157"/>
        <v>49919</v>
      </c>
      <c r="F513" s="69">
        <f t="shared" si="159"/>
        <v>37748</v>
      </c>
      <c r="G513" s="69">
        <f t="shared" si="160"/>
        <v>38339</v>
      </c>
      <c r="H513" s="70">
        <f t="shared" si="158"/>
        <v>100008</v>
      </c>
      <c r="I513" s="71">
        <f t="shared" si="161"/>
        <v>37748</v>
      </c>
      <c r="J513" s="71">
        <f t="shared" si="162"/>
        <v>38339</v>
      </c>
      <c r="K513" s="68">
        <f t="shared" si="163"/>
        <v>12341</v>
      </c>
      <c r="L513" s="69">
        <f t="shared" si="164"/>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3">
      <c r="A514" s="49" t="s">
        <v>440</v>
      </c>
      <c r="B514" s="2" t="s">
        <v>303</v>
      </c>
      <c r="C514" s="48" t="str">
        <f t="shared" si="165"/>
        <v>LA England - Wokingham</v>
      </c>
      <c r="D514" s="70">
        <f t="shared" si="156"/>
        <v>85524</v>
      </c>
      <c r="E514" s="71">
        <f t="shared" si="157"/>
        <v>88421</v>
      </c>
      <c r="F514" s="69">
        <f t="shared" si="159"/>
        <v>64334</v>
      </c>
      <c r="G514" s="69">
        <f t="shared" si="160"/>
        <v>68338</v>
      </c>
      <c r="H514" s="70">
        <f t="shared" si="158"/>
        <v>173945</v>
      </c>
      <c r="I514" s="71">
        <f t="shared" si="161"/>
        <v>64334</v>
      </c>
      <c r="J514" s="71">
        <f t="shared" si="162"/>
        <v>68338</v>
      </c>
      <c r="K514" s="68">
        <f t="shared" si="163"/>
        <v>21190</v>
      </c>
      <c r="L514" s="69">
        <f t="shared" si="164"/>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3">
      <c r="A515" s="49" t="s">
        <v>440</v>
      </c>
      <c r="B515" s="2" t="s">
        <v>92</v>
      </c>
      <c r="C515" s="48" t="str">
        <f t="shared" si="165"/>
        <v>LA England - Wolverhampton</v>
      </c>
      <c r="D515" s="70">
        <f t="shared" si="156"/>
        <v>131649</v>
      </c>
      <c r="E515" s="71">
        <f t="shared" si="157"/>
        <v>132758</v>
      </c>
      <c r="F515" s="69">
        <f t="shared" si="159"/>
        <v>99445</v>
      </c>
      <c r="G515" s="69">
        <f t="shared" si="160"/>
        <v>101911</v>
      </c>
      <c r="H515" s="70">
        <f t="shared" si="158"/>
        <v>264407</v>
      </c>
      <c r="I515" s="71">
        <f t="shared" si="161"/>
        <v>99445</v>
      </c>
      <c r="J515" s="71">
        <f t="shared" si="162"/>
        <v>101911</v>
      </c>
      <c r="K515" s="68">
        <f t="shared" si="163"/>
        <v>32204</v>
      </c>
      <c r="L515" s="69">
        <f t="shared" si="164"/>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3">
      <c r="A516" s="49" t="s">
        <v>440</v>
      </c>
      <c r="B516" s="2" t="s">
        <v>412</v>
      </c>
      <c r="C516" s="48" t="str">
        <f t="shared" si="165"/>
        <v>LA England - Worcester</v>
      </c>
      <c r="D516" s="70">
        <f t="shared" si="156"/>
        <v>49350</v>
      </c>
      <c r="E516" s="71">
        <f t="shared" si="157"/>
        <v>50915</v>
      </c>
      <c r="F516" s="69">
        <f t="shared" si="159"/>
        <v>38864</v>
      </c>
      <c r="G516" s="69">
        <f t="shared" si="160"/>
        <v>40920</v>
      </c>
      <c r="H516" s="70">
        <f t="shared" si="158"/>
        <v>100265</v>
      </c>
      <c r="I516" s="71">
        <f t="shared" si="161"/>
        <v>38864</v>
      </c>
      <c r="J516" s="71">
        <f t="shared" si="162"/>
        <v>40920</v>
      </c>
      <c r="K516" s="68">
        <f t="shared" si="163"/>
        <v>10486</v>
      </c>
      <c r="L516" s="69">
        <f t="shared" si="164"/>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3">
      <c r="A517" s="49" t="s">
        <v>440</v>
      </c>
      <c r="B517" s="2" t="s">
        <v>413</v>
      </c>
      <c r="C517" s="48" t="str">
        <f t="shared" si="165"/>
        <v>LA England - Worthing</v>
      </c>
      <c r="D517" s="70">
        <f t="shared" si="156"/>
        <v>53479</v>
      </c>
      <c r="E517" s="71">
        <f t="shared" si="157"/>
        <v>57248</v>
      </c>
      <c r="F517" s="69">
        <f t="shared" si="159"/>
        <v>42228</v>
      </c>
      <c r="G517" s="69">
        <f t="shared" si="160"/>
        <v>46655</v>
      </c>
      <c r="H517" s="70">
        <f t="shared" si="158"/>
        <v>110727</v>
      </c>
      <c r="I517" s="71">
        <f t="shared" si="161"/>
        <v>42228</v>
      </c>
      <c r="J517" s="71">
        <f t="shared" si="162"/>
        <v>46655</v>
      </c>
      <c r="K517" s="68">
        <f t="shared" si="163"/>
        <v>11251</v>
      </c>
      <c r="L517" s="69">
        <f t="shared" si="164"/>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3">
      <c r="A518" s="49" t="s">
        <v>440</v>
      </c>
      <c r="B518" s="2" t="s">
        <v>415</v>
      </c>
      <c r="C518" s="48" t="str">
        <f t="shared" si="165"/>
        <v>LA England - Wychavon</v>
      </c>
      <c r="D518" s="70">
        <f t="shared" si="156"/>
        <v>64083</v>
      </c>
      <c r="E518" s="71">
        <f t="shared" si="157"/>
        <v>67001</v>
      </c>
      <c r="F518" s="69">
        <f t="shared" si="159"/>
        <v>51302</v>
      </c>
      <c r="G518" s="69">
        <f t="shared" si="160"/>
        <v>54754</v>
      </c>
      <c r="H518" s="70">
        <f t="shared" si="158"/>
        <v>131084</v>
      </c>
      <c r="I518" s="71">
        <f t="shared" si="161"/>
        <v>51302</v>
      </c>
      <c r="J518" s="71">
        <f t="shared" si="162"/>
        <v>54754</v>
      </c>
      <c r="K518" s="68">
        <f t="shared" si="163"/>
        <v>12781</v>
      </c>
      <c r="L518" s="69">
        <f t="shared" si="164"/>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3">
      <c r="A519" s="49" t="s">
        <v>440</v>
      </c>
      <c r="B519" s="2" t="s">
        <v>416</v>
      </c>
      <c r="C519" s="48" t="str">
        <f t="shared" si="165"/>
        <v>LA England - Wyre</v>
      </c>
      <c r="D519" s="70">
        <f t="shared" si="156"/>
        <v>55118</v>
      </c>
      <c r="E519" s="71">
        <f t="shared" si="157"/>
        <v>57949</v>
      </c>
      <c r="F519" s="69">
        <f t="shared" si="159"/>
        <v>44640</v>
      </c>
      <c r="G519" s="69">
        <f t="shared" si="160"/>
        <v>48224</v>
      </c>
      <c r="H519" s="70">
        <f t="shared" si="158"/>
        <v>113067</v>
      </c>
      <c r="I519" s="71">
        <f t="shared" si="161"/>
        <v>44640</v>
      </c>
      <c r="J519" s="71">
        <f t="shared" si="162"/>
        <v>48224</v>
      </c>
      <c r="K519" s="68">
        <f t="shared" si="163"/>
        <v>10478</v>
      </c>
      <c r="L519" s="69">
        <f t="shared" si="164"/>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3">
      <c r="A520" s="49" t="s">
        <v>440</v>
      </c>
      <c r="B520" s="2" t="s">
        <v>261</v>
      </c>
      <c r="C520" s="48" t="str">
        <f t="shared" si="165"/>
        <v>LA England - Wyre Forest</v>
      </c>
      <c r="D520" s="70">
        <f t="shared" si="156"/>
        <v>49833</v>
      </c>
      <c r="E520" s="71">
        <f t="shared" si="157"/>
        <v>51306</v>
      </c>
      <c r="F520" s="69">
        <f t="shared" si="159"/>
        <v>39782</v>
      </c>
      <c r="G520" s="69">
        <f t="shared" si="160"/>
        <v>41889</v>
      </c>
      <c r="H520" s="70">
        <f t="shared" si="158"/>
        <v>101139</v>
      </c>
      <c r="I520" s="71">
        <f t="shared" si="161"/>
        <v>39782</v>
      </c>
      <c r="J520" s="71">
        <f t="shared" si="162"/>
        <v>41889</v>
      </c>
      <c r="K520" s="68">
        <f t="shared" si="163"/>
        <v>10051</v>
      </c>
      <c r="L520" s="69">
        <f t="shared" si="164"/>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3">
      <c r="A521" s="49" t="s">
        <v>440</v>
      </c>
      <c r="B521" s="2" t="s">
        <v>417</v>
      </c>
      <c r="C521" s="48" t="str">
        <f t="shared" si="165"/>
        <v>LA England - York</v>
      </c>
      <c r="D521" s="70">
        <f t="shared" si="156"/>
        <v>103642</v>
      </c>
      <c r="E521" s="71">
        <f t="shared" si="157"/>
        <v>107370</v>
      </c>
      <c r="F521" s="69">
        <f t="shared" si="159"/>
        <v>84871</v>
      </c>
      <c r="G521" s="69">
        <f t="shared" si="160"/>
        <v>89539</v>
      </c>
      <c r="H521" s="70">
        <f t="shared" si="158"/>
        <v>211012</v>
      </c>
      <c r="I521" s="71">
        <f t="shared" si="161"/>
        <v>84871</v>
      </c>
      <c r="J521" s="71">
        <f t="shared" si="162"/>
        <v>89539</v>
      </c>
      <c r="K521" s="68">
        <f t="shared" si="163"/>
        <v>18771</v>
      </c>
      <c r="L521" s="69">
        <f t="shared" si="164"/>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4" customFormat="1" x14ac:dyDescent="0.3">
      <c r="A522" s="150"/>
      <c r="B522" s="160"/>
      <c r="C522" s="150"/>
      <c r="D522" s="153">
        <f>SUM(D208:D521)</f>
        <v>27982818</v>
      </c>
      <c r="E522" s="153">
        <f>SUM(E208:E521)</f>
        <v>28567320</v>
      </c>
      <c r="F522" s="153">
        <f t="shared" ref="F522:L522" si="166">SUM(F208:F521)</f>
        <v>21779298</v>
      </c>
      <c r="G522" s="153">
        <f t="shared" si="166"/>
        <v>22677552</v>
      </c>
      <c r="H522" s="153">
        <f t="shared" si="166"/>
        <v>56550138</v>
      </c>
      <c r="I522" s="153">
        <f t="shared" si="166"/>
        <v>21779298</v>
      </c>
      <c r="J522" s="153">
        <f t="shared" si="166"/>
        <v>22677552</v>
      </c>
      <c r="K522" s="153">
        <f t="shared" si="166"/>
        <v>6203520</v>
      </c>
      <c r="L522" s="153">
        <f t="shared" si="166"/>
        <v>5889768</v>
      </c>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c r="FM522" s="153"/>
      <c r="FN522" s="153"/>
      <c r="FO522" s="153"/>
      <c r="FP522" s="153"/>
      <c r="FQ522" s="153"/>
      <c r="FR522" s="153"/>
      <c r="FS522" s="153"/>
      <c r="FT522" s="153"/>
      <c r="FU522" s="153"/>
      <c r="FV522" s="153"/>
      <c r="FW522" s="153"/>
      <c r="FX522" s="153"/>
      <c r="FY522" s="153"/>
      <c r="FZ522" s="153"/>
      <c r="GA522" s="153"/>
      <c r="GB522" s="153"/>
      <c r="GC522" s="153"/>
      <c r="GD522" s="153"/>
      <c r="GE522" s="153"/>
      <c r="GF522" s="153"/>
      <c r="GG522" s="153"/>
      <c r="GH522" s="153"/>
      <c r="GI522" s="153"/>
      <c r="GJ522" s="153"/>
      <c r="GK522" s="153"/>
      <c r="GL522" s="152"/>
    </row>
    <row r="523" spans="1:194" s="2" customFormat="1" ht="15.5" x14ac:dyDescent="0.35">
      <c r="A523" s="49" t="s">
        <v>437</v>
      </c>
      <c r="B523" s="2" t="s">
        <v>349</v>
      </c>
      <c r="C523" s="48" t="str">
        <f t="shared" ref="C523:C556" si="167">CONCATENATE(A523," - ",B523)</f>
        <v>LA wales - Blaenau Gwent</v>
      </c>
      <c r="D523" s="70">
        <f t="shared" ref="D523:D544" si="168">SUM(M523:CY523)</f>
        <v>34557</v>
      </c>
      <c r="E523" s="71">
        <f t="shared" ref="E523:E544" si="169">SUM(CZ523:GL523)</f>
        <v>35463</v>
      </c>
      <c r="F523" s="69">
        <f t="shared" ref="F523:F526" si="170">I523</f>
        <v>27564</v>
      </c>
      <c r="G523" s="69">
        <f t="shared" ref="G523:G526" si="171">J523</f>
        <v>28837</v>
      </c>
      <c r="H523" s="70">
        <f t="shared" ref="H523:H544" si="172">D523+E523</f>
        <v>70020</v>
      </c>
      <c r="I523" s="71">
        <f t="shared" ref="I523:I526" si="173">SUM(AE523:CY523)</f>
        <v>27564</v>
      </c>
      <c r="J523" s="71">
        <f t="shared" ref="J523:J526" si="174">SUM(DR523:GL523)</f>
        <v>28837</v>
      </c>
      <c r="K523" s="68">
        <f t="shared" ref="K523:K526" si="175">SUM(M523:AD523)</f>
        <v>6993</v>
      </c>
      <c r="L523" s="69">
        <f t="shared" ref="L523:L526" si="176">SUM(CZ523:DQ523)</f>
        <v>6626</v>
      </c>
      <c r="M523" s="217">
        <v>375</v>
      </c>
      <c r="N523" s="217">
        <v>392</v>
      </c>
      <c r="O523" s="217">
        <v>399</v>
      </c>
      <c r="P523" s="217">
        <v>337</v>
      </c>
      <c r="Q523" s="217">
        <v>373</v>
      </c>
      <c r="R523" s="217">
        <v>388</v>
      </c>
      <c r="S523" s="217">
        <v>395</v>
      </c>
      <c r="T523" s="217">
        <v>406</v>
      </c>
      <c r="U523" s="217">
        <v>390</v>
      </c>
      <c r="V523" s="217">
        <v>440</v>
      </c>
      <c r="W523" s="217">
        <v>432</v>
      </c>
      <c r="X523" s="217">
        <v>444</v>
      </c>
      <c r="Y523" s="217">
        <v>403</v>
      </c>
      <c r="Z523" s="217">
        <v>352</v>
      </c>
      <c r="AA523" s="217">
        <v>380</v>
      </c>
      <c r="AB523" s="217">
        <v>376</v>
      </c>
      <c r="AC523" s="217">
        <v>356</v>
      </c>
      <c r="AD523" s="217">
        <v>355</v>
      </c>
      <c r="AE523" s="217">
        <v>303</v>
      </c>
      <c r="AF523" s="217">
        <v>350</v>
      </c>
      <c r="AG523" s="217">
        <v>418</v>
      </c>
      <c r="AH523" s="217">
        <v>410</v>
      </c>
      <c r="AI523" s="217">
        <v>390</v>
      </c>
      <c r="AJ523" s="217">
        <v>405</v>
      </c>
      <c r="AK523" s="217">
        <v>398</v>
      </c>
      <c r="AL523" s="217">
        <v>426</v>
      </c>
      <c r="AM523" s="217">
        <v>444</v>
      </c>
      <c r="AN523" s="217">
        <v>508</v>
      </c>
      <c r="AO523" s="217">
        <v>451</v>
      </c>
      <c r="AP523" s="217">
        <v>511</v>
      </c>
      <c r="AQ523" s="217">
        <v>475</v>
      </c>
      <c r="AR523" s="217">
        <v>547</v>
      </c>
      <c r="AS523" s="217">
        <v>426</v>
      </c>
      <c r="AT523" s="217">
        <v>441</v>
      </c>
      <c r="AU523" s="217">
        <v>456</v>
      </c>
      <c r="AV523" s="217">
        <v>464</v>
      </c>
      <c r="AW523" s="217">
        <v>405</v>
      </c>
      <c r="AX523" s="217">
        <v>408</v>
      </c>
      <c r="AY523" s="217">
        <v>407</v>
      </c>
      <c r="AZ523" s="217">
        <v>393</v>
      </c>
      <c r="BA523" s="217">
        <v>448</v>
      </c>
      <c r="BB523" s="217">
        <v>392</v>
      </c>
      <c r="BC523" s="217">
        <v>377</v>
      </c>
      <c r="BD523" s="217">
        <v>348</v>
      </c>
      <c r="BE523" s="217">
        <v>341</v>
      </c>
      <c r="BF523" s="217">
        <v>403</v>
      </c>
      <c r="BG523" s="217">
        <v>408</v>
      </c>
      <c r="BH523" s="217">
        <v>437</v>
      </c>
      <c r="BI523" s="217">
        <v>477</v>
      </c>
      <c r="BJ523" s="217">
        <v>482</v>
      </c>
      <c r="BK523" s="217">
        <v>514</v>
      </c>
      <c r="BL523" s="217">
        <v>530</v>
      </c>
      <c r="BM523" s="217">
        <v>517</v>
      </c>
      <c r="BN523" s="217">
        <v>529</v>
      </c>
      <c r="BO523" s="217">
        <v>520</v>
      </c>
      <c r="BP523" s="217">
        <v>527</v>
      </c>
      <c r="BQ523" s="217">
        <v>533</v>
      </c>
      <c r="BR523" s="217">
        <v>523</v>
      </c>
      <c r="BS523" s="217">
        <v>515</v>
      </c>
      <c r="BT523" s="217">
        <v>437</v>
      </c>
      <c r="BU523" s="217">
        <v>441</v>
      </c>
      <c r="BV523" s="217">
        <v>456</v>
      </c>
      <c r="BW523" s="217">
        <v>398</v>
      </c>
      <c r="BX523" s="217">
        <v>466</v>
      </c>
      <c r="BY523" s="217">
        <v>405</v>
      </c>
      <c r="BZ523" s="217">
        <v>371</v>
      </c>
      <c r="CA523" s="217">
        <v>399</v>
      </c>
      <c r="CB523" s="217">
        <v>387</v>
      </c>
      <c r="CC523" s="217">
        <v>377</v>
      </c>
      <c r="CD523" s="217">
        <v>380</v>
      </c>
      <c r="CE523" s="217">
        <v>390</v>
      </c>
      <c r="CF523" s="217">
        <v>411</v>
      </c>
      <c r="CG523" s="217">
        <v>386</v>
      </c>
      <c r="CH523" s="217">
        <v>451</v>
      </c>
      <c r="CI523" s="217">
        <v>324</v>
      </c>
      <c r="CJ523" s="217">
        <v>321</v>
      </c>
      <c r="CK523" s="217">
        <v>293</v>
      </c>
      <c r="CL523" s="217">
        <v>284</v>
      </c>
      <c r="CM523" s="217">
        <v>244</v>
      </c>
      <c r="CN523" s="217">
        <v>202</v>
      </c>
      <c r="CO523" s="217">
        <v>198</v>
      </c>
      <c r="CP523" s="217">
        <v>207</v>
      </c>
      <c r="CQ523" s="217">
        <v>180</v>
      </c>
      <c r="CR523" s="217">
        <v>146</v>
      </c>
      <c r="CS523" s="217">
        <v>150</v>
      </c>
      <c r="CT523" s="217">
        <v>125</v>
      </c>
      <c r="CU523" s="217">
        <v>75</v>
      </c>
      <c r="CV523" s="217">
        <v>101</v>
      </c>
      <c r="CW523" s="217">
        <v>77</v>
      </c>
      <c r="CX523" s="217">
        <v>50</v>
      </c>
      <c r="CY523" s="217">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ht="15.5" x14ac:dyDescent="0.35">
      <c r="A524" s="49" t="s">
        <v>438</v>
      </c>
      <c r="B524" s="2" t="s">
        <v>344</v>
      </c>
      <c r="C524" s="48" t="str">
        <f t="shared" si="167"/>
        <v>LA Wales - Bridgend</v>
      </c>
      <c r="D524" s="70">
        <f t="shared" si="168"/>
        <v>73118</v>
      </c>
      <c r="E524" s="71">
        <f t="shared" si="169"/>
        <v>74421</v>
      </c>
      <c r="F524" s="69">
        <f t="shared" si="170"/>
        <v>57929</v>
      </c>
      <c r="G524" s="69">
        <f t="shared" si="171"/>
        <v>60275</v>
      </c>
      <c r="H524" s="70">
        <f t="shared" si="172"/>
        <v>147539</v>
      </c>
      <c r="I524" s="71">
        <f t="shared" si="173"/>
        <v>57929</v>
      </c>
      <c r="J524" s="71">
        <f t="shared" si="174"/>
        <v>60275</v>
      </c>
      <c r="K524" s="68">
        <f t="shared" si="175"/>
        <v>15189</v>
      </c>
      <c r="L524" s="69">
        <f t="shared" si="176"/>
        <v>14146</v>
      </c>
      <c r="M524" s="217">
        <v>706</v>
      </c>
      <c r="N524" s="217">
        <v>755</v>
      </c>
      <c r="O524" s="217">
        <v>813</v>
      </c>
      <c r="P524" s="217">
        <v>831</v>
      </c>
      <c r="Q524" s="217">
        <v>818</v>
      </c>
      <c r="R524" s="217">
        <v>848</v>
      </c>
      <c r="S524" s="217">
        <v>897</v>
      </c>
      <c r="T524" s="217">
        <v>878</v>
      </c>
      <c r="U524" s="217">
        <v>904</v>
      </c>
      <c r="V524" s="217">
        <v>977</v>
      </c>
      <c r="W524" s="217">
        <v>844</v>
      </c>
      <c r="X524" s="217">
        <v>896</v>
      </c>
      <c r="Y524" s="217">
        <v>860</v>
      </c>
      <c r="Z524" s="217">
        <v>855</v>
      </c>
      <c r="AA524" s="217">
        <v>861</v>
      </c>
      <c r="AB524" s="217">
        <v>863</v>
      </c>
      <c r="AC524" s="217">
        <v>782</v>
      </c>
      <c r="AD524" s="217">
        <v>801</v>
      </c>
      <c r="AE524" s="217">
        <v>805</v>
      </c>
      <c r="AF524" s="217">
        <v>781</v>
      </c>
      <c r="AG524" s="217">
        <v>805</v>
      </c>
      <c r="AH524" s="217">
        <v>809</v>
      </c>
      <c r="AI524" s="217">
        <v>867</v>
      </c>
      <c r="AJ524" s="217">
        <v>966</v>
      </c>
      <c r="AK524" s="217">
        <v>977</v>
      </c>
      <c r="AL524" s="217">
        <v>878</v>
      </c>
      <c r="AM524" s="217">
        <v>986</v>
      </c>
      <c r="AN524" s="217">
        <v>873</v>
      </c>
      <c r="AO524" s="217">
        <v>962</v>
      </c>
      <c r="AP524" s="217">
        <v>998</v>
      </c>
      <c r="AQ524" s="217">
        <v>866</v>
      </c>
      <c r="AR524" s="217">
        <v>978</v>
      </c>
      <c r="AS524" s="217">
        <v>1002</v>
      </c>
      <c r="AT524" s="217">
        <v>936</v>
      </c>
      <c r="AU524" s="217">
        <v>930</v>
      </c>
      <c r="AV524" s="217">
        <v>989</v>
      </c>
      <c r="AW524" s="217">
        <v>938</v>
      </c>
      <c r="AX524" s="217">
        <v>922</v>
      </c>
      <c r="AY524" s="217">
        <v>925</v>
      </c>
      <c r="AZ524" s="217">
        <v>964</v>
      </c>
      <c r="BA524" s="217">
        <v>1069</v>
      </c>
      <c r="BB524" s="217">
        <v>970</v>
      </c>
      <c r="BC524" s="217">
        <v>789</v>
      </c>
      <c r="BD524" s="217">
        <v>801</v>
      </c>
      <c r="BE524" s="217">
        <v>838</v>
      </c>
      <c r="BF524" s="217">
        <v>848</v>
      </c>
      <c r="BG524" s="217">
        <v>925</v>
      </c>
      <c r="BH524" s="217">
        <v>944</v>
      </c>
      <c r="BI524" s="217">
        <v>1055</v>
      </c>
      <c r="BJ524" s="217">
        <v>1063</v>
      </c>
      <c r="BK524" s="217">
        <v>994</v>
      </c>
      <c r="BL524" s="217">
        <v>971</v>
      </c>
      <c r="BM524" s="217">
        <v>1079</v>
      </c>
      <c r="BN524" s="217">
        <v>1039</v>
      </c>
      <c r="BO524" s="217">
        <v>1083</v>
      </c>
      <c r="BP524" s="217">
        <v>1054</v>
      </c>
      <c r="BQ524" s="217">
        <v>1072</v>
      </c>
      <c r="BR524" s="217">
        <v>966</v>
      </c>
      <c r="BS524" s="217">
        <v>1009</v>
      </c>
      <c r="BT524" s="217">
        <v>1016</v>
      </c>
      <c r="BU524" s="217">
        <v>943</v>
      </c>
      <c r="BV524" s="217">
        <v>908</v>
      </c>
      <c r="BW524" s="217">
        <v>903</v>
      </c>
      <c r="BX524" s="217">
        <v>843</v>
      </c>
      <c r="BY524" s="217">
        <v>825</v>
      </c>
      <c r="BZ524" s="217">
        <v>782</v>
      </c>
      <c r="CA524" s="217">
        <v>799</v>
      </c>
      <c r="CB524" s="217">
        <v>804</v>
      </c>
      <c r="CC524" s="217">
        <v>749</v>
      </c>
      <c r="CD524" s="217">
        <v>804</v>
      </c>
      <c r="CE524" s="217">
        <v>735</v>
      </c>
      <c r="CF524" s="217">
        <v>803</v>
      </c>
      <c r="CG524" s="217">
        <v>816</v>
      </c>
      <c r="CH524" s="217">
        <v>836</v>
      </c>
      <c r="CI524" s="217">
        <v>680</v>
      </c>
      <c r="CJ524" s="217">
        <v>631</v>
      </c>
      <c r="CK524" s="217">
        <v>620</v>
      </c>
      <c r="CL524" s="217">
        <v>565</v>
      </c>
      <c r="CM524" s="217">
        <v>510</v>
      </c>
      <c r="CN524" s="217">
        <v>499</v>
      </c>
      <c r="CO524" s="217">
        <v>429</v>
      </c>
      <c r="CP524" s="217">
        <v>409</v>
      </c>
      <c r="CQ524" s="217">
        <v>359</v>
      </c>
      <c r="CR524" s="217">
        <v>302</v>
      </c>
      <c r="CS524" s="217">
        <v>272</v>
      </c>
      <c r="CT524" s="217">
        <v>267</v>
      </c>
      <c r="CU524" s="217">
        <v>206</v>
      </c>
      <c r="CV524" s="217">
        <v>180</v>
      </c>
      <c r="CW524" s="217">
        <v>185</v>
      </c>
      <c r="CX524" s="217">
        <v>139</v>
      </c>
      <c r="CY524" s="217">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ht="15.5" x14ac:dyDescent="0.35">
      <c r="A525" s="49" t="s">
        <v>438</v>
      </c>
      <c r="B525" s="2" t="s">
        <v>348</v>
      </c>
      <c r="C525" s="48" t="str">
        <f t="shared" si="167"/>
        <v>LA Wales - Caerphilly</v>
      </c>
      <c r="D525" s="70">
        <f t="shared" si="168"/>
        <v>89079</v>
      </c>
      <c r="E525" s="71">
        <f t="shared" si="169"/>
        <v>92652</v>
      </c>
      <c r="F525" s="69">
        <f t="shared" si="170"/>
        <v>69853</v>
      </c>
      <c r="G525" s="69">
        <f t="shared" si="171"/>
        <v>74208</v>
      </c>
      <c r="H525" s="70">
        <f t="shared" si="172"/>
        <v>181731</v>
      </c>
      <c r="I525" s="71">
        <f t="shared" si="173"/>
        <v>69853</v>
      </c>
      <c r="J525" s="71">
        <f t="shared" si="174"/>
        <v>74208</v>
      </c>
      <c r="K525" s="68">
        <f t="shared" si="175"/>
        <v>19226</v>
      </c>
      <c r="L525" s="69">
        <f t="shared" si="176"/>
        <v>18444</v>
      </c>
      <c r="M525" s="217">
        <v>880</v>
      </c>
      <c r="N525" s="217">
        <v>929</v>
      </c>
      <c r="O525" s="217">
        <v>993</v>
      </c>
      <c r="P525" s="217">
        <v>1002</v>
      </c>
      <c r="Q525" s="217">
        <v>1045</v>
      </c>
      <c r="R525" s="217">
        <v>1086</v>
      </c>
      <c r="S525" s="217">
        <v>1066</v>
      </c>
      <c r="T525" s="217">
        <v>1029</v>
      </c>
      <c r="U525" s="217">
        <v>1080</v>
      </c>
      <c r="V525" s="217">
        <v>1100</v>
      </c>
      <c r="W525" s="217">
        <v>1237</v>
      </c>
      <c r="X525" s="217">
        <v>1118</v>
      </c>
      <c r="Y525" s="217">
        <v>1227</v>
      </c>
      <c r="Z525" s="217">
        <v>1090</v>
      </c>
      <c r="AA525" s="217">
        <v>1088</v>
      </c>
      <c r="AB525" s="217">
        <v>1050</v>
      </c>
      <c r="AC525" s="217">
        <v>1108</v>
      </c>
      <c r="AD525" s="217">
        <v>1098</v>
      </c>
      <c r="AE525" s="217">
        <v>1043</v>
      </c>
      <c r="AF525" s="217">
        <v>1003</v>
      </c>
      <c r="AG525" s="217">
        <v>991</v>
      </c>
      <c r="AH525" s="217">
        <v>1005</v>
      </c>
      <c r="AI525" s="217">
        <v>1034</v>
      </c>
      <c r="AJ525" s="217">
        <v>1220</v>
      </c>
      <c r="AK525" s="217">
        <v>1073</v>
      </c>
      <c r="AL525" s="217">
        <v>1131</v>
      </c>
      <c r="AM525" s="217">
        <v>1115</v>
      </c>
      <c r="AN525" s="217">
        <v>1170</v>
      </c>
      <c r="AO525" s="217">
        <v>1121</v>
      </c>
      <c r="AP525" s="217">
        <v>1245</v>
      </c>
      <c r="AQ525" s="217">
        <v>1150</v>
      </c>
      <c r="AR525" s="217">
        <v>1137</v>
      </c>
      <c r="AS525" s="217">
        <v>1164</v>
      </c>
      <c r="AT525" s="217">
        <v>1091</v>
      </c>
      <c r="AU525" s="217">
        <v>1179</v>
      </c>
      <c r="AV525" s="217">
        <v>1125</v>
      </c>
      <c r="AW525" s="217">
        <v>1088</v>
      </c>
      <c r="AX525" s="217">
        <v>1118</v>
      </c>
      <c r="AY525" s="217">
        <v>1086</v>
      </c>
      <c r="AZ525" s="217">
        <v>1169</v>
      </c>
      <c r="BA525" s="217">
        <v>1082</v>
      </c>
      <c r="BB525" s="217">
        <v>1087</v>
      </c>
      <c r="BC525" s="217">
        <v>1040</v>
      </c>
      <c r="BD525" s="217">
        <v>1019</v>
      </c>
      <c r="BE525" s="217">
        <v>1025</v>
      </c>
      <c r="BF525" s="217">
        <v>1021</v>
      </c>
      <c r="BG525" s="217">
        <v>1030</v>
      </c>
      <c r="BH525" s="217">
        <v>1160</v>
      </c>
      <c r="BI525" s="217">
        <v>1149</v>
      </c>
      <c r="BJ525" s="217">
        <v>1223</v>
      </c>
      <c r="BK525" s="217">
        <v>1204</v>
      </c>
      <c r="BL525" s="217">
        <v>1340</v>
      </c>
      <c r="BM525" s="217">
        <v>1332</v>
      </c>
      <c r="BN525" s="217">
        <v>1281</v>
      </c>
      <c r="BO525" s="217">
        <v>1313</v>
      </c>
      <c r="BP525" s="217">
        <v>1288</v>
      </c>
      <c r="BQ525" s="217">
        <v>1307</v>
      </c>
      <c r="BR525" s="217">
        <v>1278</v>
      </c>
      <c r="BS525" s="217">
        <v>1191</v>
      </c>
      <c r="BT525" s="217">
        <v>1183</v>
      </c>
      <c r="BU525" s="217">
        <v>1154</v>
      </c>
      <c r="BV525" s="217">
        <v>1082</v>
      </c>
      <c r="BW525" s="217">
        <v>1118</v>
      </c>
      <c r="BX525" s="217">
        <v>1061</v>
      </c>
      <c r="BY525" s="217">
        <v>994</v>
      </c>
      <c r="BZ525" s="217">
        <v>894</v>
      </c>
      <c r="CA525" s="217">
        <v>1011</v>
      </c>
      <c r="CB525" s="217">
        <v>975</v>
      </c>
      <c r="CC525" s="217">
        <v>947</v>
      </c>
      <c r="CD525" s="217">
        <v>947</v>
      </c>
      <c r="CE525" s="217">
        <v>1022</v>
      </c>
      <c r="CF525" s="217">
        <v>933</v>
      </c>
      <c r="CG525" s="217">
        <v>1066</v>
      </c>
      <c r="CH525" s="217">
        <v>1025</v>
      </c>
      <c r="CI525" s="217">
        <v>806</v>
      </c>
      <c r="CJ525" s="217">
        <v>743</v>
      </c>
      <c r="CK525" s="217">
        <v>712</v>
      </c>
      <c r="CL525" s="217">
        <v>644</v>
      </c>
      <c r="CM525" s="217">
        <v>653</v>
      </c>
      <c r="CN525" s="217">
        <v>496</v>
      </c>
      <c r="CO525" s="217">
        <v>504</v>
      </c>
      <c r="CP525" s="217">
        <v>505</v>
      </c>
      <c r="CQ525" s="217">
        <v>428</v>
      </c>
      <c r="CR525" s="217">
        <v>363</v>
      </c>
      <c r="CS525" s="217">
        <v>332</v>
      </c>
      <c r="CT525" s="217">
        <v>269</v>
      </c>
      <c r="CU525" s="217">
        <v>253</v>
      </c>
      <c r="CV525" s="217">
        <v>186</v>
      </c>
      <c r="CW525" s="217">
        <v>158</v>
      </c>
      <c r="CX525" s="217">
        <v>161</v>
      </c>
      <c r="CY525" s="217">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ht="15.5" x14ac:dyDescent="0.35">
      <c r="A526" s="49" t="s">
        <v>438</v>
      </c>
      <c r="B526" s="2" t="s">
        <v>345</v>
      </c>
      <c r="C526" s="48" t="str">
        <f t="shared" si="167"/>
        <v>LA Wales - Cardiff</v>
      </c>
      <c r="D526" s="70">
        <f t="shared" si="168"/>
        <v>183689</v>
      </c>
      <c r="E526" s="71">
        <f t="shared" si="169"/>
        <v>185513</v>
      </c>
      <c r="F526" s="69">
        <f t="shared" si="170"/>
        <v>145126</v>
      </c>
      <c r="G526" s="69">
        <f t="shared" si="171"/>
        <v>148704</v>
      </c>
      <c r="H526" s="70">
        <f t="shared" si="172"/>
        <v>369202</v>
      </c>
      <c r="I526" s="71">
        <f t="shared" si="173"/>
        <v>145126</v>
      </c>
      <c r="J526" s="71">
        <f t="shared" si="174"/>
        <v>148704</v>
      </c>
      <c r="K526" s="68">
        <f t="shared" si="175"/>
        <v>38563</v>
      </c>
      <c r="L526" s="69">
        <f t="shared" si="176"/>
        <v>36809</v>
      </c>
      <c r="M526" s="217">
        <v>1892</v>
      </c>
      <c r="N526" s="217">
        <v>2008</v>
      </c>
      <c r="O526" s="217">
        <v>2091</v>
      </c>
      <c r="P526" s="217">
        <v>2099</v>
      </c>
      <c r="Q526" s="217">
        <v>2302</v>
      </c>
      <c r="R526" s="217">
        <v>2206</v>
      </c>
      <c r="S526" s="217">
        <v>2313</v>
      </c>
      <c r="T526" s="217">
        <v>2298</v>
      </c>
      <c r="U526" s="217">
        <v>2412</v>
      </c>
      <c r="V526" s="217">
        <v>2462</v>
      </c>
      <c r="W526" s="217">
        <v>2211</v>
      </c>
      <c r="X526" s="217">
        <v>2158</v>
      </c>
      <c r="Y526" s="217">
        <v>2204</v>
      </c>
      <c r="Z526" s="217">
        <v>2151</v>
      </c>
      <c r="AA526" s="217">
        <v>2075</v>
      </c>
      <c r="AB526" s="217">
        <v>1858</v>
      </c>
      <c r="AC526" s="217">
        <v>1865</v>
      </c>
      <c r="AD526" s="217">
        <v>1958</v>
      </c>
      <c r="AE526" s="217">
        <v>2257</v>
      </c>
      <c r="AF526" s="217">
        <v>3711</v>
      </c>
      <c r="AG526" s="217">
        <v>4341</v>
      </c>
      <c r="AH526" s="217">
        <v>4235</v>
      </c>
      <c r="AI526" s="217">
        <v>4171</v>
      </c>
      <c r="AJ526" s="217">
        <v>4112</v>
      </c>
      <c r="AK526" s="217">
        <v>3894</v>
      </c>
      <c r="AL526" s="217">
        <v>3806</v>
      </c>
      <c r="AM526" s="217">
        <v>4048</v>
      </c>
      <c r="AN526" s="217">
        <v>3736</v>
      </c>
      <c r="AO526" s="217">
        <v>3538</v>
      </c>
      <c r="AP526" s="217">
        <v>3485</v>
      </c>
      <c r="AQ526" s="217">
        <v>3145</v>
      </c>
      <c r="AR526" s="217">
        <v>3216</v>
      </c>
      <c r="AS526" s="217">
        <v>2929</v>
      </c>
      <c r="AT526" s="217">
        <v>2553</v>
      </c>
      <c r="AU526" s="217">
        <v>2717</v>
      </c>
      <c r="AV526" s="217">
        <v>2587</v>
      </c>
      <c r="AW526" s="217">
        <v>2511</v>
      </c>
      <c r="AX526" s="217">
        <v>2644</v>
      </c>
      <c r="AY526" s="217">
        <v>2335</v>
      </c>
      <c r="AZ526" s="217">
        <v>2321</v>
      </c>
      <c r="BA526" s="217">
        <v>2345</v>
      </c>
      <c r="BB526" s="217">
        <v>2251</v>
      </c>
      <c r="BC526" s="217">
        <v>1881</v>
      </c>
      <c r="BD526" s="217">
        <v>2008</v>
      </c>
      <c r="BE526" s="217">
        <v>1971</v>
      </c>
      <c r="BF526" s="217">
        <v>2038</v>
      </c>
      <c r="BG526" s="217">
        <v>2090</v>
      </c>
      <c r="BH526" s="217">
        <v>1986</v>
      </c>
      <c r="BI526" s="217">
        <v>2031</v>
      </c>
      <c r="BJ526" s="217">
        <v>2099</v>
      </c>
      <c r="BK526" s="217">
        <v>2072</v>
      </c>
      <c r="BL526" s="217">
        <v>2107</v>
      </c>
      <c r="BM526" s="217">
        <v>1896</v>
      </c>
      <c r="BN526" s="217">
        <v>2077</v>
      </c>
      <c r="BO526" s="217">
        <v>1989</v>
      </c>
      <c r="BP526" s="217">
        <v>2031</v>
      </c>
      <c r="BQ526" s="217">
        <v>2013</v>
      </c>
      <c r="BR526" s="217">
        <v>1942</v>
      </c>
      <c r="BS526" s="217">
        <v>2000</v>
      </c>
      <c r="BT526" s="217">
        <v>1906</v>
      </c>
      <c r="BU526" s="217">
        <v>1757</v>
      </c>
      <c r="BV526" s="217">
        <v>1830</v>
      </c>
      <c r="BW526" s="217">
        <v>1717</v>
      </c>
      <c r="BX526" s="217">
        <v>1725</v>
      </c>
      <c r="BY526" s="217">
        <v>1541</v>
      </c>
      <c r="BZ526" s="217">
        <v>1572</v>
      </c>
      <c r="CA526" s="217">
        <v>1515</v>
      </c>
      <c r="CB526" s="217">
        <v>1429</v>
      </c>
      <c r="CC526" s="217">
        <v>1391</v>
      </c>
      <c r="CD526" s="217">
        <v>1345</v>
      </c>
      <c r="CE526" s="217">
        <v>1439</v>
      </c>
      <c r="CF526" s="217">
        <v>1346</v>
      </c>
      <c r="CG526" s="217">
        <v>1313</v>
      </c>
      <c r="CH526" s="217">
        <v>1438</v>
      </c>
      <c r="CI526" s="217">
        <v>1037</v>
      </c>
      <c r="CJ526" s="217">
        <v>1012</v>
      </c>
      <c r="CK526" s="217">
        <v>950</v>
      </c>
      <c r="CL526" s="217">
        <v>839</v>
      </c>
      <c r="CM526" s="217">
        <v>755</v>
      </c>
      <c r="CN526" s="217">
        <v>679</v>
      </c>
      <c r="CO526" s="217">
        <v>672</v>
      </c>
      <c r="CP526" s="217">
        <v>631</v>
      </c>
      <c r="CQ526" s="217">
        <v>630</v>
      </c>
      <c r="CR526" s="217">
        <v>503</v>
      </c>
      <c r="CS526" s="217">
        <v>511</v>
      </c>
      <c r="CT526" s="217">
        <v>461</v>
      </c>
      <c r="CU526" s="217">
        <v>357</v>
      </c>
      <c r="CV526" s="217">
        <v>331</v>
      </c>
      <c r="CW526" s="217">
        <v>255</v>
      </c>
      <c r="CX526" s="217">
        <v>248</v>
      </c>
      <c r="CY526" s="217">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ht="15.5" x14ac:dyDescent="0.35">
      <c r="A527" s="49" t="s">
        <v>438</v>
      </c>
      <c r="B527" s="2" t="s">
        <v>341</v>
      </c>
      <c r="C527" s="48" t="str">
        <f t="shared" si="167"/>
        <v>LA Wales - Carmarthenshire</v>
      </c>
      <c r="D527" s="70">
        <f t="shared" si="168"/>
        <v>92875</v>
      </c>
      <c r="E527" s="71">
        <f t="shared" si="169"/>
        <v>97198</v>
      </c>
      <c r="F527" s="69">
        <f t="shared" ref="F527:F556" si="177">I527</f>
        <v>73833</v>
      </c>
      <c r="G527" s="69">
        <f t="shared" ref="G527:G556" si="178">J527</f>
        <v>78977</v>
      </c>
      <c r="H527" s="70">
        <f t="shared" si="172"/>
        <v>190073</v>
      </c>
      <c r="I527" s="71">
        <f t="shared" ref="I527:I544" si="179">SUM(AE527:CY527)</f>
        <v>73833</v>
      </c>
      <c r="J527" s="71">
        <f t="shared" ref="J527:J544" si="180">SUM(DR527:GL527)</f>
        <v>78977</v>
      </c>
      <c r="K527" s="68">
        <f t="shared" ref="K527:K544" si="181">SUM(M527:AD527)</f>
        <v>19042</v>
      </c>
      <c r="L527" s="69">
        <f t="shared" ref="L527:L544" si="182">SUM(CZ527:DQ527)</f>
        <v>18221</v>
      </c>
      <c r="M527" s="217">
        <v>810</v>
      </c>
      <c r="N527" s="217">
        <v>900</v>
      </c>
      <c r="O527" s="217">
        <v>937</v>
      </c>
      <c r="P527" s="217">
        <v>981</v>
      </c>
      <c r="Q527" s="217">
        <v>1044</v>
      </c>
      <c r="R527" s="217">
        <v>1064</v>
      </c>
      <c r="S527" s="217">
        <v>1058</v>
      </c>
      <c r="T527" s="217">
        <v>1034</v>
      </c>
      <c r="U527" s="217">
        <v>1137</v>
      </c>
      <c r="V527" s="217">
        <v>1188</v>
      </c>
      <c r="W527" s="217">
        <v>1139</v>
      </c>
      <c r="X527" s="217">
        <v>1070</v>
      </c>
      <c r="Y527" s="217">
        <v>1176</v>
      </c>
      <c r="Z527" s="217">
        <v>1176</v>
      </c>
      <c r="AA527" s="217">
        <v>1145</v>
      </c>
      <c r="AB527" s="217">
        <v>1061</v>
      </c>
      <c r="AC527" s="217">
        <v>1059</v>
      </c>
      <c r="AD527" s="217">
        <v>1063</v>
      </c>
      <c r="AE527" s="217">
        <v>1064</v>
      </c>
      <c r="AF527" s="217">
        <v>975</v>
      </c>
      <c r="AG527" s="217">
        <v>960</v>
      </c>
      <c r="AH527" s="217">
        <v>978</v>
      </c>
      <c r="AI527" s="217">
        <v>994</v>
      </c>
      <c r="AJ527" s="217">
        <v>1045</v>
      </c>
      <c r="AK527" s="217">
        <v>1098</v>
      </c>
      <c r="AL527" s="217">
        <v>990</v>
      </c>
      <c r="AM527" s="217">
        <v>1053</v>
      </c>
      <c r="AN527" s="217">
        <v>974</v>
      </c>
      <c r="AO527" s="217">
        <v>1043</v>
      </c>
      <c r="AP527" s="217">
        <v>1013</v>
      </c>
      <c r="AQ527" s="217">
        <v>998</v>
      </c>
      <c r="AR527" s="217">
        <v>1087</v>
      </c>
      <c r="AS527" s="217">
        <v>1043</v>
      </c>
      <c r="AT527" s="217">
        <v>1063</v>
      </c>
      <c r="AU527" s="217">
        <v>1019</v>
      </c>
      <c r="AV527" s="217">
        <v>1015</v>
      </c>
      <c r="AW527" s="217">
        <v>937</v>
      </c>
      <c r="AX527" s="217">
        <v>943</v>
      </c>
      <c r="AY527" s="217">
        <v>1002</v>
      </c>
      <c r="AZ527" s="217">
        <v>962</v>
      </c>
      <c r="BA527" s="217">
        <v>946</v>
      </c>
      <c r="BB527" s="217">
        <v>944</v>
      </c>
      <c r="BC527" s="217">
        <v>887</v>
      </c>
      <c r="BD527" s="217">
        <v>885</v>
      </c>
      <c r="BE527" s="217">
        <v>1027</v>
      </c>
      <c r="BF527" s="217">
        <v>990</v>
      </c>
      <c r="BG527" s="217">
        <v>1005</v>
      </c>
      <c r="BH527" s="217">
        <v>1111</v>
      </c>
      <c r="BI527" s="217">
        <v>1169</v>
      </c>
      <c r="BJ527" s="217">
        <v>1303</v>
      </c>
      <c r="BK527" s="217">
        <v>1194</v>
      </c>
      <c r="BL527" s="217">
        <v>1221</v>
      </c>
      <c r="BM527" s="217">
        <v>1233</v>
      </c>
      <c r="BN527" s="217">
        <v>1377</v>
      </c>
      <c r="BO527" s="217">
        <v>1366</v>
      </c>
      <c r="BP527" s="217">
        <v>1427</v>
      </c>
      <c r="BQ527" s="217">
        <v>1498</v>
      </c>
      <c r="BR527" s="217">
        <v>1383</v>
      </c>
      <c r="BS527" s="217">
        <v>1435</v>
      </c>
      <c r="BT527" s="217">
        <v>1330</v>
      </c>
      <c r="BU527" s="217">
        <v>1297</v>
      </c>
      <c r="BV527" s="217">
        <v>1239</v>
      </c>
      <c r="BW527" s="217">
        <v>1307</v>
      </c>
      <c r="BX527" s="217">
        <v>1246</v>
      </c>
      <c r="BY527" s="217">
        <v>1166</v>
      </c>
      <c r="BZ527" s="217">
        <v>1299</v>
      </c>
      <c r="CA527" s="217">
        <v>1250</v>
      </c>
      <c r="CB527" s="217">
        <v>1230</v>
      </c>
      <c r="CC527" s="217">
        <v>1222</v>
      </c>
      <c r="CD527" s="217">
        <v>1130</v>
      </c>
      <c r="CE527" s="217">
        <v>1210</v>
      </c>
      <c r="CF527" s="217">
        <v>1224</v>
      </c>
      <c r="CG527" s="217">
        <v>1274</v>
      </c>
      <c r="CH527" s="217">
        <v>1298</v>
      </c>
      <c r="CI527" s="217">
        <v>1070</v>
      </c>
      <c r="CJ527" s="217">
        <v>994</v>
      </c>
      <c r="CK527" s="217">
        <v>938</v>
      </c>
      <c r="CL527" s="217">
        <v>885</v>
      </c>
      <c r="CM527" s="217">
        <v>858</v>
      </c>
      <c r="CN527" s="217">
        <v>694</v>
      </c>
      <c r="CO527" s="217">
        <v>652</v>
      </c>
      <c r="CP527" s="217">
        <v>630</v>
      </c>
      <c r="CQ527" s="217">
        <v>528</v>
      </c>
      <c r="CR527" s="217">
        <v>539</v>
      </c>
      <c r="CS527" s="217">
        <v>456</v>
      </c>
      <c r="CT527" s="217">
        <v>425</v>
      </c>
      <c r="CU527" s="217">
        <v>353</v>
      </c>
      <c r="CV527" s="217">
        <v>308</v>
      </c>
      <c r="CW527" s="217">
        <v>255</v>
      </c>
      <c r="CX527" s="217">
        <v>192</v>
      </c>
      <c r="CY527" s="217">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ht="15.5" x14ac:dyDescent="0.35">
      <c r="A528" s="49" t="s">
        <v>438</v>
      </c>
      <c r="B528" s="2" t="s">
        <v>339</v>
      </c>
      <c r="C528" s="48" t="str">
        <f t="shared" si="167"/>
        <v>LA Wales - Ceredigion</v>
      </c>
      <c r="D528" s="70">
        <f t="shared" si="168"/>
        <v>36262</v>
      </c>
      <c r="E528" s="71">
        <f t="shared" si="169"/>
        <v>36633</v>
      </c>
      <c r="F528" s="69">
        <f t="shared" si="177"/>
        <v>29990</v>
      </c>
      <c r="G528" s="69">
        <f t="shared" si="178"/>
        <v>30671</v>
      </c>
      <c r="H528" s="70">
        <f t="shared" si="172"/>
        <v>72895</v>
      </c>
      <c r="I528" s="71">
        <f t="shared" si="179"/>
        <v>29990</v>
      </c>
      <c r="J528" s="71">
        <f t="shared" si="180"/>
        <v>30671</v>
      </c>
      <c r="K528" s="68">
        <f t="shared" si="181"/>
        <v>6272</v>
      </c>
      <c r="L528" s="69">
        <f t="shared" si="182"/>
        <v>5962</v>
      </c>
      <c r="M528" s="217">
        <v>260</v>
      </c>
      <c r="N528" s="217">
        <v>280</v>
      </c>
      <c r="O528" s="217">
        <v>295</v>
      </c>
      <c r="P528" s="217">
        <v>340</v>
      </c>
      <c r="Q528" s="217">
        <v>329</v>
      </c>
      <c r="R528" s="217">
        <v>361</v>
      </c>
      <c r="S528" s="217">
        <v>307</v>
      </c>
      <c r="T528" s="217">
        <v>350</v>
      </c>
      <c r="U528" s="217">
        <v>369</v>
      </c>
      <c r="V528" s="217">
        <v>417</v>
      </c>
      <c r="W528" s="217">
        <v>365</v>
      </c>
      <c r="X528" s="217">
        <v>358</v>
      </c>
      <c r="Y528" s="217">
        <v>337</v>
      </c>
      <c r="Z528" s="217">
        <v>373</v>
      </c>
      <c r="AA528" s="217">
        <v>383</v>
      </c>
      <c r="AB528" s="217">
        <v>375</v>
      </c>
      <c r="AC528" s="217">
        <v>389</v>
      </c>
      <c r="AD528" s="217">
        <v>384</v>
      </c>
      <c r="AE528" s="217">
        <v>387</v>
      </c>
      <c r="AF528" s="217">
        <v>771</v>
      </c>
      <c r="AG528" s="217">
        <v>874</v>
      </c>
      <c r="AH528" s="217">
        <v>907</v>
      </c>
      <c r="AI528" s="217">
        <v>761</v>
      </c>
      <c r="AJ528" s="217">
        <v>624</v>
      </c>
      <c r="AK528" s="217">
        <v>594</v>
      </c>
      <c r="AL528" s="217">
        <v>543</v>
      </c>
      <c r="AM528" s="217">
        <v>636</v>
      </c>
      <c r="AN528" s="217">
        <v>682</v>
      </c>
      <c r="AO528" s="217">
        <v>587</v>
      </c>
      <c r="AP528" s="217">
        <v>469</v>
      </c>
      <c r="AQ528" s="217">
        <v>395</v>
      </c>
      <c r="AR528" s="217">
        <v>247</v>
      </c>
      <c r="AS528" s="217">
        <v>190</v>
      </c>
      <c r="AT528" s="217">
        <v>244</v>
      </c>
      <c r="AU528" s="217">
        <v>174</v>
      </c>
      <c r="AV528" s="217">
        <v>277</v>
      </c>
      <c r="AW528" s="217">
        <v>205</v>
      </c>
      <c r="AX528" s="217">
        <v>309</v>
      </c>
      <c r="AY528" s="217">
        <v>296</v>
      </c>
      <c r="AZ528" s="217">
        <v>292</v>
      </c>
      <c r="BA528" s="217">
        <v>292</v>
      </c>
      <c r="BB528" s="217">
        <v>315</v>
      </c>
      <c r="BC528" s="217">
        <v>272</v>
      </c>
      <c r="BD528" s="217">
        <v>343</v>
      </c>
      <c r="BE528" s="217">
        <v>326</v>
      </c>
      <c r="BF528" s="217">
        <v>323</v>
      </c>
      <c r="BG528" s="217">
        <v>319</v>
      </c>
      <c r="BH528" s="217">
        <v>321</v>
      </c>
      <c r="BI528" s="217">
        <v>396</v>
      </c>
      <c r="BJ528" s="217">
        <v>399</v>
      </c>
      <c r="BK528" s="217">
        <v>436</v>
      </c>
      <c r="BL528" s="217">
        <v>462</v>
      </c>
      <c r="BM528" s="217">
        <v>475</v>
      </c>
      <c r="BN528" s="217">
        <v>502</v>
      </c>
      <c r="BO528" s="217">
        <v>476</v>
      </c>
      <c r="BP528" s="217">
        <v>485</v>
      </c>
      <c r="BQ528" s="217">
        <v>531</v>
      </c>
      <c r="BR528" s="217">
        <v>518</v>
      </c>
      <c r="BS528" s="217">
        <v>488</v>
      </c>
      <c r="BT528" s="217">
        <v>470</v>
      </c>
      <c r="BU528" s="217">
        <v>513</v>
      </c>
      <c r="BV528" s="217">
        <v>511</v>
      </c>
      <c r="BW528" s="217">
        <v>509</v>
      </c>
      <c r="BX528" s="217">
        <v>503</v>
      </c>
      <c r="BY528" s="217">
        <v>506</v>
      </c>
      <c r="BZ528" s="217">
        <v>507</v>
      </c>
      <c r="CA528" s="217">
        <v>471</v>
      </c>
      <c r="CB528" s="217">
        <v>469</v>
      </c>
      <c r="CC528" s="217">
        <v>470</v>
      </c>
      <c r="CD528" s="217">
        <v>492</v>
      </c>
      <c r="CE528" s="217">
        <v>494</v>
      </c>
      <c r="CF528" s="217">
        <v>562</v>
      </c>
      <c r="CG528" s="217">
        <v>570</v>
      </c>
      <c r="CH528" s="217">
        <v>524</v>
      </c>
      <c r="CI528" s="217">
        <v>398</v>
      </c>
      <c r="CJ528" s="217">
        <v>418</v>
      </c>
      <c r="CK528" s="217">
        <v>406</v>
      </c>
      <c r="CL528" s="217">
        <v>376</v>
      </c>
      <c r="CM528" s="217">
        <v>321</v>
      </c>
      <c r="CN528" s="217">
        <v>233</v>
      </c>
      <c r="CO528" s="217">
        <v>296</v>
      </c>
      <c r="CP528" s="217">
        <v>231</v>
      </c>
      <c r="CQ528" s="217">
        <v>216</v>
      </c>
      <c r="CR528" s="217">
        <v>203</v>
      </c>
      <c r="CS528" s="217">
        <v>166</v>
      </c>
      <c r="CT528" s="217">
        <v>158</v>
      </c>
      <c r="CU528" s="217">
        <v>161</v>
      </c>
      <c r="CV528" s="217">
        <v>137</v>
      </c>
      <c r="CW528" s="217">
        <v>123</v>
      </c>
      <c r="CX528" s="217">
        <v>69</v>
      </c>
      <c r="CY528" s="217">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ht="15.5" x14ac:dyDescent="0.35">
      <c r="A529" s="49" t="s">
        <v>438</v>
      </c>
      <c r="B529" s="2" t="s">
        <v>335</v>
      </c>
      <c r="C529" s="48" t="str">
        <f t="shared" si="167"/>
        <v>LA Wales - Conwy</v>
      </c>
      <c r="D529" s="70">
        <f t="shared" si="168"/>
        <v>57605</v>
      </c>
      <c r="E529" s="71">
        <f t="shared" si="169"/>
        <v>60579</v>
      </c>
      <c r="F529" s="69">
        <f t="shared" si="177"/>
        <v>46669</v>
      </c>
      <c r="G529" s="69">
        <f t="shared" si="178"/>
        <v>50331</v>
      </c>
      <c r="H529" s="70">
        <f t="shared" si="172"/>
        <v>118184</v>
      </c>
      <c r="I529" s="71">
        <f t="shared" si="179"/>
        <v>46669</v>
      </c>
      <c r="J529" s="71">
        <f t="shared" si="180"/>
        <v>50331</v>
      </c>
      <c r="K529" s="68">
        <f t="shared" si="181"/>
        <v>10936</v>
      </c>
      <c r="L529" s="69">
        <f t="shared" si="182"/>
        <v>10248</v>
      </c>
      <c r="M529" s="217">
        <v>514</v>
      </c>
      <c r="N529" s="217">
        <v>530</v>
      </c>
      <c r="O529" s="217">
        <v>561</v>
      </c>
      <c r="P529" s="217">
        <v>549</v>
      </c>
      <c r="Q529" s="217">
        <v>577</v>
      </c>
      <c r="R529" s="217">
        <v>626</v>
      </c>
      <c r="S529" s="217">
        <v>584</v>
      </c>
      <c r="T529" s="217">
        <v>646</v>
      </c>
      <c r="U529" s="217">
        <v>655</v>
      </c>
      <c r="V529" s="217">
        <v>644</v>
      </c>
      <c r="W529" s="217">
        <v>663</v>
      </c>
      <c r="X529" s="217">
        <v>608</v>
      </c>
      <c r="Y529" s="217">
        <v>632</v>
      </c>
      <c r="Z529" s="217">
        <v>633</v>
      </c>
      <c r="AA529" s="217">
        <v>670</v>
      </c>
      <c r="AB529" s="217">
        <v>640</v>
      </c>
      <c r="AC529" s="217">
        <v>646</v>
      </c>
      <c r="AD529" s="217">
        <v>558</v>
      </c>
      <c r="AE529" s="217">
        <v>588</v>
      </c>
      <c r="AF529" s="217">
        <v>548</v>
      </c>
      <c r="AG529" s="217">
        <v>588</v>
      </c>
      <c r="AH529" s="217">
        <v>559</v>
      </c>
      <c r="AI529" s="217">
        <v>575</v>
      </c>
      <c r="AJ529" s="217">
        <v>656</v>
      </c>
      <c r="AK529" s="217">
        <v>605</v>
      </c>
      <c r="AL529" s="217">
        <v>604</v>
      </c>
      <c r="AM529" s="217">
        <v>593</v>
      </c>
      <c r="AN529" s="217">
        <v>583</v>
      </c>
      <c r="AO529" s="217">
        <v>587</v>
      </c>
      <c r="AP529" s="217">
        <v>609</v>
      </c>
      <c r="AQ529" s="217">
        <v>613</v>
      </c>
      <c r="AR529" s="217">
        <v>618</v>
      </c>
      <c r="AS529" s="217">
        <v>638</v>
      </c>
      <c r="AT529" s="217">
        <v>599</v>
      </c>
      <c r="AU529" s="217">
        <v>536</v>
      </c>
      <c r="AV529" s="217">
        <v>551</v>
      </c>
      <c r="AW529" s="217">
        <v>566</v>
      </c>
      <c r="AX529" s="217">
        <v>583</v>
      </c>
      <c r="AY529" s="217">
        <v>564</v>
      </c>
      <c r="AZ529" s="217">
        <v>578</v>
      </c>
      <c r="BA529" s="217">
        <v>630</v>
      </c>
      <c r="BB529" s="217">
        <v>584</v>
      </c>
      <c r="BC529" s="217">
        <v>504</v>
      </c>
      <c r="BD529" s="217">
        <v>542</v>
      </c>
      <c r="BE529" s="217">
        <v>576</v>
      </c>
      <c r="BF529" s="217">
        <v>566</v>
      </c>
      <c r="BG529" s="217">
        <v>545</v>
      </c>
      <c r="BH529" s="217">
        <v>646</v>
      </c>
      <c r="BI529" s="217">
        <v>792</v>
      </c>
      <c r="BJ529" s="217">
        <v>770</v>
      </c>
      <c r="BK529" s="217">
        <v>749</v>
      </c>
      <c r="BL529" s="217">
        <v>824</v>
      </c>
      <c r="BM529" s="217">
        <v>760</v>
      </c>
      <c r="BN529" s="217">
        <v>806</v>
      </c>
      <c r="BO529" s="217">
        <v>882</v>
      </c>
      <c r="BP529" s="217">
        <v>883</v>
      </c>
      <c r="BQ529" s="217">
        <v>893</v>
      </c>
      <c r="BR529" s="217">
        <v>847</v>
      </c>
      <c r="BS529" s="217">
        <v>874</v>
      </c>
      <c r="BT529" s="217">
        <v>855</v>
      </c>
      <c r="BU529" s="217">
        <v>874</v>
      </c>
      <c r="BV529" s="217">
        <v>835</v>
      </c>
      <c r="BW529" s="217">
        <v>780</v>
      </c>
      <c r="BX529" s="217">
        <v>824</v>
      </c>
      <c r="BY529" s="217">
        <v>789</v>
      </c>
      <c r="BZ529" s="217">
        <v>739</v>
      </c>
      <c r="CA529" s="217">
        <v>813</v>
      </c>
      <c r="CB529" s="217">
        <v>775</v>
      </c>
      <c r="CC529" s="217">
        <v>744</v>
      </c>
      <c r="CD529" s="217">
        <v>780</v>
      </c>
      <c r="CE529" s="217">
        <v>768</v>
      </c>
      <c r="CF529" s="217">
        <v>888</v>
      </c>
      <c r="CG529" s="217">
        <v>950</v>
      </c>
      <c r="CH529" s="217">
        <v>922</v>
      </c>
      <c r="CI529" s="217">
        <v>726</v>
      </c>
      <c r="CJ529" s="217">
        <v>692</v>
      </c>
      <c r="CK529" s="217">
        <v>669</v>
      </c>
      <c r="CL529" s="217">
        <v>636</v>
      </c>
      <c r="CM529" s="217">
        <v>582</v>
      </c>
      <c r="CN529" s="217">
        <v>493</v>
      </c>
      <c r="CO529" s="217">
        <v>454</v>
      </c>
      <c r="CP529" s="217">
        <v>444</v>
      </c>
      <c r="CQ529" s="217">
        <v>390</v>
      </c>
      <c r="CR529" s="217">
        <v>364</v>
      </c>
      <c r="CS529" s="217">
        <v>354</v>
      </c>
      <c r="CT529" s="217">
        <v>301</v>
      </c>
      <c r="CU529" s="217">
        <v>299</v>
      </c>
      <c r="CV529" s="217">
        <v>272</v>
      </c>
      <c r="CW529" s="217">
        <v>190</v>
      </c>
      <c r="CX529" s="217">
        <v>172</v>
      </c>
      <c r="CY529" s="217">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ht="15.5" x14ac:dyDescent="0.35">
      <c r="A530" s="49" t="s">
        <v>438</v>
      </c>
      <c r="B530" s="2" t="s">
        <v>336</v>
      </c>
      <c r="C530" s="48" t="str">
        <f t="shared" si="167"/>
        <v>LA Wales - Denbighshire</v>
      </c>
      <c r="D530" s="70">
        <f t="shared" si="168"/>
        <v>47656</v>
      </c>
      <c r="E530" s="71">
        <f t="shared" si="169"/>
        <v>49008</v>
      </c>
      <c r="F530" s="69">
        <f t="shared" si="177"/>
        <v>37663</v>
      </c>
      <c r="G530" s="69">
        <f t="shared" si="178"/>
        <v>39502</v>
      </c>
      <c r="H530" s="70">
        <f t="shared" si="172"/>
        <v>96664</v>
      </c>
      <c r="I530" s="71">
        <f t="shared" si="179"/>
        <v>37663</v>
      </c>
      <c r="J530" s="71">
        <f t="shared" si="180"/>
        <v>39502</v>
      </c>
      <c r="K530" s="68">
        <f t="shared" si="181"/>
        <v>9993</v>
      </c>
      <c r="L530" s="69">
        <f t="shared" si="182"/>
        <v>9506</v>
      </c>
      <c r="M530" s="217">
        <v>515</v>
      </c>
      <c r="N530" s="217">
        <v>482</v>
      </c>
      <c r="O530" s="217">
        <v>468</v>
      </c>
      <c r="P530" s="217">
        <v>544</v>
      </c>
      <c r="Q530" s="217">
        <v>517</v>
      </c>
      <c r="R530" s="217">
        <v>524</v>
      </c>
      <c r="S530" s="217">
        <v>552</v>
      </c>
      <c r="T530" s="217">
        <v>567</v>
      </c>
      <c r="U530" s="217">
        <v>557</v>
      </c>
      <c r="V530" s="217">
        <v>602</v>
      </c>
      <c r="W530" s="217">
        <v>629</v>
      </c>
      <c r="X530" s="217">
        <v>558</v>
      </c>
      <c r="Y530" s="217">
        <v>617</v>
      </c>
      <c r="Z530" s="217">
        <v>581</v>
      </c>
      <c r="AA530" s="217">
        <v>542</v>
      </c>
      <c r="AB530" s="217">
        <v>581</v>
      </c>
      <c r="AC530" s="217">
        <v>571</v>
      </c>
      <c r="AD530" s="217">
        <v>586</v>
      </c>
      <c r="AE530" s="217">
        <v>584</v>
      </c>
      <c r="AF530" s="217">
        <v>509</v>
      </c>
      <c r="AG530" s="217">
        <v>485</v>
      </c>
      <c r="AH530" s="217">
        <v>512</v>
      </c>
      <c r="AI530" s="217">
        <v>570</v>
      </c>
      <c r="AJ530" s="217">
        <v>548</v>
      </c>
      <c r="AK530" s="217">
        <v>585</v>
      </c>
      <c r="AL530" s="217">
        <v>506</v>
      </c>
      <c r="AM530" s="217">
        <v>600</v>
      </c>
      <c r="AN530" s="217">
        <v>555</v>
      </c>
      <c r="AO530" s="217">
        <v>584</v>
      </c>
      <c r="AP530" s="217">
        <v>553</v>
      </c>
      <c r="AQ530" s="217">
        <v>555</v>
      </c>
      <c r="AR530" s="217">
        <v>529</v>
      </c>
      <c r="AS530" s="217">
        <v>512</v>
      </c>
      <c r="AT530" s="217">
        <v>536</v>
      </c>
      <c r="AU530" s="217">
        <v>482</v>
      </c>
      <c r="AV530" s="217">
        <v>424</v>
      </c>
      <c r="AW530" s="217">
        <v>488</v>
      </c>
      <c r="AX530" s="217">
        <v>430</v>
      </c>
      <c r="AY530" s="217">
        <v>450</v>
      </c>
      <c r="AZ530" s="217">
        <v>442</v>
      </c>
      <c r="BA530" s="217">
        <v>484</v>
      </c>
      <c r="BB530" s="217">
        <v>471</v>
      </c>
      <c r="BC530" s="217">
        <v>382</v>
      </c>
      <c r="BD530" s="217">
        <v>424</v>
      </c>
      <c r="BE530" s="217">
        <v>497</v>
      </c>
      <c r="BF530" s="217">
        <v>498</v>
      </c>
      <c r="BG530" s="217">
        <v>537</v>
      </c>
      <c r="BH530" s="217">
        <v>512</v>
      </c>
      <c r="BI530" s="217">
        <v>633</v>
      </c>
      <c r="BJ530" s="217">
        <v>614</v>
      </c>
      <c r="BK530" s="217">
        <v>618</v>
      </c>
      <c r="BL530" s="217">
        <v>665</v>
      </c>
      <c r="BM530" s="217">
        <v>643</v>
      </c>
      <c r="BN530" s="217">
        <v>712</v>
      </c>
      <c r="BO530" s="217">
        <v>658</v>
      </c>
      <c r="BP530" s="217">
        <v>751</v>
      </c>
      <c r="BQ530" s="217">
        <v>729</v>
      </c>
      <c r="BR530" s="217">
        <v>702</v>
      </c>
      <c r="BS530" s="217">
        <v>698</v>
      </c>
      <c r="BT530" s="217">
        <v>659</v>
      </c>
      <c r="BU530" s="217">
        <v>748</v>
      </c>
      <c r="BV530" s="217">
        <v>657</v>
      </c>
      <c r="BW530" s="217">
        <v>610</v>
      </c>
      <c r="BX530" s="217">
        <v>617</v>
      </c>
      <c r="BY530" s="217">
        <v>596</v>
      </c>
      <c r="BZ530" s="217">
        <v>645</v>
      </c>
      <c r="CA530" s="217">
        <v>590</v>
      </c>
      <c r="CB530" s="217">
        <v>615</v>
      </c>
      <c r="CC530" s="217">
        <v>587</v>
      </c>
      <c r="CD530" s="217">
        <v>585</v>
      </c>
      <c r="CE530" s="217">
        <v>654</v>
      </c>
      <c r="CF530" s="217">
        <v>723</v>
      </c>
      <c r="CG530" s="217">
        <v>698</v>
      </c>
      <c r="CH530" s="217">
        <v>744</v>
      </c>
      <c r="CI530" s="217">
        <v>486</v>
      </c>
      <c r="CJ530" s="217">
        <v>483</v>
      </c>
      <c r="CK530" s="217">
        <v>505</v>
      </c>
      <c r="CL530" s="217">
        <v>471</v>
      </c>
      <c r="CM530" s="217">
        <v>397</v>
      </c>
      <c r="CN530" s="217">
        <v>386</v>
      </c>
      <c r="CO530" s="217">
        <v>331</v>
      </c>
      <c r="CP530" s="217">
        <v>307</v>
      </c>
      <c r="CQ530" s="217">
        <v>298</v>
      </c>
      <c r="CR530" s="217">
        <v>276</v>
      </c>
      <c r="CS530" s="217">
        <v>223</v>
      </c>
      <c r="CT530" s="217">
        <v>200</v>
      </c>
      <c r="CU530" s="217">
        <v>175</v>
      </c>
      <c r="CV530" s="217">
        <v>155</v>
      </c>
      <c r="CW530" s="217">
        <v>126</v>
      </c>
      <c r="CX530" s="217">
        <v>114</v>
      </c>
      <c r="CY530" s="217">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ht="15.5" x14ac:dyDescent="0.35">
      <c r="A531" s="49" t="s">
        <v>438</v>
      </c>
      <c r="B531" s="2" t="s">
        <v>337</v>
      </c>
      <c r="C531" s="48" t="str">
        <f t="shared" si="167"/>
        <v>LA Wales - Flintshire</v>
      </c>
      <c r="D531" s="70">
        <f t="shared" si="168"/>
        <v>77159</v>
      </c>
      <c r="E531" s="71">
        <f t="shared" si="169"/>
        <v>79688</v>
      </c>
      <c r="F531" s="69">
        <f t="shared" si="177"/>
        <v>60757</v>
      </c>
      <c r="G531" s="69">
        <f t="shared" si="178"/>
        <v>63891</v>
      </c>
      <c r="H531" s="70">
        <f t="shared" si="172"/>
        <v>156847</v>
      </c>
      <c r="I531" s="71">
        <f t="shared" si="179"/>
        <v>60757</v>
      </c>
      <c r="J531" s="71">
        <f t="shared" si="180"/>
        <v>63891</v>
      </c>
      <c r="K531" s="68">
        <f t="shared" si="181"/>
        <v>16402</v>
      </c>
      <c r="L531" s="69">
        <f t="shared" si="182"/>
        <v>15797</v>
      </c>
      <c r="M531" s="217">
        <v>704</v>
      </c>
      <c r="N531" s="217">
        <v>775</v>
      </c>
      <c r="O531" s="217">
        <v>820</v>
      </c>
      <c r="P531" s="217">
        <v>871</v>
      </c>
      <c r="Q531" s="217">
        <v>889</v>
      </c>
      <c r="R531" s="217">
        <v>886</v>
      </c>
      <c r="S531" s="217">
        <v>928</v>
      </c>
      <c r="T531" s="217">
        <v>917</v>
      </c>
      <c r="U531" s="217">
        <v>997</v>
      </c>
      <c r="V531" s="217">
        <v>969</v>
      </c>
      <c r="W531" s="217">
        <v>1046</v>
      </c>
      <c r="X531" s="217">
        <v>977</v>
      </c>
      <c r="Y531" s="217">
        <v>1054</v>
      </c>
      <c r="Z531" s="217">
        <v>991</v>
      </c>
      <c r="AA531" s="217">
        <v>903</v>
      </c>
      <c r="AB531" s="217">
        <v>947</v>
      </c>
      <c r="AC531" s="217">
        <v>901</v>
      </c>
      <c r="AD531" s="217">
        <v>827</v>
      </c>
      <c r="AE531" s="217">
        <v>816</v>
      </c>
      <c r="AF531" s="217">
        <v>844</v>
      </c>
      <c r="AG531" s="217">
        <v>772</v>
      </c>
      <c r="AH531" s="217">
        <v>876</v>
      </c>
      <c r="AI531" s="217">
        <v>839</v>
      </c>
      <c r="AJ531" s="217">
        <v>892</v>
      </c>
      <c r="AK531" s="217">
        <v>893</v>
      </c>
      <c r="AL531" s="217">
        <v>873</v>
      </c>
      <c r="AM531" s="217">
        <v>976</v>
      </c>
      <c r="AN531" s="217">
        <v>885</v>
      </c>
      <c r="AO531" s="217">
        <v>1032</v>
      </c>
      <c r="AP531" s="217">
        <v>978</v>
      </c>
      <c r="AQ531" s="217">
        <v>976</v>
      </c>
      <c r="AR531" s="217">
        <v>992</v>
      </c>
      <c r="AS531" s="217">
        <v>1066</v>
      </c>
      <c r="AT531" s="217">
        <v>984</v>
      </c>
      <c r="AU531" s="217">
        <v>935</v>
      </c>
      <c r="AV531" s="217">
        <v>942</v>
      </c>
      <c r="AW531" s="217">
        <v>893</v>
      </c>
      <c r="AX531" s="217">
        <v>908</v>
      </c>
      <c r="AY531" s="217">
        <v>896</v>
      </c>
      <c r="AZ531" s="217">
        <v>936</v>
      </c>
      <c r="BA531" s="217">
        <v>856</v>
      </c>
      <c r="BB531" s="217">
        <v>832</v>
      </c>
      <c r="BC531" s="217">
        <v>868</v>
      </c>
      <c r="BD531" s="217">
        <v>773</v>
      </c>
      <c r="BE531" s="217">
        <v>829</v>
      </c>
      <c r="BF531" s="217">
        <v>862</v>
      </c>
      <c r="BG531" s="217">
        <v>907</v>
      </c>
      <c r="BH531" s="217">
        <v>959</v>
      </c>
      <c r="BI531" s="217">
        <v>1155</v>
      </c>
      <c r="BJ531" s="217">
        <v>1148</v>
      </c>
      <c r="BK531" s="217">
        <v>1095</v>
      </c>
      <c r="BL531" s="217">
        <v>1158</v>
      </c>
      <c r="BM531" s="217">
        <v>1150</v>
      </c>
      <c r="BN531" s="217">
        <v>1089</v>
      </c>
      <c r="BO531" s="217">
        <v>1116</v>
      </c>
      <c r="BP531" s="217">
        <v>1146</v>
      </c>
      <c r="BQ531" s="217">
        <v>1181</v>
      </c>
      <c r="BR531" s="217">
        <v>1045</v>
      </c>
      <c r="BS531" s="217">
        <v>1097</v>
      </c>
      <c r="BT531" s="217">
        <v>1068</v>
      </c>
      <c r="BU531" s="217">
        <v>996</v>
      </c>
      <c r="BV531" s="217">
        <v>1037</v>
      </c>
      <c r="BW531" s="217">
        <v>939</v>
      </c>
      <c r="BX531" s="217">
        <v>891</v>
      </c>
      <c r="BY531" s="217">
        <v>898</v>
      </c>
      <c r="BZ531" s="217">
        <v>835</v>
      </c>
      <c r="CA531" s="217">
        <v>829</v>
      </c>
      <c r="CB531" s="217">
        <v>859</v>
      </c>
      <c r="CC531" s="217">
        <v>857</v>
      </c>
      <c r="CD531" s="217">
        <v>897</v>
      </c>
      <c r="CE531" s="217">
        <v>869</v>
      </c>
      <c r="CF531" s="217">
        <v>949</v>
      </c>
      <c r="CG531" s="217">
        <v>972</v>
      </c>
      <c r="CH531" s="217">
        <v>1054</v>
      </c>
      <c r="CI531" s="217">
        <v>707</v>
      </c>
      <c r="CJ531" s="217">
        <v>694</v>
      </c>
      <c r="CK531" s="217">
        <v>749</v>
      </c>
      <c r="CL531" s="217">
        <v>658</v>
      </c>
      <c r="CM531" s="217">
        <v>548</v>
      </c>
      <c r="CN531" s="217">
        <v>485</v>
      </c>
      <c r="CO531" s="217">
        <v>493</v>
      </c>
      <c r="CP531" s="217">
        <v>447</v>
      </c>
      <c r="CQ531" s="217">
        <v>413</v>
      </c>
      <c r="CR531" s="217">
        <v>350</v>
      </c>
      <c r="CS531" s="217">
        <v>302</v>
      </c>
      <c r="CT531" s="217">
        <v>273</v>
      </c>
      <c r="CU531" s="217">
        <v>229</v>
      </c>
      <c r="CV531" s="217">
        <v>200</v>
      </c>
      <c r="CW531" s="217">
        <v>196</v>
      </c>
      <c r="CX531" s="217">
        <v>160</v>
      </c>
      <c r="CY531" s="217">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ht="15.5" x14ac:dyDescent="0.35">
      <c r="A532" s="49" t="s">
        <v>438</v>
      </c>
      <c r="B532" s="2" t="s">
        <v>334</v>
      </c>
      <c r="C532" s="48" t="str">
        <f t="shared" si="167"/>
        <v>LA Wales - Gwynedd</v>
      </c>
      <c r="D532" s="70">
        <f t="shared" si="168"/>
        <v>62142</v>
      </c>
      <c r="E532" s="71">
        <f t="shared" si="169"/>
        <v>63029</v>
      </c>
      <c r="F532" s="69">
        <f t="shared" si="177"/>
        <v>50258</v>
      </c>
      <c r="G532" s="69">
        <f t="shared" si="178"/>
        <v>51699</v>
      </c>
      <c r="H532" s="70">
        <f t="shared" si="172"/>
        <v>125171</v>
      </c>
      <c r="I532" s="71">
        <f t="shared" si="179"/>
        <v>50258</v>
      </c>
      <c r="J532" s="71">
        <f t="shared" si="180"/>
        <v>51699</v>
      </c>
      <c r="K532" s="68">
        <f t="shared" si="181"/>
        <v>11884</v>
      </c>
      <c r="L532" s="69">
        <f t="shared" si="182"/>
        <v>11330</v>
      </c>
      <c r="M532" s="217">
        <v>547</v>
      </c>
      <c r="N532" s="217">
        <v>548</v>
      </c>
      <c r="O532" s="217">
        <v>606</v>
      </c>
      <c r="P532" s="217">
        <v>567</v>
      </c>
      <c r="Q532" s="217">
        <v>639</v>
      </c>
      <c r="R532" s="217">
        <v>628</v>
      </c>
      <c r="S532" s="217">
        <v>714</v>
      </c>
      <c r="T532" s="217">
        <v>650</v>
      </c>
      <c r="U532" s="217">
        <v>677</v>
      </c>
      <c r="V532" s="217">
        <v>696</v>
      </c>
      <c r="W532" s="217">
        <v>750</v>
      </c>
      <c r="X532" s="217">
        <v>724</v>
      </c>
      <c r="Y532" s="217">
        <v>688</v>
      </c>
      <c r="Z532" s="217">
        <v>725</v>
      </c>
      <c r="AA532" s="217">
        <v>737</v>
      </c>
      <c r="AB532" s="217">
        <v>653</v>
      </c>
      <c r="AC532" s="217">
        <v>663</v>
      </c>
      <c r="AD532" s="217">
        <v>672</v>
      </c>
      <c r="AE532" s="217">
        <v>716</v>
      </c>
      <c r="AF532" s="217">
        <v>930</v>
      </c>
      <c r="AG532" s="217">
        <v>1050</v>
      </c>
      <c r="AH532" s="217">
        <v>1094</v>
      </c>
      <c r="AI532" s="217">
        <v>1094</v>
      </c>
      <c r="AJ532" s="217">
        <v>990</v>
      </c>
      <c r="AK532" s="217">
        <v>992</v>
      </c>
      <c r="AL532" s="217">
        <v>952</v>
      </c>
      <c r="AM532" s="217">
        <v>1065</v>
      </c>
      <c r="AN532" s="217">
        <v>951</v>
      </c>
      <c r="AO532" s="217">
        <v>789</v>
      </c>
      <c r="AP532" s="217">
        <v>863</v>
      </c>
      <c r="AQ532" s="217">
        <v>834</v>
      </c>
      <c r="AR532" s="217">
        <v>780</v>
      </c>
      <c r="AS532" s="217">
        <v>726</v>
      </c>
      <c r="AT532" s="217">
        <v>685</v>
      </c>
      <c r="AU532" s="217">
        <v>640</v>
      </c>
      <c r="AV532" s="217">
        <v>676</v>
      </c>
      <c r="AW532" s="217">
        <v>608</v>
      </c>
      <c r="AX532" s="217">
        <v>610</v>
      </c>
      <c r="AY532" s="217">
        <v>650</v>
      </c>
      <c r="AZ532" s="217">
        <v>664</v>
      </c>
      <c r="BA532" s="217">
        <v>649</v>
      </c>
      <c r="BB532" s="217">
        <v>607</v>
      </c>
      <c r="BC532" s="217">
        <v>573</v>
      </c>
      <c r="BD532" s="217">
        <v>559</v>
      </c>
      <c r="BE532" s="217">
        <v>552</v>
      </c>
      <c r="BF532" s="217">
        <v>609</v>
      </c>
      <c r="BG532" s="217">
        <v>637</v>
      </c>
      <c r="BH532" s="217">
        <v>720</v>
      </c>
      <c r="BI532" s="217">
        <v>728</v>
      </c>
      <c r="BJ532" s="217">
        <v>800</v>
      </c>
      <c r="BK532" s="217">
        <v>747</v>
      </c>
      <c r="BL532" s="217">
        <v>718</v>
      </c>
      <c r="BM532" s="217">
        <v>798</v>
      </c>
      <c r="BN532" s="217">
        <v>772</v>
      </c>
      <c r="BO532" s="217">
        <v>815</v>
      </c>
      <c r="BP532" s="217">
        <v>843</v>
      </c>
      <c r="BQ532" s="217">
        <v>845</v>
      </c>
      <c r="BR532" s="217">
        <v>891</v>
      </c>
      <c r="BS532" s="217">
        <v>848</v>
      </c>
      <c r="BT532" s="217">
        <v>849</v>
      </c>
      <c r="BU532" s="217">
        <v>756</v>
      </c>
      <c r="BV532" s="217">
        <v>771</v>
      </c>
      <c r="BW532" s="217">
        <v>853</v>
      </c>
      <c r="BX532" s="217">
        <v>795</v>
      </c>
      <c r="BY532" s="217">
        <v>727</v>
      </c>
      <c r="BZ532" s="217">
        <v>732</v>
      </c>
      <c r="CA532" s="217">
        <v>728</v>
      </c>
      <c r="CB532" s="217">
        <v>736</v>
      </c>
      <c r="CC532" s="217">
        <v>694</v>
      </c>
      <c r="CD532" s="217">
        <v>717</v>
      </c>
      <c r="CE532" s="217">
        <v>732</v>
      </c>
      <c r="CF532" s="217">
        <v>816</v>
      </c>
      <c r="CG532" s="217">
        <v>823</v>
      </c>
      <c r="CH532" s="217">
        <v>836</v>
      </c>
      <c r="CI532" s="217">
        <v>682</v>
      </c>
      <c r="CJ532" s="217">
        <v>609</v>
      </c>
      <c r="CK532" s="217">
        <v>586</v>
      </c>
      <c r="CL532" s="217">
        <v>600</v>
      </c>
      <c r="CM532" s="217">
        <v>498</v>
      </c>
      <c r="CN532" s="217">
        <v>380</v>
      </c>
      <c r="CO532" s="217">
        <v>400</v>
      </c>
      <c r="CP532" s="217">
        <v>397</v>
      </c>
      <c r="CQ532" s="217">
        <v>367</v>
      </c>
      <c r="CR532" s="217">
        <v>332</v>
      </c>
      <c r="CS532" s="217">
        <v>272</v>
      </c>
      <c r="CT532" s="217">
        <v>258</v>
      </c>
      <c r="CU532" s="217">
        <v>237</v>
      </c>
      <c r="CV532" s="217">
        <v>197</v>
      </c>
      <c r="CW532" s="217">
        <v>155</v>
      </c>
      <c r="CX532" s="217">
        <v>167</v>
      </c>
      <c r="CY532" s="217">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ht="15.5" x14ac:dyDescent="0.35">
      <c r="A533" s="49" t="s">
        <v>438</v>
      </c>
      <c r="B533" s="2" t="s">
        <v>333</v>
      </c>
      <c r="C533" s="48" t="str">
        <f t="shared" si="167"/>
        <v>LA Wales - Isle of Anglesey</v>
      </c>
      <c r="D533" s="70">
        <f t="shared" si="168"/>
        <v>34758</v>
      </c>
      <c r="E533" s="71">
        <f t="shared" si="169"/>
        <v>35682</v>
      </c>
      <c r="F533" s="69">
        <f t="shared" si="177"/>
        <v>27931</v>
      </c>
      <c r="G533" s="69">
        <f t="shared" si="178"/>
        <v>29170</v>
      </c>
      <c r="H533" s="70">
        <f t="shared" si="172"/>
        <v>70440</v>
      </c>
      <c r="I533" s="71">
        <f t="shared" si="179"/>
        <v>27931</v>
      </c>
      <c r="J533" s="71">
        <f t="shared" si="180"/>
        <v>29170</v>
      </c>
      <c r="K533" s="68">
        <f t="shared" si="181"/>
        <v>6827</v>
      </c>
      <c r="L533" s="69">
        <f t="shared" si="182"/>
        <v>6512</v>
      </c>
      <c r="M533" s="217">
        <v>308</v>
      </c>
      <c r="N533" s="217">
        <v>307</v>
      </c>
      <c r="O533" s="217">
        <v>343</v>
      </c>
      <c r="P533" s="217">
        <v>381</v>
      </c>
      <c r="Q533" s="217">
        <v>362</v>
      </c>
      <c r="R533" s="217">
        <v>339</v>
      </c>
      <c r="S533" s="217">
        <v>415</v>
      </c>
      <c r="T533" s="217">
        <v>431</v>
      </c>
      <c r="U533" s="217">
        <v>408</v>
      </c>
      <c r="V533" s="217">
        <v>435</v>
      </c>
      <c r="W533" s="217">
        <v>411</v>
      </c>
      <c r="X533" s="217">
        <v>438</v>
      </c>
      <c r="Y533" s="217">
        <v>414</v>
      </c>
      <c r="Z533" s="217">
        <v>387</v>
      </c>
      <c r="AA533" s="217">
        <v>402</v>
      </c>
      <c r="AB533" s="217">
        <v>344</v>
      </c>
      <c r="AC533" s="217">
        <v>344</v>
      </c>
      <c r="AD533" s="217">
        <v>358</v>
      </c>
      <c r="AE533" s="217">
        <v>322</v>
      </c>
      <c r="AF533" s="217">
        <v>321</v>
      </c>
      <c r="AG533" s="217">
        <v>307</v>
      </c>
      <c r="AH533" s="217">
        <v>339</v>
      </c>
      <c r="AI533" s="217">
        <v>325</v>
      </c>
      <c r="AJ533" s="217">
        <v>372</v>
      </c>
      <c r="AK533" s="217">
        <v>404</v>
      </c>
      <c r="AL533" s="217">
        <v>345</v>
      </c>
      <c r="AM533" s="217">
        <v>412</v>
      </c>
      <c r="AN533" s="217">
        <v>361</v>
      </c>
      <c r="AO533" s="217">
        <v>365</v>
      </c>
      <c r="AP533" s="217">
        <v>437</v>
      </c>
      <c r="AQ533" s="217">
        <v>417</v>
      </c>
      <c r="AR533" s="217">
        <v>361</v>
      </c>
      <c r="AS533" s="217">
        <v>361</v>
      </c>
      <c r="AT533" s="217">
        <v>429</v>
      </c>
      <c r="AU533" s="217">
        <v>316</v>
      </c>
      <c r="AV533" s="217">
        <v>298</v>
      </c>
      <c r="AW533" s="217">
        <v>362</v>
      </c>
      <c r="AX533" s="217">
        <v>333</v>
      </c>
      <c r="AY533" s="217">
        <v>355</v>
      </c>
      <c r="AZ533" s="217">
        <v>392</v>
      </c>
      <c r="BA533" s="217">
        <v>364</v>
      </c>
      <c r="BB533" s="217">
        <v>380</v>
      </c>
      <c r="BC533" s="217">
        <v>356</v>
      </c>
      <c r="BD533" s="217">
        <v>324</v>
      </c>
      <c r="BE533" s="217">
        <v>318</v>
      </c>
      <c r="BF533" s="217">
        <v>379</v>
      </c>
      <c r="BG533" s="217">
        <v>379</v>
      </c>
      <c r="BH533" s="217">
        <v>445</v>
      </c>
      <c r="BI533" s="217">
        <v>416</v>
      </c>
      <c r="BJ533" s="217">
        <v>502</v>
      </c>
      <c r="BK533" s="217">
        <v>435</v>
      </c>
      <c r="BL533" s="217">
        <v>451</v>
      </c>
      <c r="BM533" s="217">
        <v>449</v>
      </c>
      <c r="BN533" s="217">
        <v>512</v>
      </c>
      <c r="BO533" s="217">
        <v>492</v>
      </c>
      <c r="BP533" s="217">
        <v>505</v>
      </c>
      <c r="BQ533" s="217">
        <v>473</v>
      </c>
      <c r="BR533" s="217">
        <v>533</v>
      </c>
      <c r="BS533" s="217">
        <v>482</v>
      </c>
      <c r="BT533" s="217">
        <v>516</v>
      </c>
      <c r="BU533" s="217">
        <v>513</v>
      </c>
      <c r="BV533" s="217">
        <v>540</v>
      </c>
      <c r="BW533" s="217">
        <v>517</v>
      </c>
      <c r="BX533" s="217">
        <v>482</v>
      </c>
      <c r="BY533" s="217">
        <v>508</v>
      </c>
      <c r="BZ533" s="217">
        <v>480</v>
      </c>
      <c r="CA533" s="217">
        <v>503</v>
      </c>
      <c r="CB533" s="217">
        <v>480</v>
      </c>
      <c r="CC533" s="217">
        <v>469</v>
      </c>
      <c r="CD533" s="217">
        <v>455</v>
      </c>
      <c r="CE533" s="217">
        <v>509</v>
      </c>
      <c r="CF533" s="217">
        <v>537</v>
      </c>
      <c r="CG533" s="217">
        <v>541</v>
      </c>
      <c r="CH533" s="217">
        <v>510</v>
      </c>
      <c r="CI533" s="217">
        <v>395</v>
      </c>
      <c r="CJ533" s="217">
        <v>426</v>
      </c>
      <c r="CK533" s="217">
        <v>420</v>
      </c>
      <c r="CL533" s="217">
        <v>377</v>
      </c>
      <c r="CM533" s="217">
        <v>300</v>
      </c>
      <c r="CN533" s="217">
        <v>275</v>
      </c>
      <c r="CO533" s="217">
        <v>273</v>
      </c>
      <c r="CP533" s="217">
        <v>283</v>
      </c>
      <c r="CQ533" s="217">
        <v>250</v>
      </c>
      <c r="CR533" s="217">
        <v>219</v>
      </c>
      <c r="CS533" s="217">
        <v>195</v>
      </c>
      <c r="CT533" s="217">
        <v>150</v>
      </c>
      <c r="CU533" s="217">
        <v>97</v>
      </c>
      <c r="CV533" s="217">
        <v>112</v>
      </c>
      <c r="CW533" s="217">
        <v>109</v>
      </c>
      <c r="CX533" s="217">
        <v>86</v>
      </c>
      <c r="CY533" s="217">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ht="15.5" x14ac:dyDescent="0.35">
      <c r="A534" s="49" t="s">
        <v>438</v>
      </c>
      <c r="B534" s="2" t="s">
        <v>347</v>
      </c>
      <c r="C534" s="48" t="str">
        <f t="shared" si="167"/>
        <v>LA Wales - Merthyr Tydfil</v>
      </c>
      <c r="D534" s="70">
        <f t="shared" si="168"/>
        <v>29639</v>
      </c>
      <c r="E534" s="71">
        <f t="shared" si="169"/>
        <v>30785</v>
      </c>
      <c r="F534" s="69">
        <f t="shared" si="177"/>
        <v>23025</v>
      </c>
      <c r="G534" s="69">
        <f t="shared" si="178"/>
        <v>24519</v>
      </c>
      <c r="H534" s="70">
        <f t="shared" si="172"/>
        <v>60424</v>
      </c>
      <c r="I534" s="71">
        <f t="shared" si="179"/>
        <v>23025</v>
      </c>
      <c r="J534" s="71">
        <f t="shared" si="180"/>
        <v>24519</v>
      </c>
      <c r="K534" s="68">
        <f t="shared" si="181"/>
        <v>6614</v>
      </c>
      <c r="L534" s="69">
        <f t="shared" si="182"/>
        <v>6266</v>
      </c>
      <c r="M534" s="217">
        <v>333</v>
      </c>
      <c r="N534" s="217">
        <v>328</v>
      </c>
      <c r="O534" s="217">
        <v>376</v>
      </c>
      <c r="P534" s="217">
        <v>367</v>
      </c>
      <c r="Q534" s="217">
        <v>371</v>
      </c>
      <c r="R534" s="217">
        <v>415</v>
      </c>
      <c r="S534" s="217">
        <v>370</v>
      </c>
      <c r="T534" s="217">
        <v>378</v>
      </c>
      <c r="U534" s="217">
        <v>384</v>
      </c>
      <c r="V534" s="217">
        <v>421</v>
      </c>
      <c r="W534" s="217">
        <v>368</v>
      </c>
      <c r="X534" s="217">
        <v>367</v>
      </c>
      <c r="Y534" s="217">
        <v>403</v>
      </c>
      <c r="Z534" s="217">
        <v>392</v>
      </c>
      <c r="AA534" s="217">
        <v>362</v>
      </c>
      <c r="AB534" s="217">
        <v>317</v>
      </c>
      <c r="AC534" s="217">
        <v>322</v>
      </c>
      <c r="AD534" s="217">
        <v>340</v>
      </c>
      <c r="AE534" s="217">
        <v>353</v>
      </c>
      <c r="AF534" s="217">
        <v>323</v>
      </c>
      <c r="AG534" s="217">
        <v>338</v>
      </c>
      <c r="AH534" s="217">
        <v>356</v>
      </c>
      <c r="AI534" s="217">
        <v>285</v>
      </c>
      <c r="AJ534" s="217">
        <v>369</v>
      </c>
      <c r="AK534" s="217">
        <v>369</v>
      </c>
      <c r="AL534" s="217">
        <v>387</v>
      </c>
      <c r="AM534" s="217">
        <v>424</v>
      </c>
      <c r="AN534" s="217">
        <v>414</v>
      </c>
      <c r="AO534" s="217">
        <v>395</v>
      </c>
      <c r="AP534" s="217">
        <v>396</v>
      </c>
      <c r="AQ534" s="217">
        <v>470</v>
      </c>
      <c r="AR534" s="217">
        <v>409</v>
      </c>
      <c r="AS534" s="217">
        <v>413</v>
      </c>
      <c r="AT534" s="217">
        <v>397</v>
      </c>
      <c r="AU534" s="217">
        <v>387</v>
      </c>
      <c r="AV534" s="217">
        <v>397</v>
      </c>
      <c r="AW534" s="217">
        <v>429</v>
      </c>
      <c r="AX534" s="217">
        <v>338</v>
      </c>
      <c r="AY534" s="217">
        <v>381</v>
      </c>
      <c r="AZ534" s="217">
        <v>394</v>
      </c>
      <c r="BA534" s="217">
        <v>375</v>
      </c>
      <c r="BB534" s="217">
        <v>336</v>
      </c>
      <c r="BC534" s="217">
        <v>317</v>
      </c>
      <c r="BD534" s="217">
        <v>316</v>
      </c>
      <c r="BE534" s="217">
        <v>300</v>
      </c>
      <c r="BF534" s="217">
        <v>313</v>
      </c>
      <c r="BG534" s="217">
        <v>298</v>
      </c>
      <c r="BH534" s="217">
        <v>325</v>
      </c>
      <c r="BI534" s="217">
        <v>384</v>
      </c>
      <c r="BJ534" s="217">
        <v>402</v>
      </c>
      <c r="BK534" s="217">
        <v>358</v>
      </c>
      <c r="BL534" s="217">
        <v>397</v>
      </c>
      <c r="BM534" s="217">
        <v>428</v>
      </c>
      <c r="BN534" s="217">
        <v>418</v>
      </c>
      <c r="BO534" s="217">
        <v>447</v>
      </c>
      <c r="BP534" s="217">
        <v>389</v>
      </c>
      <c r="BQ534" s="217">
        <v>410</v>
      </c>
      <c r="BR534" s="217">
        <v>387</v>
      </c>
      <c r="BS534" s="217">
        <v>418</v>
      </c>
      <c r="BT534" s="217">
        <v>396</v>
      </c>
      <c r="BU534" s="217">
        <v>423</v>
      </c>
      <c r="BV534" s="217">
        <v>397</v>
      </c>
      <c r="BW534" s="217">
        <v>400</v>
      </c>
      <c r="BX534" s="217">
        <v>342</v>
      </c>
      <c r="BY534" s="217">
        <v>310</v>
      </c>
      <c r="BZ534" s="217">
        <v>315</v>
      </c>
      <c r="CA534" s="217">
        <v>350</v>
      </c>
      <c r="CB534" s="217">
        <v>317</v>
      </c>
      <c r="CC534" s="217">
        <v>314</v>
      </c>
      <c r="CD534" s="217">
        <v>301</v>
      </c>
      <c r="CE534" s="217">
        <v>292</v>
      </c>
      <c r="CF534" s="217">
        <v>327</v>
      </c>
      <c r="CG534" s="217">
        <v>315</v>
      </c>
      <c r="CH534" s="217">
        <v>304</v>
      </c>
      <c r="CI534" s="217">
        <v>234</v>
      </c>
      <c r="CJ534" s="217">
        <v>253</v>
      </c>
      <c r="CK534" s="217">
        <v>246</v>
      </c>
      <c r="CL534" s="217">
        <v>204</v>
      </c>
      <c r="CM534" s="217">
        <v>187</v>
      </c>
      <c r="CN534" s="217">
        <v>165</v>
      </c>
      <c r="CO534" s="217">
        <v>162</v>
      </c>
      <c r="CP534" s="217">
        <v>167</v>
      </c>
      <c r="CQ534" s="217">
        <v>137</v>
      </c>
      <c r="CR534" s="217">
        <v>121</v>
      </c>
      <c r="CS534" s="217">
        <v>137</v>
      </c>
      <c r="CT534" s="217">
        <v>97</v>
      </c>
      <c r="CU534" s="217">
        <v>63</v>
      </c>
      <c r="CV534" s="217">
        <v>55</v>
      </c>
      <c r="CW534" s="217">
        <v>60</v>
      </c>
      <c r="CX534" s="217">
        <v>44</v>
      </c>
      <c r="CY534" s="217">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ht="15.5" x14ac:dyDescent="0.35">
      <c r="A535" s="49" t="s">
        <v>438</v>
      </c>
      <c r="B535" s="2" t="s">
        <v>350</v>
      </c>
      <c r="C535" s="48" t="str">
        <f t="shared" si="167"/>
        <v>LA Wales - Monmouthshire</v>
      </c>
      <c r="D535" s="70">
        <f t="shared" si="168"/>
        <v>46898</v>
      </c>
      <c r="E535" s="71">
        <f t="shared" si="169"/>
        <v>48266</v>
      </c>
      <c r="F535" s="69">
        <f t="shared" si="177"/>
        <v>37888</v>
      </c>
      <c r="G535" s="69">
        <f t="shared" si="178"/>
        <v>39955</v>
      </c>
      <c r="H535" s="70">
        <f t="shared" si="172"/>
        <v>95164</v>
      </c>
      <c r="I535" s="71">
        <f t="shared" si="179"/>
        <v>37888</v>
      </c>
      <c r="J535" s="71">
        <f t="shared" si="180"/>
        <v>39955</v>
      </c>
      <c r="K535" s="68">
        <f t="shared" si="181"/>
        <v>9010</v>
      </c>
      <c r="L535" s="69">
        <f t="shared" si="182"/>
        <v>8311</v>
      </c>
      <c r="M535" s="217">
        <v>380</v>
      </c>
      <c r="N535" s="217">
        <v>361</v>
      </c>
      <c r="O535" s="217">
        <v>426</v>
      </c>
      <c r="P535" s="217">
        <v>482</v>
      </c>
      <c r="Q535" s="217">
        <v>480</v>
      </c>
      <c r="R535" s="217">
        <v>502</v>
      </c>
      <c r="S535" s="217">
        <v>473</v>
      </c>
      <c r="T535" s="217">
        <v>519</v>
      </c>
      <c r="U535" s="217">
        <v>515</v>
      </c>
      <c r="V535" s="217">
        <v>522</v>
      </c>
      <c r="W535" s="217">
        <v>503</v>
      </c>
      <c r="X535" s="217">
        <v>558</v>
      </c>
      <c r="Y535" s="217">
        <v>533</v>
      </c>
      <c r="Z535" s="217">
        <v>587</v>
      </c>
      <c r="AA535" s="217">
        <v>515</v>
      </c>
      <c r="AB535" s="217">
        <v>555</v>
      </c>
      <c r="AC535" s="217">
        <v>561</v>
      </c>
      <c r="AD535" s="217">
        <v>538</v>
      </c>
      <c r="AE535" s="217">
        <v>494</v>
      </c>
      <c r="AF535" s="217">
        <v>439</v>
      </c>
      <c r="AG535" s="217">
        <v>355</v>
      </c>
      <c r="AH535" s="217">
        <v>404</v>
      </c>
      <c r="AI535" s="217">
        <v>462</v>
      </c>
      <c r="AJ535" s="217">
        <v>516</v>
      </c>
      <c r="AK535" s="217">
        <v>526</v>
      </c>
      <c r="AL535" s="217">
        <v>574</v>
      </c>
      <c r="AM535" s="217">
        <v>586</v>
      </c>
      <c r="AN535" s="217">
        <v>465</v>
      </c>
      <c r="AO535" s="217">
        <v>471</v>
      </c>
      <c r="AP535" s="217">
        <v>600</v>
      </c>
      <c r="AQ535" s="217">
        <v>475</v>
      </c>
      <c r="AR535" s="217">
        <v>486</v>
      </c>
      <c r="AS535" s="217">
        <v>473</v>
      </c>
      <c r="AT535" s="217">
        <v>468</v>
      </c>
      <c r="AU535" s="217">
        <v>441</v>
      </c>
      <c r="AV535" s="217">
        <v>435</v>
      </c>
      <c r="AW535" s="217">
        <v>463</v>
      </c>
      <c r="AX535" s="217">
        <v>458</v>
      </c>
      <c r="AY535" s="217">
        <v>440</v>
      </c>
      <c r="AZ535" s="217">
        <v>454</v>
      </c>
      <c r="BA535" s="217">
        <v>458</v>
      </c>
      <c r="BB535" s="217">
        <v>500</v>
      </c>
      <c r="BC535" s="217">
        <v>415</v>
      </c>
      <c r="BD535" s="217">
        <v>482</v>
      </c>
      <c r="BE535" s="217">
        <v>430</v>
      </c>
      <c r="BF535" s="217">
        <v>493</v>
      </c>
      <c r="BG535" s="217">
        <v>520</v>
      </c>
      <c r="BH535" s="217">
        <v>583</v>
      </c>
      <c r="BI535" s="217">
        <v>617</v>
      </c>
      <c r="BJ535" s="217">
        <v>686</v>
      </c>
      <c r="BK535" s="217">
        <v>660</v>
      </c>
      <c r="BL535" s="217">
        <v>709</v>
      </c>
      <c r="BM535" s="217">
        <v>751</v>
      </c>
      <c r="BN535" s="217">
        <v>769</v>
      </c>
      <c r="BO535" s="217">
        <v>807</v>
      </c>
      <c r="BP535" s="217">
        <v>819</v>
      </c>
      <c r="BQ535" s="217">
        <v>782</v>
      </c>
      <c r="BR535" s="217">
        <v>760</v>
      </c>
      <c r="BS535" s="217">
        <v>803</v>
      </c>
      <c r="BT535" s="217">
        <v>695</v>
      </c>
      <c r="BU535" s="217">
        <v>695</v>
      </c>
      <c r="BV535" s="217">
        <v>657</v>
      </c>
      <c r="BW535" s="217">
        <v>681</v>
      </c>
      <c r="BX535" s="217">
        <v>634</v>
      </c>
      <c r="BY535" s="217">
        <v>579</v>
      </c>
      <c r="BZ535" s="217">
        <v>618</v>
      </c>
      <c r="CA535" s="217">
        <v>596</v>
      </c>
      <c r="CB535" s="217">
        <v>574</v>
      </c>
      <c r="CC535" s="217">
        <v>620</v>
      </c>
      <c r="CD535" s="217">
        <v>656</v>
      </c>
      <c r="CE535" s="217">
        <v>644</v>
      </c>
      <c r="CF535" s="217">
        <v>643</v>
      </c>
      <c r="CG535" s="217">
        <v>664</v>
      </c>
      <c r="CH535" s="217">
        <v>713</v>
      </c>
      <c r="CI535" s="217">
        <v>545</v>
      </c>
      <c r="CJ535" s="217">
        <v>538</v>
      </c>
      <c r="CK535" s="217">
        <v>539</v>
      </c>
      <c r="CL535" s="217">
        <v>496</v>
      </c>
      <c r="CM535" s="217">
        <v>403</v>
      </c>
      <c r="CN535" s="217">
        <v>361</v>
      </c>
      <c r="CO535" s="217">
        <v>373</v>
      </c>
      <c r="CP535" s="217">
        <v>311</v>
      </c>
      <c r="CQ535" s="217">
        <v>299</v>
      </c>
      <c r="CR535" s="217">
        <v>285</v>
      </c>
      <c r="CS535" s="217">
        <v>244</v>
      </c>
      <c r="CT535" s="217">
        <v>209</v>
      </c>
      <c r="CU535" s="217">
        <v>219</v>
      </c>
      <c r="CV535" s="217">
        <v>200</v>
      </c>
      <c r="CW535" s="217">
        <v>159</v>
      </c>
      <c r="CX535" s="217">
        <v>123</v>
      </c>
      <c r="CY535" s="217">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ht="15.5" x14ac:dyDescent="0.35">
      <c r="A536" s="49" t="s">
        <v>438</v>
      </c>
      <c r="B536" s="2" t="s">
        <v>343</v>
      </c>
      <c r="C536" s="48" t="str">
        <f t="shared" si="167"/>
        <v>LA Wales - Neath Port Talbot</v>
      </c>
      <c r="D536" s="70">
        <f t="shared" si="168"/>
        <v>71200</v>
      </c>
      <c r="E536" s="71">
        <f t="shared" si="169"/>
        <v>73186</v>
      </c>
      <c r="F536" s="69">
        <f t="shared" si="177"/>
        <v>56902</v>
      </c>
      <c r="G536" s="69">
        <f t="shared" si="178"/>
        <v>59394</v>
      </c>
      <c r="H536" s="70">
        <f t="shared" si="172"/>
        <v>144386</v>
      </c>
      <c r="I536" s="71">
        <f t="shared" si="179"/>
        <v>56902</v>
      </c>
      <c r="J536" s="71">
        <f t="shared" si="180"/>
        <v>59394</v>
      </c>
      <c r="K536" s="68">
        <f t="shared" si="181"/>
        <v>14298</v>
      </c>
      <c r="L536" s="69">
        <f t="shared" si="182"/>
        <v>13792</v>
      </c>
      <c r="M536" s="217">
        <v>642</v>
      </c>
      <c r="N536" s="217">
        <v>705</v>
      </c>
      <c r="O536" s="217">
        <v>764</v>
      </c>
      <c r="P536" s="217">
        <v>748</v>
      </c>
      <c r="Q536" s="217">
        <v>797</v>
      </c>
      <c r="R536" s="217">
        <v>792</v>
      </c>
      <c r="S536" s="217">
        <v>812</v>
      </c>
      <c r="T536" s="217">
        <v>803</v>
      </c>
      <c r="U536" s="217">
        <v>892</v>
      </c>
      <c r="V536" s="217">
        <v>870</v>
      </c>
      <c r="W536" s="217">
        <v>811</v>
      </c>
      <c r="X536" s="217">
        <v>873</v>
      </c>
      <c r="Y536" s="217">
        <v>842</v>
      </c>
      <c r="Z536" s="217">
        <v>793</v>
      </c>
      <c r="AA536" s="217">
        <v>843</v>
      </c>
      <c r="AB536" s="217">
        <v>813</v>
      </c>
      <c r="AC536" s="217">
        <v>761</v>
      </c>
      <c r="AD536" s="217">
        <v>737</v>
      </c>
      <c r="AE536" s="217">
        <v>864</v>
      </c>
      <c r="AF536" s="217">
        <v>1357</v>
      </c>
      <c r="AG536" s="217">
        <v>1095</v>
      </c>
      <c r="AH536" s="217">
        <v>983</v>
      </c>
      <c r="AI536" s="217">
        <v>914</v>
      </c>
      <c r="AJ536" s="217">
        <v>548</v>
      </c>
      <c r="AK536" s="217">
        <v>725</v>
      </c>
      <c r="AL536" s="217">
        <v>839</v>
      </c>
      <c r="AM536" s="217">
        <v>900</v>
      </c>
      <c r="AN536" s="217">
        <v>887</v>
      </c>
      <c r="AO536" s="217">
        <v>809</v>
      </c>
      <c r="AP536" s="217">
        <v>882</v>
      </c>
      <c r="AQ536" s="217">
        <v>937</v>
      </c>
      <c r="AR536" s="217">
        <v>781</v>
      </c>
      <c r="AS536" s="217">
        <v>839</v>
      </c>
      <c r="AT536" s="217">
        <v>873</v>
      </c>
      <c r="AU536" s="217">
        <v>974</v>
      </c>
      <c r="AV536" s="217">
        <v>955</v>
      </c>
      <c r="AW536" s="217">
        <v>887</v>
      </c>
      <c r="AX536" s="217">
        <v>929</v>
      </c>
      <c r="AY536" s="217">
        <v>882</v>
      </c>
      <c r="AZ536" s="217">
        <v>926</v>
      </c>
      <c r="BA536" s="217">
        <v>949</v>
      </c>
      <c r="BB536" s="217">
        <v>904</v>
      </c>
      <c r="BC536" s="217">
        <v>890</v>
      </c>
      <c r="BD536" s="217">
        <v>807</v>
      </c>
      <c r="BE536" s="217">
        <v>779</v>
      </c>
      <c r="BF536" s="217">
        <v>816</v>
      </c>
      <c r="BG536" s="217">
        <v>812</v>
      </c>
      <c r="BH536" s="217">
        <v>869</v>
      </c>
      <c r="BI536" s="217">
        <v>891</v>
      </c>
      <c r="BJ536" s="217">
        <v>1006</v>
      </c>
      <c r="BK536" s="217">
        <v>948</v>
      </c>
      <c r="BL536" s="217">
        <v>963</v>
      </c>
      <c r="BM536" s="217">
        <v>1024</v>
      </c>
      <c r="BN536" s="217">
        <v>964</v>
      </c>
      <c r="BO536" s="217">
        <v>989</v>
      </c>
      <c r="BP536" s="217">
        <v>1011</v>
      </c>
      <c r="BQ536" s="217">
        <v>1033</v>
      </c>
      <c r="BR536" s="217">
        <v>1013</v>
      </c>
      <c r="BS536" s="217">
        <v>997</v>
      </c>
      <c r="BT536" s="217">
        <v>939</v>
      </c>
      <c r="BU536" s="217">
        <v>926</v>
      </c>
      <c r="BV536" s="217">
        <v>929</v>
      </c>
      <c r="BW536" s="217">
        <v>1023</v>
      </c>
      <c r="BX536" s="217">
        <v>917</v>
      </c>
      <c r="BY536" s="217">
        <v>881</v>
      </c>
      <c r="BZ536" s="217">
        <v>831</v>
      </c>
      <c r="CA536" s="217">
        <v>850</v>
      </c>
      <c r="CB536" s="217">
        <v>888</v>
      </c>
      <c r="CC536" s="217">
        <v>824</v>
      </c>
      <c r="CD536" s="217">
        <v>793</v>
      </c>
      <c r="CE536" s="217">
        <v>807</v>
      </c>
      <c r="CF536" s="217">
        <v>773</v>
      </c>
      <c r="CG536" s="217">
        <v>861</v>
      </c>
      <c r="CH536" s="217">
        <v>844</v>
      </c>
      <c r="CI536" s="217">
        <v>607</v>
      </c>
      <c r="CJ536" s="217">
        <v>615</v>
      </c>
      <c r="CK536" s="217">
        <v>605</v>
      </c>
      <c r="CL536" s="217">
        <v>583</v>
      </c>
      <c r="CM536" s="217">
        <v>523</v>
      </c>
      <c r="CN536" s="217">
        <v>418</v>
      </c>
      <c r="CO536" s="217">
        <v>427</v>
      </c>
      <c r="CP536" s="217">
        <v>386</v>
      </c>
      <c r="CQ536" s="217">
        <v>361</v>
      </c>
      <c r="CR536" s="217">
        <v>318</v>
      </c>
      <c r="CS536" s="217">
        <v>280</v>
      </c>
      <c r="CT536" s="217">
        <v>244</v>
      </c>
      <c r="CU536" s="217">
        <v>227</v>
      </c>
      <c r="CV536" s="217">
        <v>181</v>
      </c>
      <c r="CW536" s="217">
        <v>122</v>
      </c>
      <c r="CX536" s="217">
        <v>112</v>
      </c>
      <c r="CY536" s="217">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ht="15.5" x14ac:dyDescent="0.35">
      <c r="A537" s="49" t="s">
        <v>438</v>
      </c>
      <c r="B537" s="2" t="s">
        <v>351</v>
      </c>
      <c r="C537" s="48" t="str">
        <f t="shared" si="167"/>
        <v>LA Wales - Newport</v>
      </c>
      <c r="D537" s="70">
        <f t="shared" si="168"/>
        <v>77243</v>
      </c>
      <c r="E537" s="71">
        <f t="shared" si="169"/>
        <v>79204</v>
      </c>
      <c r="F537" s="69">
        <f t="shared" si="177"/>
        <v>58879</v>
      </c>
      <c r="G537" s="69">
        <f t="shared" si="178"/>
        <v>61972</v>
      </c>
      <c r="H537" s="70">
        <f t="shared" si="172"/>
        <v>156447</v>
      </c>
      <c r="I537" s="71">
        <f t="shared" si="179"/>
        <v>58879</v>
      </c>
      <c r="J537" s="71">
        <f t="shared" si="180"/>
        <v>61972</v>
      </c>
      <c r="K537" s="68">
        <f t="shared" si="181"/>
        <v>18364</v>
      </c>
      <c r="L537" s="69">
        <f t="shared" si="182"/>
        <v>17232</v>
      </c>
      <c r="M537" s="217">
        <v>957</v>
      </c>
      <c r="N537" s="217">
        <v>1012</v>
      </c>
      <c r="O537" s="217">
        <v>1027</v>
      </c>
      <c r="P537" s="217">
        <v>1017</v>
      </c>
      <c r="Q537" s="217">
        <v>1095</v>
      </c>
      <c r="R537" s="217">
        <v>1105</v>
      </c>
      <c r="S537" s="217">
        <v>1048</v>
      </c>
      <c r="T537" s="217">
        <v>1103</v>
      </c>
      <c r="U537" s="217">
        <v>1080</v>
      </c>
      <c r="V537" s="217">
        <v>1070</v>
      </c>
      <c r="W537" s="217">
        <v>1027</v>
      </c>
      <c r="X537" s="217">
        <v>1087</v>
      </c>
      <c r="Y537" s="217">
        <v>1078</v>
      </c>
      <c r="Z537" s="217">
        <v>980</v>
      </c>
      <c r="AA537" s="217">
        <v>929</v>
      </c>
      <c r="AB537" s="217">
        <v>896</v>
      </c>
      <c r="AC537" s="217">
        <v>948</v>
      </c>
      <c r="AD537" s="217">
        <v>905</v>
      </c>
      <c r="AE537" s="217">
        <v>886</v>
      </c>
      <c r="AF537" s="217">
        <v>852</v>
      </c>
      <c r="AG537" s="217">
        <v>879</v>
      </c>
      <c r="AH537" s="217">
        <v>888</v>
      </c>
      <c r="AI537" s="217">
        <v>994</v>
      </c>
      <c r="AJ537" s="217">
        <v>1009</v>
      </c>
      <c r="AK537" s="217">
        <v>1037</v>
      </c>
      <c r="AL537" s="217">
        <v>971</v>
      </c>
      <c r="AM537" s="217">
        <v>1034</v>
      </c>
      <c r="AN537" s="217">
        <v>1108</v>
      </c>
      <c r="AO537" s="217">
        <v>1164</v>
      </c>
      <c r="AP537" s="217">
        <v>1187</v>
      </c>
      <c r="AQ537" s="217">
        <v>1135</v>
      </c>
      <c r="AR537" s="217">
        <v>1096</v>
      </c>
      <c r="AS537" s="217">
        <v>1172</v>
      </c>
      <c r="AT537" s="217">
        <v>1036</v>
      </c>
      <c r="AU537" s="217">
        <v>1082</v>
      </c>
      <c r="AV537" s="217">
        <v>1041</v>
      </c>
      <c r="AW537" s="217">
        <v>1038</v>
      </c>
      <c r="AX537" s="217">
        <v>1008</v>
      </c>
      <c r="AY537" s="217">
        <v>961</v>
      </c>
      <c r="AZ537" s="217">
        <v>1091</v>
      </c>
      <c r="BA537" s="217">
        <v>1028</v>
      </c>
      <c r="BB537" s="217">
        <v>1062</v>
      </c>
      <c r="BC537" s="217">
        <v>928</v>
      </c>
      <c r="BD537" s="217">
        <v>927</v>
      </c>
      <c r="BE537" s="217">
        <v>855</v>
      </c>
      <c r="BF537" s="217">
        <v>877</v>
      </c>
      <c r="BG537" s="217">
        <v>912</v>
      </c>
      <c r="BH537" s="217">
        <v>908</v>
      </c>
      <c r="BI537" s="217">
        <v>991</v>
      </c>
      <c r="BJ537" s="217">
        <v>1059</v>
      </c>
      <c r="BK537" s="217">
        <v>1021</v>
      </c>
      <c r="BL537" s="217">
        <v>1076</v>
      </c>
      <c r="BM537" s="217">
        <v>1031</v>
      </c>
      <c r="BN537" s="217">
        <v>1067</v>
      </c>
      <c r="BO537" s="217">
        <v>1045</v>
      </c>
      <c r="BP537" s="217">
        <v>1010</v>
      </c>
      <c r="BQ537" s="217">
        <v>1054</v>
      </c>
      <c r="BR537" s="217">
        <v>1068</v>
      </c>
      <c r="BS537" s="217">
        <v>920</v>
      </c>
      <c r="BT537" s="217">
        <v>954</v>
      </c>
      <c r="BU537" s="217">
        <v>905</v>
      </c>
      <c r="BV537" s="217">
        <v>950</v>
      </c>
      <c r="BW537" s="217">
        <v>870</v>
      </c>
      <c r="BX537" s="217">
        <v>841</v>
      </c>
      <c r="BY537" s="217">
        <v>697</v>
      </c>
      <c r="BZ537" s="217">
        <v>710</v>
      </c>
      <c r="CA537" s="217">
        <v>683</v>
      </c>
      <c r="CB537" s="217">
        <v>733</v>
      </c>
      <c r="CC537" s="217">
        <v>659</v>
      </c>
      <c r="CD537" s="217">
        <v>624</v>
      </c>
      <c r="CE537" s="217">
        <v>709</v>
      </c>
      <c r="CF537" s="217">
        <v>672</v>
      </c>
      <c r="CG537" s="217">
        <v>736</v>
      </c>
      <c r="CH537" s="217">
        <v>796</v>
      </c>
      <c r="CI537" s="217">
        <v>551</v>
      </c>
      <c r="CJ537" s="217">
        <v>521</v>
      </c>
      <c r="CK537" s="217">
        <v>525</v>
      </c>
      <c r="CL537" s="217">
        <v>514</v>
      </c>
      <c r="CM537" s="217">
        <v>413</v>
      </c>
      <c r="CN537" s="217">
        <v>367</v>
      </c>
      <c r="CO537" s="217">
        <v>388</v>
      </c>
      <c r="CP537" s="217">
        <v>389</v>
      </c>
      <c r="CQ537" s="217">
        <v>331</v>
      </c>
      <c r="CR537" s="217">
        <v>310</v>
      </c>
      <c r="CS537" s="217">
        <v>308</v>
      </c>
      <c r="CT537" s="217">
        <v>231</v>
      </c>
      <c r="CU537" s="217">
        <v>214</v>
      </c>
      <c r="CV537" s="217">
        <v>160</v>
      </c>
      <c r="CW537" s="217">
        <v>110</v>
      </c>
      <c r="CX537" s="217">
        <v>138</v>
      </c>
      <c r="CY537" s="217">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ht="15.5" x14ac:dyDescent="0.35">
      <c r="A538" s="49" t="s">
        <v>438</v>
      </c>
      <c r="B538" s="2" t="s">
        <v>340</v>
      </c>
      <c r="C538" s="48" t="str">
        <f t="shared" si="167"/>
        <v>LA Wales - Pembrokeshire</v>
      </c>
      <c r="D538" s="70">
        <f t="shared" si="168"/>
        <v>62231</v>
      </c>
      <c r="E538" s="71">
        <f t="shared" si="169"/>
        <v>64520</v>
      </c>
      <c r="F538" s="69">
        <f t="shared" si="177"/>
        <v>49968</v>
      </c>
      <c r="G538" s="69">
        <f t="shared" si="178"/>
        <v>52776</v>
      </c>
      <c r="H538" s="70">
        <f t="shared" si="172"/>
        <v>126751</v>
      </c>
      <c r="I538" s="71">
        <f t="shared" si="179"/>
        <v>49968</v>
      </c>
      <c r="J538" s="71">
        <f t="shared" si="180"/>
        <v>52776</v>
      </c>
      <c r="K538" s="68">
        <f t="shared" si="181"/>
        <v>12263</v>
      </c>
      <c r="L538" s="69">
        <f t="shared" si="182"/>
        <v>11744</v>
      </c>
      <c r="M538" s="217">
        <v>535</v>
      </c>
      <c r="N538" s="217">
        <v>556</v>
      </c>
      <c r="O538" s="217">
        <v>614</v>
      </c>
      <c r="P538" s="217">
        <v>604</v>
      </c>
      <c r="Q538" s="217">
        <v>635</v>
      </c>
      <c r="R538" s="217">
        <v>668</v>
      </c>
      <c r="S538" s="217">
        <v>659</v>
      </c>
      <c r="T538" s="217">
        <v>709</v>
      </c>
      <c r="U538" s="217">
        <v>719</v>
      </c>
      <c r="V538" s="217">
        <v>746</v>
      </c>
      <c r="W538" s="217">
        <v>767</v>
      </c>
      <c r="X538" s="217">
        <v>726</v>
      </c>
      <c r="Y538" s="217">
        <v>812</v>
      </c>
      <c r="Z538" s="217">
        <v>726</v>
      </c>
      <c r="AA538" s="217">
        <v>793</v>
      </c>
      <c r="AB538" s="217">
        <v>715</v>
      </c>
      <c r="AC538" s="217">
        <v>649</v>
      </c>
      <c r="AD538" s="217">
        <v>630</v>
      </c>
      <c r="AE538" s="217">
        <v>672</v>
      </c>
      <c r="AF538" s="217">
        <v>683</v>
      </c>
      <c r="AG538" s="217">
        <v>615</v>
      </c>
      <c r="AH538" s="217">
        <v>647</v>
      </c>
      <c r="AI538" s="217">
        <v>726</v>
      </c>
      <c r="AJ538" s="217">
        <v>708</v>
      </c>
      <c r="AK538" s="217">
        <v>697</v>
      </c>
      <c r="AL538" s="217">
        <v>637</v>
      </c>
      <c r="AM538" s="217">
        <v>679</v>
      </c>
      <c r="AN538" s="217">
        <v>604</v>
      </c>
      <c r="AO538" s="217">
        <v>741</v>
      </c>
      <c r="AP538" s="217">
        <v>737</v>
      </c>
      <c r="AQ538" s="217">
        <v>710</v>
      </c>
      <c r="AR538" s="217">
        <v>649</v>
      </c>
      <c r="AS538" s="217">
        <v>733</v>
      </c>
      <c r="AT538" s="217">
        <v>718</v>
      </c>
      <c r="AU538" s="217">
        <v>647</v>
      </c>
      <c r="AV538" s="217">
        <v>595</v>
      </c>
      <c r="AW538" s="217">
        <v>597</v>
      </c>
      <c r="AX538" s="217">
        <v>605</v>
      </c>
      <c r="AY538" s="217">
        <v>582</v>
      </c>
      <c r="AZ538" s="217">
        <v>648</v>
      </c>
      <c r="BA538" s="217">
        <v>655</v>
      </c>
      <c r="BB538" s="217">
        <v>611</v>
      </c>
      <c r="BC538" s="217">
        <v>588</v>
      </c>
      <c r="BD538" s="217">
        <v>531</v>
      </c>
      <c r="BE538" s="217">
        <v>518</v>
      </c>
      <c r="BF538" s="217">
        <v>604</v>
      </c>
      <c r="BG538" s="217">
        <v>608</v>
      </c>
      <c r="BH538" s="217">
        <v>646</v>
      </c>
      <c r="BI538" s="217">
        <v>728</v>
      </c>
      <c r="BJ538" s="217">
        <v>772</v>
      </c>
      <c r="BK538" s="217">
        <v>793</v>
      </c>
      <c r="BL538" s="217">
        <v>866</v>
      </c>
      <c r="BM538" s="217">
        <v>882</v>
      </c>
      <c r="BN538" s="217">
        <v>886</v>
      </c>
      <c r="BO538" s="217">
        <v>902</v>
      </c>
      <c r="BP538" s="217">
        <v>954</v>
      </c>
      <c r="BQ538" s="217">
        <v>890</v>
      </c>
      <c r="BR538" s="217">
        <v>1022</v>
      </c>
      <c r="BS538" s="217">
        <v>988</v>
      </c>
      <c r="BT538" s="217">
        <v>891</v>
      </c>
      <c r="BU538" s="217">
        <v>885</v>
      </c>
      <c r="BV538" s="217">
        <v>926</v>
      </c>
      <c r="BW538" s="217">
        <v>880</v>
      </c>
      <c r="BX538" s="217">
        <v>848</v>
      </c>
      <c r="BY538" s="217">
        <v>849</v>
      </c>
      <c r="BZ538" s="217">
        <v>864</v>
      </c>
      <c r="CA538" s="217">
        <v>928</v>
      </c>
      <c r="CB538" s="217">
        <v>901</v>
      </c>
      <c r="CC538" s="217">
        <v>819</v>
      </c>
      <c r="CD538" s="217">
        <v>857</v>
      </c>
      <c r="CE538" s="217">
        <v>874</v>
      </c>
      <c r="CF538" s="217">
        <v>846</v>
      </c>
      <c r="CG538" s="217">
        <v>917</v>
      </c>
      <c r="CH538" s="217">
        <v>954</v>
      </c>
      <c r="CI538" s="217">
        <v>725</v>
      </c>
      <c r="CJ538" s="217">
        <v>743</v>
      </c>
      <c r="CK538" s="217">
        <v>703</v>
      </c>
      <c r="CL538" s="217">
        <v>610</v>
      </c>
      <c r="CM538" s="217">
        <v>544</v>
      </c>
      <c r="CN538" s="217">
        <v>516</v>
      </c>
      <c r="CO538" s="217">
        <v>493</v>
      </c>
      <c r="CP538" s="217">
        <v>461</v>
      </c>
      <c r="CQ538" s="217">
        <v>426</v>
      </c>
      <c r="CR538" s="217">
        <v>353</v>
      </c>
      <c r="CS538" s="217">
        <v>345</v>
      </c>
      <c r="CT538" s="217">
        <v>333</v>
      </c>
      <c r="CU538" s="217">
        <v>207</v>
      </c>
      <c r="CV538" s="217">
        <v>256</v>
      </c>
      <c r="CW538" s="217">
        <v>192</v>
      </c>
      <c r="CX538" s="217">
        <v>154</v>
      </c>
      <c r="CY538" s="217">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ht="15.5" x14ac:dyDescent="0.35">
      <c r="A539" s="49" t="s">
        <v>438</v>
      </c>
      <c r="B539" s="2" t="s">
        <v>338</v>
      </c>
      <c r="C539" s="48" t="str">
        <f t="shared" si="167"/>
        <v>LA Wales - Powys</v>
      </c>
      <c r="D539" s="70">
        <f t="shared" si="168"/>
        <v>65849</v>
      </c>
      <c r="E539" s="71">
        <f t="shared" si="169"/>
        <v>67181</v>
      </c>
      <c r="F539" s="69">
        <f t="shared" ref="F539" si="183">I539</f>
        <v>53621</v>
      </c>
      <c r="G539" s="69">
        <f t="shared" ref="G539" si="184">J539</f>
        <v>55565</v>
      </c>
      <c r="H539" s="70">
        <f t="shared" si="172"/>
        <v>133030</v>
      </c>
      <c r="I539" s="71">
        <f t="shared" ref="I539" si="185">SUM(AE539:CY539)</f>
        <v>53621</v>
      </c>
      <c r="J539" s="71">
        <f t="shared" ref="J539" si="186">SUM(DR539:GL539)</f>
        <v>55565</v>
      </c>
      <c r="K539" s="68">
        <f t="shared" ref="K539" si="187">SUM(M539:AD539)</f>
        <v>12228</v>
      </c>
      <c r="L539" s="69">
        <f t="shared" ref="L539" si="188">SUM(CZ539:DQ539)</f>
        <v>11616</v>
      </c>
      <c r="M539" s="217">
        <v>521</v>
      </c>
      <c r="N539" s="217">
        <v>582</v>
      </c>
      <c r="O539" s="217">
        <v>655</v>
      </c>
      <c r="P539" s="217">
        <v>629</v>
      </c>
      <c r="Q539" s="217">
        <v>609</v>
      </c>
      <c r="R539" s="217">
        <v>680</v>
      </c>
      <c r="S539" s="217">
        <v>690</v>
      </c>
      <c r="T539" s="217">
        <v>706</v>
      </c>
      <c r="U539" s="217">
        <v>681</v>
      </c>
      <c r="V539" s="217">
        <v>701</v>
      </c>
      <c r="W539" s="217">
        <v>668</v>
      </c>
      <c r="X539" s="217">
        <v>736</v>
      </c>
      <c r="Y539" s="217">
        <v>797</v>
      </c>
      <c r="Z539" s="217">
        <v>705</v>
      </c>
      <c r="AA539" s="217">
        <v>728</v>
      </c>
      <c r="AB539" s="217">
        <v>743</v>
      </c>
      <c r="AC539" s="217">
        <v>712</v>
      </c>
      <c r="AD539" s="217">
        <v>685</v>
      </c>
      <c r="AE539" s="217">
        <v>703</v>
      </c>
      <c r="AF539" s="217">
        <v>631</v>
      </c>
      <c r="AG539" s="217">
        <v>607</v>
      </c>
      <c r="AH539" s="217">
        <v>663</v>
      </c>
      <c r="AI539" s="217">
        <v>707</v>
      </c>
      <c r="AJ539" s="217">
        <v>617</v>
      </c>
      <c r="AK539" s="217">
        <v>742</v>
      </c>
      <c r="AL539" s="217">
        <v>738</v>
      </c>
      <c r="AM539" s="217">
        <v>703</v>
      </c>
      <c r="AN539" s="217">
        <v>627</v>
      </c>
      <c r="AO539" s="217">
        <v>709</v>
      </c>
      <c r="AP539" s="217">
        <v>709</v>
      </c>
      <c r="AQ539" s="217">
        <v>708</v>
      </c>
      <c r="AR539" s="217">
        <v>684</v>
      </c>
      <c r="AS539" s="217">
        <v>668</v>
      </c>
      <c r="AT539" s="217">
        <v>702</v>
      </c>
      <c r="AU539" s="217">
        <v>662</v>
      </c>
      <c r="AV539" s="217">
        <v>570</v>
      </c>
      <c r="AW539" s="217">
        <v>567</v>
      </c>
      <c r="AX539" s="217">
        <v>554</v>
      </c>
      <c r="AY539" s="217">
        <v>571</v>
      </c>
      <c r="AZ539" s="217">
        <v>628</v>
      </c>
      <c r="BA539" s="217">
        <v>593</v>
      </c>
      <c r="BB539" s="217">
        <v>574</v>
      </c>
      <c r="BC539" s="217">
        <v>612</v>
      </c>
      <c r="BD539" s="217">
        <v>543</v>
      </c>
      <c r="BE539" s="217">
        <v>553</v>
      </c>
      <c r="BF539" s="217">
        <v>677</v>
      </c>
      <c r="BG539" s="217">
        <v>705</v>
      </c>
      <c r="BH539" s="217">
        <v>717</v>
      </c>
      <c r="BI539" s="217">
        <v>844</v>
      </c>
      <c r="BJ539" s="217">
        <v>869</v>
      </c>
      <c r="BK539" s="217">
        <v>859</v>
      </c>
      <c r="BL539" s="217">
        <v>988</v>
      </c>
      <c r="BM539" s="217">
        <v>867</v>
      </c>
      <c r="BN539" s="217">
        <v>1029</v>
      </c>
      <c r="BO539" s="217">
        <v>978</v>
      </c>
      <c r="BP539" s="217">
        <v>1087</v>
      </c>
      <c r="BQ539" s="217">
        <v>1057</v>
      </c>
      <c r="BR539" s="217">
        <v>1075</v>
      </c>
      <c r="BS539" s="217">
        <v>1088</v>
      </c>
      <c r="BT539" s="217">
        <v>1029</v>
      </c>
      <c r="BU539" s="217">
        <v>1010</v>
      </c>
      <c r="BV539" s="217">
        <v>1018</v>
      </c>
      <c r="BW539" s="217">
        <v>932</v>
      </c>
      <c r="BX539" s="217">
        <v>982</v>
      </c>
      <c r="BY539" s="217">
        <v>1048</v>
      </c>
      <c r="BZ539" s="217">
        <v>922</v>
      </c>
      <c r="CA539" s="217">
        <v>972</v>
      </c>
      <c r="CB539" s="217">
        <v>1010</v>
      </c>
      <c r="CC539" s="217">
        <v>969</v>
      </c>
      <c r="CD539" s="217">
        <v>930</v>
      </c>
      <c r="CE539" s="217">
        <v>1011</v>
      </c>
      <c r="CF539" s="217">
        <v>973</v>
      </c>
      <c r="CG539" s="217">
        <v>1071</v>
      </c>
      <c r="CH539" s="217">
        <v>1086</v>
      </c>
      <c r="CI539" s="217">
        <v>805</v>
      </c>
      <c r="CJ539" s="217">
        <v>772</v>
      </c>
      <c r="CK539" s="217">
        <v>887</v>
      </c>
      <c r="CL539" s="217">
        <v>757</v>
      </c>
      <c r="CM539" s="217">
        <v>615</v>
      </c>
      <c r="CN539" s="217">
        <v>529</v>
      </c>
      <c r="CO539" s="217">
        <v>559</v>
      </c>
      <c r="CP539" s="217">
        <v>525</v>
      </c>
      <c r="CQ539" s="217">
        <v>461</v>
      </c>
      <c r="CR539" s="217">
        <v>428</v>
      </c>
      <c r="CS539" s="217">
        <v>370</v>
      </c>
      <c r="CT539" s="217">
        <v>339</v>
      </c>
      <c r="CU539" s="217">
        <v>289</v>
      </c>
      <c r="CV539" s="217">
        <v>211</v>
      </c>
      <c r="CW539" s="217">
        <v>190</v>
      </c>
      <c r="CX539" s="217">
        <v>190</v>
      </c>
      <c r="CY539" s="217">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ht="15.5" x14ac:dyDescent="0.35">
      <c r="A540" s="49" t="s">
        <v>438</v>
      </c>
      <c r="B540" s="2" t="s">
        <v>346</v>
      </c>
      <c r="C540" s="48" t="str">
        <f t="shared" si="167"/>
        <v>LA Wales - Rhondda Cynon Taf</v>
      </c>
      <c r="D540" s="70">
        <f t="shared" si="168"/>
        <v>118452</v>
      </c>
      <c r="E540" s="71">
        <f t="shared" si="169"/>
        <v>123421</v>
      </c>
      <c r="F540" s="69">
        <f t="shared" si="177"/>
        <v>92932</v>
      </c>
      <c r="G540" s="69">
        <f t="shared" si="178"/>
        <v>98843</v>
      </c>
      <c r="H540" s="70">
        <f t="shared" si="172"/>
        <v>241873</v>
      </c>
      <c r="I540" s="71">
        <f t="shared" si="179"/>
        <v>92932</v>
      </c>
      <c r="J540" s="71">
        <f t="shared" si="180"/>
        <v>98843</v>
      </c>
      <c r="K540" s="68">
        <f t="shared" si="181"/>
        <v>25520</v>
      </c>
      <c r="L540" s="69">
        <f t="shared" si="182"/>
        <v>24578</v>
      </c>
      <c r="M540" s="217">
        <v>1222</v>
      </c>
      <c r="N540" s="217">
        <v>1332</v>
      </c>
      <c r="O540" s="217">
        <v>1324</v>
      </c>
      <c r="P540" s="217">
        <v>1395</v>
      </c>
      <c r="Q540" s="217">
        <v>1416</v>
      </c>
      <c r="R540" s="217">
        <v>1433</v>
      </c>
      <c r="S540" s="217">
        <v>1422</v>
      </c>
      <c r="T540" s="217">
        <v>1437</v>
      </c>
      <c r="U540" s="217">
        <v>1487</v>
      </c>
      <c r="V540" s="217">
        <v>1539</v>
      </c>
      <c r="W540" s="217">
        <v>1476</v>
      </c>
      <c r="X540" s="217">
        <v>1589</v>
      </c>
      <c r="Y540" s="217">
        <v>1458</v>
      </c>
      <c r="Z540" s="217">
        <v>1482</v>
      </c>
      <c r="AA540" s="217">
        <v>1491</v>
      </c>
      <c r="AB540" s="217">
        <v>1361</v>
      </c>
      <c r="AC540" s="217">
        <v>1343</v>
      </c>
      <c r="AD540" s="217">
        <v>1313</v>
      </c>
      <c r="AE540" s="217">
        <v>1304</v>
      </c>
      <c r="AF540" s="217">
        <v>1380</v>
      </c>
      <c r="AG540" s="217">
        <v>1401</v>
      </c>
      <c r="AH540" s="217">
        <v>1525</v>
      </c>
      <c r="AI540" s="217">
        <v>1664</v>
      </c>
      <c r="AJ540" s="217">
        <v>1745</v>
      </c>
      <c r="AK540" s="217">
        <v>1582</v>
      </c>
      <c r="AL540" s="217">
        <v>1605</v>
      </c>
      <c r="AM540" s="217">
        <v>1564</v>
      </c>
      <c r="AN540" s="217">
        <v>1645</v>
      </c>
      <c r="AO540" s="217">
        <v>1657</v>
      </c>
      <c r="AP540" s="217">
        <v>1662</v>
      </c>
      <c r="AQ540" s="217">
        <v>1826</v>
      </c>
      <c r="AR540" s="217">
        <v>1654</v>
      </c>
      <c r="AS540" s="217">
        <v>1547</v>
      </c>
      <c r="AT540" s="217">
        <v>1568</v>
      </c>
      <c r="AU540" s="217">
        <v>1536</v>
      </c>
      <c r="AV540" s="217">
        <v>1514</v>
      </c>
      <c r="AW540" s="217">
        <v>1441</v>
      </c>
      <c r="AX540" s="217">
        <v>1469</v>
      </c>
      <c r="AY540" s="217">
        <v>1406</v>
      </c>
      <c r="AZ540" s="217">
        <v>1497</v>
      </c>
      <c r="BA540" s="217">
        <v>1537</v>
      </c>
      <c r="BB540" s="217">
        <v>1377</v>
      </c>
      <c r="BC540" s="217">
        <v>1245</v>
      </c>
      <c r="BD540" s="217">
        <v>1321</v>
      </c>
      <c r="BE540" s="217">
        <v>1193</v>
      </c>
      <c r="BF540" s="217">
        <v>1294</v>
      </c>
      <c r="BG540" s="217">
        <v>1309</v>
      </c>
      <c r="BH540" s="217">
        <v>1485</v>
      </c>
      <c r="BI540" s="217">
        <v>1556</v>
      </c>
      <c r="BJ540" s="217">
        <v>1674</v>
      </c>
      <c r="BK540" s="217">
        <v>1600</v>
      </c>
      <c r="BL540" s="217">
        <v>1660</v>
      </c>
      <c r="BM540" s="217">
        <v>1591</v>
      </c>
      <c r="BN540" s="217">
        <v>1678</v>
      </c>
      <c r="BO540" s="217">
        <v>1629</v>
      </c>
      <c r="BP540" s="217">
        <v>1683</v>
      </c>
      <c r="BQ540" s="217">
        <v>1651</v>
      </c>
      <c r="BR540" s="217">
        <v>1518</v>
      </c>
      <c r="BS540" s="217">
        <v>1648</v>
      </c>
      <c r="BT540" s="217">
        <v>1541</v>
      </c>
      <c r="BU540" s="217">
        <v>1398</v>
      </c>
      <c r="BV540" s="217">
        <v>1407</v>
      </c>
      <c r="BW540" s="217">
        <v>1430</v>
      </c>
      <c r="BX540" s="217">
        <v>1415</v>
      </c>
      <c r="BY540" s="217">
        <v>1243</v>
      </c>
      <c r="BZ540" s="217">
        <v>1212</v>
      </c>
      <c r="CA540" s="217">
        <v>1257</v>
      </c>
      <c r="CB540" s="217">
        <v>1235</v>
      </c>
      <c r="CC540" s="217">
        <v>1267</v>
      </c>
      <c r="CD540" s="217">
        <v>1242</v>
      </c>
      <c r="CE540" s="217">
        <v>1291</v>
      </c>
      <c r="CF540" s="217">
        <v>1296</v>
      </c>
      <c r="CG540" s="217">
        <v>1353</v>
      </c>
      <c r="CH540" s="217">
        <v>1414</v>
      </c>
      <c r="CI540" s="217">
        <v>1090</v>
      </c>
      <c r="CJ540" s="217">
        <v>1034</v>
      </c>
      <c r="CK540" s="217">
        <v>941</v>
      </c>
      <c r="CL540" s="217">
        <v>829</v>
      </c>
      <c r="CM540" s="217">
        <v>809</v>
      </c>
      <c r="CN540" s="217">
        <v>727</v>
      </c>
      <c r="CO540" s="217">
        <v>643</v>
      </c>
      <c r="CP540" s="217">
        <v>590</v>
      </c>
      <c r="CQ540" s="217">
        <v>557</v>
      </c>
      <c r="CR540" s="217">
        <v>451</v>
      </c>
      <c r="CS540" s="217">
        <v>410</v>
      </c>
      <c r="CT540" s="217">
        <v>387</v>
      </c>
      <c r="CU540" s="217">
        <v>367</v>
      </c>
      <c r="CV540" s="217">
        <v>285</v>
      </c>
      <c r="CW540" s="217">
        <v>222</v>
      </c>
      <c r="CX540" s="217">
        <v>174</v>
      </c>
      <c r="CY540" s="217">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ht="15.5" x14ac:dyDescent="0.35">
      <c r="A541" s="49" t="s">
        <v>438</v>
      </c>
      <c r="B541" s="2" t="s">
        <v>342</v>
      </c>
      <c r="C541" s="48" t="str">
        <f t="shared" si="167"/>
        <v>LA Wales - Swansea</v>
      </c>
      <c r="D541" s="70">
        <f t="shared" si="168"/>
        <v>122688</v>
      </c>
      <c r="E541" s="71">
        <f t="shared" si="169"/>
        <v>123875</v>
      </c>
      <c r="F541" s="69">
        <f t="shared" si="177"/>
        <v>98412</v>
      </c>
      <c r="G541" s="69">
        <f t="shared" si="178"/>
        <v>101311</v>
      </c>
      <c r="H541" s="70">
        <f t="shared" si="172"/>
        <v>246563</v>
      </c>
      <c r="I541" s="71">
        <f t="shared" si="179"/>
        <v>98412</v>
      </c>
      <c r="J541" s="71">
        <f t="shared" si="180"/>
        <v>101311</v>
      </c>
      <c r="K541" s="68">
        <f t="shared" si="181"/>
        <v>24276</v>
      </c>
      <c r="L541" s="69">
        <f t="shared" si="182"/>
        <v>22564</v>
      </c>
      <c r="M541" s="217">
        <v>1062</v>
      </c>
      <c r="N541" s="217">
        <v>1200</v>
      </c>
      <c r="O541" s="217">
        <v>1245</v>
      </c>
      <c r="P541" s="217">
        <v>1233</v>
      </c>
      <c r="Q541" s="217">
        <v>1367</v>
      </c>
      <c r="R541" s="217">
        <v>1306</v>
      </c>
      <c r="S541" s="217">
        <v>1391</v>
      </c>
      <c r="T541" s="217">
        <v>1415</v>
      </c>
      <c r="U541" s="217">
        <v>1484</v>
      </c>
      <c r="V541" s="217">
        <v>1458</v>
      </c>
      <c r="W541" s="217">
        <v>1391</v>
      </c>
      <c r="X541" s="217">
        <v>1410</v>
      </c>
      <c r="Y541" s="217">
        <v>1428</v>
      </c>
      <c r="Z541" s="217">
        <v>1389</v>
      </c>
      <c r="AA541" s="217">
        <v>1380</v>
      </c>
      <c r="AB541" s="217">
        <v>1364</v>
      </c>
      <c r="AC541" s="217">
        <v>1376</v>
      </c>
      <c r="AD541" s="217">
        <v>1377</v>
      </c>
      <c r="AE541" s="217">
        <v>1386</v>
      </c>
      <c r="AF541" s="217">
        <v>1794</v>
      </c>
      <c r="AG541" s="217">
        <v>2463</v>
      </c>
      <c r="AH541" s="217">
        <v>2789</v>
      </c>
      <c r="AI541" s="217">
        <v>2556</v>
      </c>
      <c r="AJ541" s="217">
        <v>2324</v>
      </c>
      <c r="AK541" s="217">
        <v>2089</v>
      </c>
      <c r="AL541" s="217">
        <v>1797</v>
      </c>
      <c r="AM541" s="217">
        <v>1990</v>
      </c>
      <c r="AN541" s="217">
        <v>1956</v>
      </c>
      <c r="AO541" s="217">
        <v>1988</v>
      </c>
      <c r="AP541" s="217">
        <v>1865</v>
      </c>
      <c r="AQ541" s="217">
        <v>1910</v>
      </c>
      <c r="AR541" s="217">
        <v>1621</v>
      </c>
      <c r="AS541" s="217">
        <v>1509</v>
      </c>
      <c r="AT541" s="217">
        <v>1393</v>
      </c>
      <c r="AU541" s="217">
        <v>1547</v>
      </c>
      <c r="AV541" s="217">
        <v>1599</v>
      </c>
      <c r="AW541" s="217">
        <v>1491</v>
      </c>
      <c r="AX541" s="217">
        <v>1429</v>
      </c>
      <c r="AY541" s="217">
        <v>1524</v>
      </c>
      <c r="AZ541" s="217">
        <v>1500</v>
      </c>
      <c r="BA541" s="217">
        <v>1583</v>
      </c>
      <c r="BB541" s="217">
        <v>1335</v>
      </c>
      <c r="BC541" s="217">
        <v>1239</v>
      </c>
      <c r="BD541" s="217">
        <v>1464</v>
      </c>
      <c r="BE541" s="217">
        <v>1325</v>
      </c>
      <c r="BF541" s="217">
        <v>1324</v>
      </c>
      <c r="BG541" s="217">
        <v>1404</v>
      </c>
      <c r="BH541" s="217">
        <v>1449</v>
      </c>
      <c r="BI541" s="217">
        <v>1458</v>
      </c>
      <c r="BJ541" s="217">
        <v>1458</v>
      </c>
      <c r="BK541" s="217">
        <v>1423</v>
      </c>
      <c r="BL541" s="217">
        <v>1635</v>
      </c>
      <c r="BM541" s="217">
        <v>1553</v>
      </c>
      <c r="BN541" s="217">
        <v>1578</v>
      </c>
      <c r="BO541" s="217">
        <v>1551</v>
      </c>
      <c r="BP541" s="217">
        <v>1668</v>
      </c>
      <c r="BQ541" s="217">
        <v>1577</v>
      </c>
      <c r="BR541" s="217">
        <v>1494</v>
      </c>
      <c r="BS541" s="217">
        <v>1577</v>
      </c>
      <c r="BT541" s="217">
        <v>1447</v>
      </c>
      <c r="BU541" s="217">
        <v>1403</v>
      </c>
      <c r="BV541" s="217">
        <v>1347</v>
      </c>
      <c r="BW541" s="217">
        <v>1388</v>
      </c>
      <c r="BX541" s="217">
        <v>1310</v>
      </c>
      <c r="BY541" s="217">
        <v>1211</v>
      </c>
      <c r="BZ541" s="217">
        <v>1235</v>
      </c>
      <c r="CA541" s="217">
        <v>1225</v>
      </c>
      <c r="CB541" s="217">
        <v>1260</v>
      </c>
      <c r="CC541" s="217">
        <v>1233</v>
      </c>
      <c r="CD541" s="217">
        <v>1108</v>
      </c>
      <c r="CE541" s="217">
        <v>1217</v>
      </c>
      <c r="CF541" s="217">
        <v>1247</v>
      </c>
      <c r="CG541" s="217">
        <v>1268</v>
      </c>
      <c r="CH541" s="217">
        <v>1403</v>
      </c>
      <c r="CI541" s="217">
        <v>932</v>
      </c>
      <c r="CJ541" s="217">
        <v>978</v>
      </c>
      <c r="CK541" s="217">
        <v>948</v>
      </c>
      <c r="CL541" s="217">
        <v>921</v>
      </c>
      <c r="CM541" s="217">
        <v>767</v>
      </c>
      <c r="CN541" s="217">
        <v>684</v>
      </c>
      <c r="CO541" s="217">
        <v>670</v>
      </c>
      <c r="CP541" s="217">
        <v>608</v>
      </c>
      <c r="CQ541" s="217">
        <v>595</v>
      </c>
      <c r="CR541" s="217">
        <v>512</v>
      </c>
      <c r="CS541" s="217">
        <v>502</v>
      </c>
      <c r="CT541" s="217">
        <v>443</v>
      </c>
      <c r="CU541" s="217">
        <v>356</v>
      </c>
      <c r="CV541" s="217">
        <v>309</v>
      </c>
      <c r="CW541" s="217">
        <v>308</v>
      </c>
      <c r="CX541" s="217">
        <v>231</v>
      </c>
      <c r="CY541" s="217">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ht="15.5" x14ac:dyDescent="0.35">
      <c r="A542" s="49" t="s">
        <v>438</v>
      </c>
      <c r="B542" s="2" t="s">
        <v>391</v>
      </c>
      <c r="C542" s="48" t="str">
        <f t="shared" si="167"/>
        <v>LA Wales - Torfaen</v>
      </c>
      <c r="D542" s="70">
        <f t="shared" si="168"/>
        <v>46183</v>
      </c>
      <c r="E542" s="71">
        <f t="shared" si="169"/>
        <v>48649</v>
      </c>
      <c r="F542" s="69">
        <f t="shared" si="177"/>
        <v>36200</v>
      </c>
      <c r="G542" s="69">
        <f t="shared" si="178"/>
        <v>39169</v>
      </c>
      <c r="H542" s="70">
        <f t="shared" si="172"/>
        <v>94832</v>
      </c>
      <c r="I542" s="71">
        <f t="shared" si="179"/>
        <v>36200</v>
      </c>
      <c r="J542" s="71">
        <f t="shared" si="180"/>
        <v>39169</v>
      </c>
      <c r="K542" s="68">
        <f t="shared" si="181"/>
        <v>9983</v>
      </c>
      <c r="L542" s="69">
        <f t="shared" si="182"/>
        <v>9480</v>
      </c>
      <c r="M542" s="217">
        <v>485</v>
      </c>
      <c r="N542" s="217">
        <v>550</v>
      </c>
      <c r="O542" s="217">
        <v>490</v>
      </c>
      <c r="P542" s="217">
        <v>562</v>
      </c>
      <c r="Q542" s="217">
        <v>548</v>
      </c>
      <c r="R542" s="217">
        <v>531</v>
      </c>
      <c r="S542" s="217">
        <v>567</v>
      </c>
      <c r="T542" s="217">
        <v>567</v>
      </c>
      <c r="U542" s="217">
        <v>610</v>
      </c>
      <c r="V542" s="217">
        <v>603</v>
      </c>
      <c r="W542" s="217">
        <v>625</v>
      </c>
      <c r="X542" s="217">
        <v>576</v>
      </c>
      <c r="Y542" s="217">
        <v>580</v>
      </c>
      <c r="Z542" s="217">
        <v>554</v>
      </c>
      <c r="AA542" s="217">
        <v>566</v>
      </c>
      <c r="AB542" s="217">
        <v>572</v>
      </c>
      <c r="AC542" s="217">
        <v>489</v>
      </c>
      <c r="AD542" s="217">
        <v>508</v>
      </c>
      <c r="AE542" s="217">
        <v>499</v>
      </c>
      <c r="AF542" s="217">
        <v>490</v>
      </c>
      <c r="AG542" s="217">
        <v>495</v>
      </c>
      <c r="AH542" s="217">
        <v>508</v>
      </c>
      <c r="AI542" s="217">
        <v>513</v>
      </c>
      <c r="AJ542" s="217">
        <v>626</v>
      </c>
      <c r="AK542" s="217">
        <v>617</v>
      </c>
      <c r="AL542" s="217">
        <v>610</v>
      </c>
      <c r="AM542" s="217">
        <v>609</v>
      </c>
      <c r="AN542" s="217">
        <v>568</v>
      </c>
      <c r="AO542" s="217">
        <v>620</v>
      </c>
      <c r="AP542" s="217">
        <v>694</v>
      </c>
      <c r="AQ542" s="217">
        <v>633</v>
      </c>
      <c r="AR542" s="217">
        <v>654</v>
      </c>
      <c r="AS542" s="217">
        <v>553</v>
      </c>
      <c r="AT542" s="217">
        <v>547</v>
      </c>
      <c r="AU542" s="217">
        <v>608</v>
      </c>
      <c r="AV542" s="217">
        <v>595</v>
      </c>
      <c r="AW542" s="217">
        <v>582</v>
      </c>
      <c r="AX542" s="217">
        <v>573</v>
      </c>
      <c r="AY542" s="217">
        <v>539</v>
      </c>
      <c r="AZ542" s="217">
        <v>537</v>
      </c>
      <c r="BA542" s="217">
        <v>539</v>
      </c>
      <c r="BB542" s="217">
        <v>542</v>
      </c>
      <c r="BC542" s="217">
        <v>455</v>
      </c>
      <c r="BD542" s="217">
        <v>496</v>
      </c>
      <c r="BE542" s="217">
        <v>437</v>
      </c>
      <c r="BF542" s="217">
        <v>472</v>
      </c>
      <c r="BG542" s="217">
        <v>514</v>
      </c>
      <c r="BH542" s="217">
        <v>552</v>
      </c>
      <c r="BI542" s="217">
        <v>566</v>
      </c>
      <c r="BJ542" s="217">
        <v>627</v>
      </c>
      <c r="BK542" s="217">
        <v>649</v>
      </c>
      <c r="BL542" s="217">
        <v>654</v>
      </c>
      <c r="BM542" s="217">
        <v>620</v>
      </c>
      <c r="BN542" s="217">
        <v>627</v>
      </c>
      <c r="BO542" s="217">
        <v>636</v>
      </c>
      <c r="BP542" s="217">
        <v>723</v>
      </c>
      <c r="BQ542" s="217">
        <v>646</v>
      </c>
      <c r="BR542" s="217">
        <v>687</v>
      </c>
      <c r="BS542" s="217">
        <v>673</v>
      </c>
      <c r="BT542" s="217">
        <v>633</v>
      </c>
      <c r="BU542" s="217">
        <v>601</v>
      </c>
      <c r="BV542" s="217">
        <v>618</v>
      </c>
      <c r="BW542" s="217">
        <v>595</v>
      </c>
      <c r="BX542" s="217">
        <v>531</v>
      </c>
      <c r="BY542" s="217">
        <v>499</v>
      </c>
      <c r="BZ542" s="217">
        <v>483</v>
      </c>
      <c r="CA542" s="217">
        <v>550</v>
      </c>
      <c r="CB542" s="217">
        <v>494</v>
      </c>
      <c r="CC542" s="217">
        <v>502</v>
      </c>
      <c r="CD542" s="217">
        <v>529</v>
      </c>
      <c r="CE542" s="217">
        <v>499</v>
      </c>
      <c r="CF542" s="217">
        <v>498</v>
      </c>
      <c r="CG542" s="217">
        <v>520</v>
      </c>
      <c r="CH542" s="217">
        <v>577</v>
      </c>
      <c r="CI542" s="217">
        <v>416</v>
      </c>
      <c r="CJ542" s="217">
        <v>430</v>
      </c>
      <c r="CK542" s="217">
        <v>383</v>
      </c>
      <c r="CL542" s="217">
        <v>339</v>
      </c>
      <c r="CM542" s="217">
        <v>302</v>
      </c>
      <c r="CN542" s="217">
        <v>288</v>
      </c>
      <c r="CO542" s="217">
        <v>272</v>
      </c>
      <c r="CP542" s="217">
        <v>261</v>
      </c>
      <c r="CQ542" s="217">
        <v>252</v>
      </c>
      <c r="CR542" s="217">
        <v>199</v>
      </c>
      <c r="CS542" s="217">
        <v>182</v>
      </c>
      <c r="CT542" s="217">
        <v>161</v>
      </c>
      <c r="CU542" s="217">
        <v>162</v>
      </c>
      <c r="CV542" s="217">
        <v>148</v>
      </c>
      <c r="CW542" s="217">
        <v>104</v>
      </c>
      <c r="CX542" s="217">
        <v>81</v>
      </c>
      <c r="CY542" s="217">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ht="15.5" x14ac:dyDescent="0.35">
      <c r="A543" s="49" t="s">
        <v>438</v>
      </c>
      <c r="B543" s="2" t="s">
        <v>395</v>
      </c>
      <c r="C543" s="48" t="str">
        <f t="shared" si="167"/>
        <v>LA Wales - Vale of Glamorgan</v>
      </c>
      <c r="D543" s="70">
        <f t="shared" si="168"/>
        <v>65715</v>
      </c>
      <c r="E543" s="71">
        <f t="shared" si="169"/>
        <v>69580</v>
      </c>
      <c r="F543" s="69">
        <f t="shared" si="177"/>
        <v>51640</v>
      </c>
      <c r="G543" s="69">
        <f t="shared" si="178"/>
        <v>55763</v>
      </c>
      <c r="H543" s="70">
        <f t="shared" si="172"/>
        <v>135295</v>
      </c>
      <c r="I543" s="71">
        <f t="shared" si="179"/>
        <v>51640</v>
      </c>
      <c r="J543" s="71">
        <f t="shared" si="180"/>
        <v>55763</v>
      </c>
      <c r="K543" s="68">
        <f t="shared" si="181"/>
        <v>14075</v>
      </c>
      <c r="L543" s="69">
        <f t="shared" si="182"/>
        <v>13817</v>
      </c>
      <c r="M543" s="217">
        <v>619</v>
      </c>
      <c r="N543" s="217">
        <v>646</v>
      </c>
      <c r="O543" s="217">
        <v>687</v>
      </c>
      <c r="P543" s="217">
        <v>784</v>
      </c>
      <c r="Q543" s="217">
        <v>753</v>
      </c>
      <c r="R543" s="217">
        <v>777</v>
      </c>
      <c r="S543" s="217">
        <v>790</v>
      </c>
      <c r="T543" s="217">
        <v>826</v>
      </c>
      <c r="U543" s="217">
        <v>843</v>
      </c>
      <c r="V543" s="217">
        <v>797</v>
      </c>
      <c r="W543" s="217">
        <v>875</v>
      </c>
      <c r="X543" s="217">
        <v>871</v>
      </c>
      <c r="Y543" s="217">
        <v>888</v>
      </c>
      <c r="Z543" s="217">
        <v>838</v>
      </c>
      <c r="AA543" s="217">
        <v>799</v>
      </c>
      <c r="AB543" s="217">
        <v>768</v>
      </c>
      <c r="AC543" s="217">
        <v>711</v>
      </c>
      <c r="AD543" s="217">
        <v>803</v>
      </c>
      <c r="AE543" s="217">
        <v>754</v>
      </c>
      <c r="AF543" s="217">
        <v>643</v>
      </c>
      <c r="AG543" s="217">
        <v>672</v>
      </c>
      <c r="AH543" s="217">
        <v>677</v>
      </c>
      <c r="AI543" s="217">
        <v>793</v>
      </c>
      <c r="AJ543" s="217">
        <v>749</v>
      </c>
      <c r="AK543" s="217">
        <v>782</v>
      </c>
      <c r="AL543" s="217">
        <v>802</v>
      </c>
      <c r="AM543" s="217">
        <v>820</v>
      </c>
      <c r="AN543" s="217">
        <v>738</v>
      </c>
      <c r="AO543" s="217">
        <v>744</v>
      </c>
      <c r="AP543" s="217">
        <v>854</v>
      </c>
      <c r="AQ543" s="217">
        <v>793</v>
      </c>
      <c r="AR543" s="217">
        <v>791</v>
      </c>
      <c r="AS543" s="217">
        <v>777</v>
      </c>
      <c r="AT543" s="217">
        <v>774</v>
      </c>
      <c r="AU543" s="217">
        <v>835</v>
      </c>
      <c r="AV543" s="217">
        <v>787</v>
      </c>
      <c r="AW543" s="217">
        <v>797</v>
      </c>
      <c r="AX543" s="217">
        <v>803</v>
      </c>
      <c r="AY543" s="217">
        <v>773</v>
      </c>
      <c r="AZ543" s="217">
        <v>901</v>
      </c>
      <c r="BA543" s="217">
        <v>873</v>
      </c>
      <c r="BB543" s="217">
        <v>855</v>
      </c>
      <c r="BC543" s="217">
        <v>780</v>
      </c>
      <c r="BD543" s="217">
        <v>803</v>
      </c>
      <c r="BE543" s="217">
        <v>810</v>
      </c>
      <c r="BF543" s="217">
        <v>822</v>
      </c>
      <c r="BG543" s="217">
        <v>819</v>
      </c>
      <c r="BH543" s="217">
        <v>873</v>
      </c>
      <c r="BI543" s="217">
        <v>945</v>
      </c>
      <c r="BJ543" s="217">
        <v>869</v>
      </c>
      <c r="BK543" s="217">
        <v>846</v>
      </c>
      <c r="BL543" s="217">
        <v>885</v>
      </c>
      <c r="BM543" s="217">
        <v>912</v>
      </c>
      <c r="BN543" s="217">
        <v>982</v>
      </c>
      <c r="BO543" s="217">
        <v>841</v>
      </c>
      <c r="BP543" s="217">
        <v>918</v>
      </c>
      <c r="BQ543" s="217">
        <v>944</v>
      </c>
      <c r="BR543" s="217">
        <v>918</v>
      </c>
      <c r="BS543" s="217">
        <v>933</v>
      </c>
      <c r="BT543" s="217">
        <v>920</v>
      </c>
      <c r="BU543" s="217">
        <v>871</v>
      </c>
      <c r="BV543" s="217">
        <v>850</v>
      </c>
      <c r="BW543" s="217">
        <v>813</v>
      </c>
      <c r="BX543" s="217">
        <v>816</v>
      </c>
      <c r="BY543" s="217">
        <v>776</v>
      </c>
      <c r="BZ543" s="217">
        <v>768</v>
      </c>
      <c r="CA543" s="217">
        <v>786</v>
      </c>
      <c r="CB543" s="217">
        <v>821</v>
      </c>
      <c r="CC543" s="217">
        <v>719</v>
      </c>
      <c r="CD543" s="217">
        <v>703</v>
      </c>
      <c r="CE543" s="217">
        <v>694</v>
      </c>
      <c r="CF543" s="217">
        <v>713</v>
      </c>
      <c r="CG543" s="217">
        <v>749</v>
      </c>
      <c r="CH543" s="217">
        <v>840</v>
      </c>
      <c r="CI543" s="217">
        <v>579</v>
      </c>
      <c r="CJ543" s="217">
        <v>592</v>
      </c>
      <c r="CK543" s="217">
        <v>627</v>
      </c>
      <c r="CL543" s="217">
        <v>526</v>
      </c>
      <c r="CM543" s="217">
        <v>456</v>
      </c>
      <c r="CN543" s="217">
        <v>420</v>
      </c>
      <c r="CO543" s="217">
        <v>391</v>
      </c>
      <c r="CP543" s="217">
        <v>370</v>
      </c>
      <c r="CQ543" s="217">
        <v>345</v>
      </c>
      <c r="CR543" s="217">
        <v>304</v>
      </c>
      <c r="CS543" s="217">
        <v>255</v>
      </c>
      <c r="CT543" s="217">
        <v>218</v>
      </c>
      <c r="CU543" s="217">
        <v>213</v>
      </c>
      <c r="CV543" s="217">
        <v>187</v>
      </c>
      <c r="CW543" s="217">
        <v>156</v>
      </c>
      <c r="CX543" s="217">
        <v>122</v>
      </c>
      <c r="CY543" s="217">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ht="15.5" x14ac:dyDescent="0.35">
      <c r="A544" s="49" t="s">
        <v>438</v>
      </c>
      <c r="B544" s="2" t="s">
        <v>414</v>
      </c>
      <c r="C544" s="48" t="str">
        <f t="shared" si="167"/>
        <v>LA Wales - Wrexham</v>
      </c>
      <c r="D544" s="70">
        <f t="shared" si="168"/>
        <v>68526</v>
      </c>
      <c r="E544" s="71">
        <f t="shared" si="169"/>
        <v>67529</v>
      </c>
      <c r="F544" s="69">
        <f t="shared" si="177"/>
        <v>53663</v>
      </c>
      <c r="G544" s="69">
        <f t="shared" si="178"/>
        <v>53479</v>
      </c>
      <c r="H544" s="70">
        <f t="shared" si="172"/>
        <v>136055</v>
      </c>
      <c r="I544" s="71">
        <f t="shared" si="179"/>
        <v>53663</v>
      </c>
      <c r="J544" s="71">
        <f t="shared" si="180"/>
        <v>53479</v>
      </c>
      <c r="K544" s="68">
        <f t="shared" si="181"/>
        <v>14863</v>
      </c>
      <c r="L544" s="69">
        <f t="shared" si="182"/>
        <v>14050</v>
      </c>
      <c r="M544" s="217">
        <v>718</v>
      </c>
      <c r="N544" s="217">
        <v>713</v>
      </c>
      <c r="O544" s="217">
        <v>739</v>
      </c>
      <c r="P544" s="217">
        <v>822</v>
      </c>
      <c r="Q544" s="217">
        <v>808</v>
      </c>
      <c r="R544" s="217">
        <v>793</v>
      </c>
      <c r="S544" s="217">
        <v>764</v>
      </c>
      <c r="T544" s="217">
        <v>871</v>
      </c>
      <c r="U544" s="217">
        <v>863</v>
      </c>
      <c r="V544" s="217">
        <v>917</v>
      </c>
      <c r="W544" s="217">
        <v>932</v>
      </c>
      <c r="X544" s="217">
        <v>916</v>
      </c>
      <c r="Y544" s="217">
        <v>858</v>
      </c>
      <c r="Z544" s="217">
        <v>884</v>
      </c>
      <c r="AA544" s="217">
        <v>866</v>
      </c>
      <c r="AB544" s="217">
        <v>851</v>
      </c>
      <c r="AC544" s="217">
        <v>792</v>
      </c>
      <c r="AD544" s="217">
        <v>756</v>
      </c>
      <c r="AE544" s="217">
        <v>750</v>
      </c>
      <c r="AF544" s="217">
        <v>717</v>
      </c>
      <c r="AG544" s="217">
        <v>692</v>
      </c>
      <c r="AH544" s="217">
        <v>716</v>
      </c>
      <c r="AI544" s="217">
        <v>771</v>
      </c>
      <c r="AJ544" s="217">
        <v>810</v>
      </c>
      <c r="AK544" s="217">
        <v>837</v>
      </c>
      <c r="AL544" s="217">
        <v>806</v>
      </c>
      <c r="AM544" s="217">
        <v>820</v>
      </c>
      <c r="AN544" s="217">
        <v>881</v>
      </c>
      <c r="AO544" s="217">
        <v>810</v>
      </c>
      <c r="AP544" s="217">
        <v>915</v>
      </c>
      <c r="AQ544" s="217">
        <v>845</v>
      </c>
      <c r="AR544" s="217">
        <v>911</v>
      </c>
      <c r="AS544" s="217">
        <v>916</v>
      </c>
      <c r="AT544" s="217">
        <v>852</v>
      </c>
      <c r="AU544" s="217">
        <v>836</v>
      </c>
      <c r="AV544" s="217">
        <v>951</v>
      </c>
      <c r="AW544" s="217">
        <v>838</v>
      </c>
      <c r="AX544" s="217">
        <v>896</v>
      </c>
      <c r="AY544" s="217">
        <v>850</v>
      </c>
      <c r="AZ544" s="217">
        <v>977</v>
      </c>
      <c r="BA544" s="217">
        <v>894</v>
      </c>
      <c r="BB544" s="217">
        <v>855</v>
      </c>
      <c r="BC544" s="217">
        <v>693</v>
      </c>
      <c r="BD544" s="217">
        <v>768</v>
      </c>
      <c r="BE544" s="217">
        <v>782</v>
      </c>
      <c r="BF544" s="217">
        <v>851</v>
      </c>
      <c r="BG544" s="217">
        <v>813</v>
      </c>
      <c r="BH544" s="217">
        <v>920</v>
      </c>
      <c r="BI544" s="217">
        <v>1020</v>
      </c>
      <c r="BJ544" s="217">
        <v>999</v>
      </c>
      <c r="BK544" s="217">
        <v>971</v>
      </c>
      <c r="BL544" s="217">
        <v>956</v>
      </c>
      <c r="BM544" s="217">
        <v>929</v>
      </c>
      <c r="BN544" s="217">
        <v>891</v>
      </c>
      <c r="BO544" s="217">
        <v>976</v>
      </c>
      <c r="BP544" s="217">
        <v>1000</v>
      </c>
      <c r="BQ544" s="217">
        <v>990</v>
      </c>
      <c r="BR544" s="217">
        <v>958</v>
      </c>
      <c r="BS544" s="217">
        <v>932</v>
      </c>
      <c r="BT544" s="217">
        <v>894</v>
      </c>
      <c r="BU544" s="217">
        <v>853</v>
      </c>
      <c r="BV544" s="217">
        <v>757</v>
      </c>
      <c r="BW544" s="217">
        <v>815</v>
      </c>
      <c r="BX544" s="217">
        <v>813</v>
      </c>
      <c r="BY544" s="217">
        <v>803</v>
      </c>
      <c r="BZ544" s="217">
        <v>734</v>
      </c>
      <c r="CA544" s="217">
        <v>762</v>
      </c>
      <c r="CB544" s="217">
        <v>767</v>
      </c>
      <c r="CC544" s="217">
        <v>726</v>
      </c>
      <c r="CD544" s="217">
        <v>706</v>
      </c>
      <c r="CE544" s="217">
        <v>708</v>
      </c>
      <c r="CF544" s="217">
        <v>765</v>
      </c>
      <c r="CG544" s="217">
        <v>780</v>
      </c>
      <c r="CH544" s="217">
        <v>836</v>
      </c>
      <c r="CI544" s="217">
        <v>631</v>
      </c>
      <c r="CJ544" s="217">
        <v>585</v>
      </c>
      <c r="CK544" s="217">
        <v>573</v>
      </c>
      <c r="CL544" s="217">
        <v>585</v>
      </c>
      <c r="CM544" s="217">
        <v>476</v>
      </c>
      <c r="CN544" s="217">
        <v>420</v>
      </c>
      <c r="CO544" s="217">
        <v>392</v>
      </c>
      <c r="CP544" s="217">
        <v>365</v>
      </c>
      <c r="CQ544" s="217">
        <v>354</v>
      </c>
      <c r="CR544" s="217">
        <v>293</v>
      </c>
      <c r="CS544" s="217">
        <v>274</v>
      </c>
      <c r="CT544" s="217">
        <v>239</v>
      </c>
      <c r="CU544" s="217">
        <v>188</v>
      </c>
      <c r="CV544" s="217">
        <v>194</v>
      </c>
      <c r="CW544" s="217">
        <v>157</v>
      </c>
      <c r="CX544" s="217">
        <v>147</v>
      </c>
      <c r="CY544" s="217">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4" customFormat="1" x14ac:dyDescent="0.3">
      <c r="A545" s="150"/>
      <c r="B545" s="160"/>
      <c r="C545" s="150"/>
      <c r="D545" s="152">
        <f>SUM(D523:D544)</f>
        <v>1563524</v>
      </c>
      <c r="E545" s="152">
        <f>SUM(E523:E544)</f>
        <v>1606062</v>
      </c>
      <c r="F545" s="152">
        <f>SUM(F523:F544)</f>
        <v>1240703</v>
      </c>
      <c r="G545" s="152">
        <f t="shared" ref="G545:L545" si="189">SUM(G523:G544)</f>
        <v>1299011</v>
      </c>
      <c r="H545" s="152">
        <f t="shared" si="189"/>
        <v>3169586</v>
      </c>
      <c r="I545" s="152">
        <f t="shared" si="189"/>
        <v>1240703</v>
      </c>
      <c r="J545" s="152">
        <f t="shared" si="189"/>
        <v>1299011</v>
      </c>
      <c r="K545" s="152">
        <f t="shared" si="189"/>
        <v>322821</v>
      </c>
      <c r="L545" s="152">
        <f t="shared" si="189"/>
        <v>307051</v>
      </c>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c r="FM545" s="153"/>
      <c r="FN545" s="153"/>
      <c r="FO545" s="153"/>
      <c r="FP545" s="153"/>
      <c r="FQ545" s="153"/>
      <c r="FR545" s="153"/>
      <c r="FS545" s="153"/>
      <c r="FT545" s="153"/>
      <c r="FU545" s="153"/>
      <c r="FV545" s="153"/>
      <c r="FW545" s="153"/>
      <c r="FX545" s="153"/>
      <c r="FY545" s="153"/>
      <c r="FZ545" s="153"/>
      <c r="GA545" s="153"/>
      <c r="GB545" s="153"/>
      <c r="GC545" s="153"/>
      <c r="GD545" s="153"/>
      <c r="GE545" s="153"/>
      <c r="GF545" s="153"/>
      <c r="GG545" s="153"/>
      <c r="GH545" s="153"/>
      <c r="GI545" s="153"/>
      <c r="GJ545" s="153"/>
      <c r="GK545" s="153"/>
      <c r="GL545" s="152"/>
    </row>
    <row r="546" spans="1:194" s="2" customFormat="1" x14ac:dyDescent="0.3">
      <c r="A546" s="49" t="s">
        <v>439</v>
      </c>
      <c r="B546" s="2" t="s">
        <v>365</v>
      </c>
      <c r="C546" s="48" t="str">
        <f t="shared" si="167"/>
        <v>LA NI - Antrim and Newtownabbey</v>
      </c>
      <c r="D546" s="70">
        <f t="shared" ref="D546:D556" si="190">SUM(M546:CY546)</f>
        <v>70125</v>
      </c>
      <c r="E546" s="71">
        <f t="shared" ref="E546:E556" si="191">SUM(CZ546:GL546)</f>
        <v>73631</v>
      </c>
      <c r="F546" s="69">
        <f t="shared" si="177"/>
        <v>53099</v>
      </c>
      <c r="G546" s="69">
        <f t="shared" si="178"/>
        <v>57362</v>
      </c>
      <c r="H546" s="70">
        <f t="shared" ref="H546:H556" si="192">D546+E546</f>
        <v>143756</v>
      </c>
      <c r="I546" s="71">
        <f t="shared" ref="I546:I556" si="193">SUM(AE546:CY546)</f>
        <v>53099</v>
      </c>
      <c r="J546" s="71">
        <f t="shared" ref="J546:J556" si="194">SUM(DR546:GL546)</f>
        <v>57362</v>
      </c>
      <c r="K546" s="68">
        <f t="shared" ref="K546:K556" si="195">SUM(M546:AD546)</f>
        <v>17026</v>
      </c>
      <c r="L546" s="69">
        <f t="shared" ref="L546:L556" si="196">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3">
      <c r="A547" s="49" t="s">
        <v>439</v>
      </c>
      <c r="B547" s="2" t="s">
        <v>386</v>
      </c>
      <c r="C547" s="48" t="str">
        <f t="shared" si="167"/>
        <v>LA NI - Ards and North Down</v>
      </c>
      <c r="D547" s="70">
        <f t="shared" si="190"/>
        <v>78706</v>
      </c>
      <c r="E547" s="71">
        <f t="shared" si="191"/>
        <v>83350</v>
      </c>
      <c r="F547" s="69">
        <f t="shared" si="177"/>
        <v>61375</v>
      </c>
      <c r="G547" s="69">
        <f t="shared" si="178"/>
        <v>66978</v>
      </c>
      <c r="H547" s="70">
        <f t="shared" si="192"/>
        <v>162056</v>
      </c>
      <c r="I547" s="71">
        <f t="shared" si="193"/>
        <v>61375</v>
      </c>
      <c r="J547" s="71">
        <f t="shared" si="194"/>
        <v>66978</v>
      </c>
      <c r="K547" s="68">
        <f t="shared" si="195"/>
        <v>17331</v>
      </c>
      <c r="L547" s="69">
        <f t="shared" si="196"/>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3">
      <c r="A548" s="49" t="s">
        <v>439</v>
      </c>
      <c r="B548" s="2" t="s">
        <v>387</v>
      </c>
      <c r="C548" s="48" t="str">
        <f t="shared" si="167"/>
        <v>LA NI - Armagh City, Banbridge and Craigavon</v>
      </c>
      <c r="D548" s="70">
        <f t="shared" si="190"/>
        <v>108068</v>
      </c>
      <c r="E548" s="71">
        <f t="shared" si="191"/>
        <v>109164</v>
      </c>
      <c r="F548" s="69">
        <f t="shared" si="177"/>
        <v>80389</v>
      </c>
      <c r="G548" s="69">
        <f t="shared" si="178"/>
        <v>82720</v>
      </c>
      <c r="H548" s="70">
        <f t="shared" si="192"/>
        <v>217232</v>
      </c>
      <c r="I548" s="71">
        <f t="shared" si="193"/>
        <v>80389</v>
      </c>
      <c r="J548" s="71">
        <f t="shared" si="194"/>
        <v>82720</v>
      </c>
      <c r="K548" s="68">
        <f t="shared" si="195"/>
        <v>27679</v>
      </c>
      <c r="L548" s="69">
        <f t="shared" si="196"/>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3">
      <c r="A549" s="49" t="s">
        <v>439</v>
      </c>
      <c r="B549" s="2" t="s">
        <v>366</v>
      </c>
      <c r="C549" s="48" t="str">
        <f t="shared" si="167"/>
        <v>LA NI - Belfast</v>
      </c>
      <c r="D549" s="70">
        <f t="shared" si="190"/>
        <v>166694</v>
      </c>
      <c r="E549" s="71">
        <f t="shared" si="191"/>
        <v>175866</v>
      </c>
      <c r="F549" s="69">
        <f t="shared" si="177"/>
        <v>127758</v>
      </c>
      <c r="G549" s="69">
        <f t="shared" si="178"/>
        <v>139032</v>
      </c>
      <c r="H549" s="70">
        <f t="shared" si="192"/>
        <v>342560</v>
      </c>
      <c r="I549" s="71">
        <f t="shared" si="193"/>
        <v>127758</v>
      </c>
      <c r="J549" s="71">
        <f t="shared" si="194"/>
        <v>139032</v>
      </c>
      <c r="K549" s="68">
        <f t="shared" si="195"/>
        <v>38936</v>
      </c>
      <c r="L549" s="69">
        <f t="shared" si="196"/>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3">
      <c r="A550" s="49" t="s">
        <v>439</v>
      </c>
      <c r="B550" s="2" t="s">
        <v>367</v>
      </c>
      <c r="C550" s="48" t="str">
        <f t="shared" si="167"/>
        <v>LA NI - Causeway Coast and Glens</v>
      </c>
      <c r="D550" s="70">
        <f t="shared" si="190"/>
        <v>71839</v>
      </c>
      <c r="E550" s="71">
        <f t="shared" si="191"/>
        <v>73104</v>
      </c>
      <c r="F550" s="69">
        <f t="shared" si="177"/>
        <v>55366</v>
      </c>
      <c r="G550" s="69">
        <f t="shared" si="178"/>
        <v>57538</v>
      </c>
      <c r="H550" s="70">
        <f t="shared" si="192"/>
        <v>144943</v>
      </c>
      <c r="I550" s="71">
        <f t="shared" si="193"/>
        <v>55366</v>
      </c>
      <c r="J550" s="71">
        <f t="shared" si="194"/>
        <v>57538</v>
      </c>
      <c r="K550" s="68">
        <f t="shared" si="195"/>
        <v>16473</v>
      </c>
      <c r="L550" s="69">
        <f t="shared" si="196"/>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3">
      <c r="A551" s="49" t="s">
        <v>439</v>
      </c>
      <c r="B551" s="2" t="s">
        <v>388</v>
      </c>
      <c r="C551" s="48" t="str">
        <f t="shared" si="167"/>
        <v>LA NI - Derry City and Strabane</v>
      </c>
      <c r="D551" s="70">
        <f t="shared" si="190"/>
        <v>74358</v>
      </c>
      <c r="E551" s="71">
        <f t="shared" si="191"/>
        <v>76751</v>
      </c>
      <c r="F551" s="69">
        <f t="shared" si="177"/>
        <v>55701</v>
      </c>
      <c r="G551" s="69">
        <f t="shared" si="178"/>
        <v>58858</v>
      </c>
      <c r="H551" s="70">
        <f t="shared" si="192"/>
        <v>151109</v>
      </c>
      <c r="I551" s="71">
        <f t="shared" si="193"/>
        <v>55701</v>
      </c>
      <c r="J551" s="71">
        <f t="shared" si="194"/>
        <v>58858</v>
      </c>
      <c r="K551" s="68">
        <f t="shared" si="195"/>
        <v>18657</v>
      </c>
      <c r="L551" s="69">
        <f t="shared" si="196"/>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3">
      <c r="A552" s="49" t="s">
        <v>439</v>
      </c>
      <c r="B552" s="2" t="s">
        <v>369</v>
      </c>
      <c r="C552" s="48" t="str">
        <f t="shared" si="167"/>
        <v>LA NI - Fermanagh and Omagh</v>
      </c>
      <c r="D552" s="70">
        <f t="shared" si="190"/>
        <v>58849</v>
      </c>
      <c r="E552" s="71">
        <f t="shared" si="191"/>
        <v>58488</v>
      </c>
      <c r="F552" s="69">
        <f t="shared" si="177"/>
        <v>44243</v>
      </c>
      <c r="G552" s="69">
        <f t="shared" si="178"/>
        <v>44671</v>
      </c>
      <c r="H552" s="70">
        <f t="shared" si="192"/>
        <v>117337</v>
      </c>
      <c r="I552" s="71">
        <f t="shared" si="193"/>
        <v>44243</v>
      </c>
      <c r="J552" s="71">
        <f t="shared" si="194"/>
        <v>44671</v>
      </c>
      <c r="K552" s="68">
        <f t="shared" si="195"/>
        <v>14606</v>
      </c>
      <c r="L552" s="69">
        <f t="shared" si="196"/>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3">
      <c r="A553" s="49" t="s">
        <v>439</v>
      </c>
      <c r="B553" s="2" t="s">
        <v>371</v>
      </c>
      <c r="C553" s="48" t="str">
        <f t="shared" si="167"/>
        <v>LA NI - Lisburn and Castlereagh</v>
      </c>
      <c r="D553" s="70">
        <f t="shared" si="190"/>
        <v>71937</v>
      </c>
      <c r="E553" s="71">
        <f t="shared" si="191"/>
        <v>74515</v>
      </c>
      <c r="F553" s="69">
        <f t="shared" si="177"/>
        <v>54953</v>
      </c>
      <c r="G553" s="69">
        <f t="shared" si="178"/>
        <v>58649</v>
      </c>
      <c r="H553" s="70">
        <f t="shared" si="192"/>
        <v>146452</v>
      </c>
      <c r="I553" s="71">
        <f t="shared" si="193"/>
        <v>54953</v>
      </c>
      <c r="J553" s="71">
        <f t="shared" si="194"/>
        <v>58649</v>
      </c>
      <c r="K553" s="68">
        <f t="shared" si="195"/>
        <v>16984</v>
      </c>
      <c r="L553" s="69">
        <f t="shared" si="196"/>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3">
      <c r="A554" s="49" t="s">
        <v>439</v>
      </c>
      <c r="B554" s="2" t="s">
        <v>372</v>
      </c>
      <c r="C554" s="48" t="str">
        <f t="shared" si="167"/>
        <v>LA NI - Mid and East Antrim</v>
      </c>
      <c r="D554" s="70">
        <f t="shared" si="190"/>
        <v>68463</v>
      </c>
      <c r="E554" s="71">
        <f t="shared" si="191"/>
        <v>70980</v>
      </c>
      <c r="F554" s="69">
        <f t="shared" si="177"/>
        <v>53069</v>
      </c>
      <c r="G554" s="69">
        <f t="shared" si="178"/>
        <v>56284</v>
      </c>
      <c r="H554" s="70">
        <f t="shared" si="192"/>
        <v>139443</v>
      </c>
      <c r="I554" s="71">
        <f t="shared" si="193"/>
        <v>53069</v>
      </c>
      <c r="J554" s="71">
        <f t="shared" si="194"/>
        <v>56284</v>
      </c>
      <c r="K554" s="68">
        <f t="shared" si="195"/>
        <v>15394</v>
      </c>
      <c r="L554" s="69">
        <f t="shared" si="196"/>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3">
      <c r="A555" s="49" t="s">
        <v>439</v>
      </c>
      <c r="B555" s="2" t="s">
        <v>373</v>
      </c>
      <c r="C555" s="48" t="str">
        <f t="shared" si="167"/>
        <v>LA NI - Mid Ulster</v>
      </c>
      <c r="D555" s="70">
        <f t="shared" si="190"/>
        <v>74851</v>
      </c>
      <c r="E555" s="71">
        <f t="shared" si="191"/>
        <v>74102</v>
      </c>
      <c r="F555" s="69">
        <f t="shared" si="177"/>
        <v>55100</v>
      </c>
      <c r="G555" s="69">
        <f t="shared" si="178"/>
        <v>55267</v>
      </c>
      <c r="H555" s="70">
        <f t="shared" si="192"/>
        <v>148953</v>
      </c>
      <c r="I555" s="71">
        <f t="shared" si="193"/>
        <v>55100</v>
      </c>
      <c r="J555" s="71">
        <f t="shared" si="194"/>
        <v>55267</v>
      </c>
      <c r="K555" s="68">
        <f t="shared" si="195"/>
        <v>19751</v>
      </c>
      <c r="L555" s="69">
        <f t="shared" si="196"/>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3">
      <c r="A556" s="49" t="s">
        <v>439</v>
      </c>
      <c r="B556" s="2" t="s">
        <v>374</v>
      </c>
      <c r="C556" s="48" t="str">
        <f t="shared" si="167"/>
        <v>LA NI - Newry, Mourne and Down</v>
      </c>
      <c r="D556" s="70">
        <f t="shared" si="190"/>
        <v>90265</v>
      </c>
      <c r="E556" s="71">
        <f t="shared" si="191"/>
        <v>91404</v>
      </c>
      <c r="F556" s="69">
        <f t="shared" si="177"/>
        <v>66780</v>
      </c>
      <c r="G556" s="69">
        <f t="shared" si="178"/>
        <v>69210</v>
      </c>
      <c r="H556" s="70">
        <f t="shared" si="192"/>
        <v>181669</v>
      </c>
      <c r="I556" s="71">
        <f t="shared" si="193"/>
        <v>66780</v>
      </c>
      <c r="J556" s="71">
        <f t="shared" si="194"/>
        <v>69210</v>
      </c>
      <c r="K556" s="68">
        <f t="shared" si="195"/>
        <v>23485</v>
      </c>
      <c r="L556" s="69">
        <f t="shared" si="196"/>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4" customFormat="1" x14ac:dyDescent="0.3">
      <c r="A557" s="150"/>
      <c r="B557" s="161"/>
      <c r="C557" s="150"/>
      <c r="D557" s="153">
        <f>SUM(D546:D556)</f>
        <v>934155</v>
      </c>
      <c r="E557" s="153">
        <f>SUM(E546:E556)</f>
        <v>961355</v>
      </c>
      <c r="F557" s="153">
        <f>SUM(F546:F556)</f>
        <v>707833</v>
      </c>
      <c r="G557" s="153">
        <f>SUM(G546:G556)</f>
        <v>746569</v>
      </c>
      <c r="H557" s="153">
        <f>SUM(H546:H556)</f>
        <v>1895510</v>
      </c>
      <c r="I557" s="152"/>
      <c r="J557" s="152"/>
      <c r="K557" s="153"/>
      <c r="L557" s="152"/>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2"/>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c r="FM557" s="153"/>
      <c r="FN557" s="153"/>
      <c r="FO557" s="153"/>
      <c r="FP557" s="153"/>
      <c r="FQ557" s="153"/>
      <c r="FR557" s="153"/>
      <c r="FS557" s="153"/>
      <c r="FT557" s="153"/>
      <c r="FU557" s="153"/>
      <c r="FV557" s="153"/>
      <c r="FW557" s="153"/>
      <c r="FX557" s="153"/>
      <c r="FY557" s="153"/>
      <c r="FZ557" s="153"/>
      <c r="GA557" s="153"/>
      <c r="GB557" s="153"/>
      <c r="GC557" s="153"/>
      <c r="GD557" s="153"/>
      <c r="GE557" s="153"/>
      <c r="GF557" s="153"/>
      <c r="GG557" s="153"/>
      <c r="GH557" s="153"/>
      <c r="GI557" s="153"/>
      <c r="GJ557" s="153"/>
      <c r="GK557" s="153"/>
      <c r="GL557" s="152"/>
    </row>
    <row r="558" spans="1:194" x14ac:dyDescent="0.3">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3">
      <c r="C559" s="33" t="s">
        <v>574</v>
      </c>
      <c r="D559" s="235" t="s">
        <v>575</v>
      </c>
      <c r="E559" s="235" t="s">
        <v>576</v>
      </c>
      <c r="F559" s="235" t="s">
        <v>577</v>
      </c>
      <c r="G559" s="235" t="s">
        <v>578</v>
      </c>
      <c r="H559" s="235" t="s">
        <v>579</v>
      </c>
      <c r="I559" s="235" t="s">
        <v>580</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3">
      <c r="C560" s="33" t="s">
        <v>581</v>
      </c>
      <c r="D560" s="622" t="s">
        <v>582</v>
      </c>
      <c r="E560" s="623"/>
      <c r="F560" s="623"/>
      <c r="G560" s="623"/>
      <c r="H560" s="623"/>
      <c r="I560" s="624"/>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2:42" x14ac:dyDescent="0.3">
      <c r="B561" s="19">
        <v>0</v>
      </c>
      <c r="C561" s="234" t="s">
        <v>591</v>
      </c>
      <c r="D561" s="251"/>
      <c r="E561" s="251"/>
      <c r="F561" s="251"/>
      <c r="G561" s="251"/>
      <c r="H561" s="251"/>
      <c r="I561" s="25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2:42" x14ac:dyDescent="0.3">
      <c r="B562" s="19">
        <v>1</v>
      </c>
      <c r="C562" s="234" t="s">
        <v>594</v>
      </c>
      <c r="D562" s="251">
        <v>1.0084713674792447</v>
      </c>
      <c r="E562" s="251">
        <v>1.012558766876926</v>
      </c>
      <c r="F562" s="251">
        <v>1.0164706229364109</v>
      </c>
      <c r="G562" s="251">
        <v>1.0201553531133736</v>
      </c>
      <c r="H562" s="251">
        <v>1.0235742483952912</v>
      </c>
      <c r="I562" s="251">
        <v>1.0267172469145875</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2:42" x14ac:dyDescent="0.3">
      <c r="B563" s="19">
        <v>2</v>
      </c>
      <c r="C563" s="234" t="s">
        <v>589</v>
      </c>
      <c r="D563" s="251">
        <v>0.97911366120419119</v>
      </c>
      <c r="E563" s="251">
        <v>0.96505936183655627</v>
      </c>
      <c r="F563" s="251">
        <v>0.94901616112315001</v>
      </c>
      <c r="G563" s="251">
        <v>0.93508333165134838</v>
      </c>
      <c r="H563" s="251">
        <v>0.9222712546323395</v>
      </c>
      <c r="I563" s="251">
        <v>0.90935825851558405</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2:42" x14ac:dyDescent="0.3">
      <c r="B564" s="19">
        <v>3</v>
      </c>
      <c r="C564" s="234" t="s">
        <v>600</v>
      </c>
      <c r="D564" s="251">
        <v>1.0501308817348203</v>
      </c>
      <c r="E564" s="251">
        <v>1.0744077400525671</v>
      </c>
      <c r="F564" s="251">
        <v>1.0955667624449938</v>
      </c>
      <c r="G564" s="251">
        <v>1.1079906380704687</v>
      </c>
      <c r="H564" s="251">
        <v>1.1107920201570887</v>
      </c>
      <c r="I564" s="251">
        <v>1.1136931872847826</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2:42" x14ac:dyDescent="0.3">
      <c r="B565" s="19">
        <v>4</v>
      </c>
      <c r="C565" s="234" t="s">
        <v>583</v>
      </c>
      <c r="D565" s="251">
        <v>1.0021244015688702</v>
      </c>
      <c r="E565" s="251">
        <v>1.0004900238876309</v>
      </c>
      <c r="F565" s="251">
        <v>0.99650095160224417</v>
      </c>
      <c r="G565" s="251">
        <v>0.99110812543288473</v>
      </c>
      <c r="H565" s="251">
        <v>0.9833550643960518</v>
      </c>
      <c r="I565" s="251">
        <v>0.97556611568334439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2:42" x14ac:dyDescent="0.3">
      <c r="B566" s="19">
        <v>5</v>
      </c>
      <c r="C566" s="234" t="s">
        <v>590</v>
      </c>
      <c r="D566" s="251">
        <v>0.99814913154892626</v>
      </c>
      <c r="E566" s="251">
        <v>0.99606252583011812</v>
      </c>
      <c r="F566" s="251">
        <v>0.99474491881213067</v>
      </c>
      <c r="G566" s="251">
        <v>0.99345811966553155</v>
      </c>
      <c r="H566" s="251">
        <v>0.99277041951420775</v>
      </c>
      <c r="I566" s="251">
        <v>0.99248367810384175</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2:42" x14ac:dyDescent="0.3">
      <c r="B567" s="19">
        <v>6</v>
      </c>
      <c r="C567" s="234" t="s">
        <v>584</v>
      </c>
      <c r="D567" s="251">
        <v>1.0101978885143685</v>
      </c>
      <c r="E567" s="251">
        <v>1.0158417431734368</v>
      </c>
      <c r="F567" s="251">
        <v>1.0219028338714957</v>
      </c>
      <c r="G567" s="251">
        <v>1.0280568686265446</v>
      </c>
      <c r="H567" s="251">
        <v>1.0345147935582482</v>
      </c>
      <c r="I567" s="251">
        <v>1.0406315337231495</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2:42" x14ac:dyDescent="0.3">
      <c r="B568" s="19">
        <v>7</v>
      </c>
      <c r="C568" s="234" t="s">
        <v>585</v>
      </c>
      <c r="D568" s="251">
        <v>1.0179895480811041</v>
      </c>
      <c r="E568" s="251">
        <v>1.0270245103407745</v>
      </c>
      <c r="F568" s="251">
        <v>1.035680022619258</v>
      </c>
      <c r="G568" s="251">
        <v>1.044587575347828</v>
      </c>
      <c r="H568" s="251">
        <v>1.0533108586534927</v>
      </c>
      <c r="I568" s="251">
        <v>1.0618565818679431</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2:42" x14ac:dyDescent="0.3">
      <c r="B569" s="19">
        <v>8</v>
      </c>
      <c r="C569" s="234" t="s">
        <v>587</v>
      </c>
      <c r="D569" s="251">
        <v>1.025459585029741</v>
      </c>
      <c r="E569" s="251">
        <v>1.0362883746720766</v>
      </c>
      <c r="F569" s="251">
        <v>1.0456150301831861</v>
      </c>
      <c r="G569" s="251">
        <v>1.0541139681739078</v>
      </c>
      <c r="H569" s="251">
        <v>1.0617518973784201</v>
      </c>
      <c r="I569" s="251">
        <v>1.0684919468248992</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2:42" x14ac:dyDescent="0.3">
      <c r="B570" s="19">
        <v>9</v>
      </c>
      <c r="C570" s="234" t="s">
        <v>586</v>
      </c>
      <c r="D570" s="251">
        <v>1.0176309601745992</v>
      </c>
      <c r="E570" s="251">
        <v>1.026721384011922</v>
      </c>
      <c r="F570" s="251">
        <v>1.0353097334700412</v>
      </c>
      <c r="G570" s="251">
        <v>1.0443529299521672</v>
      </c>
      <c r="H570" s="251">
        <v>1.0531269671200225</v>
      </c>
      <c r="I570" s="251">
        <v>1.060999071634672</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2:42" x14ac:dyDescent="0.3">
      <c r="B571" s="19">
        <v>10</v>
      </c>
      <c r="C571" s="234" t="s">
        <v>588</v>
      </c>
      <c r="D571" s="251">
        <v>1.0262012632924804</v>
      </c>
      <c r="E571" s="251">
        <v>1.0377419172898725</v>
      </c>
      <c r="F571" s="251">
        <v>1.0474318943272938</v>
      </c>
      <c r="G571" s="251">
        <v>1.0562455260408008</v>
      </c>
      <c r="H571" s="251">
        <v>1.0640586503393024</v>
      </c>
      <c r="I571" s="251">
        <v>1.0709776495395087</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2:42" x14ac:dyDescent="0.3">
      <c r="B572" s="19">
        <v>11</v>
      </c>
      <c r="C572" s="234" t="s">
        <v>597</v>
      </c>
      <c r="D572" s="251">
        <v>1.0178171842817774</v>
      </c>
      <c r="E572" s="251">
        <v>1.0268788054668254</v>
      </c>
      <c r="F572" s="251">
        <v>1.0355020343395345</v>
      </c>
      <c r="G572" s="251">
        <v>1.0444747874619096</v>
      </c>
      <c r="H572" s="251">
        <v>1.0532224668176333</v>
      </c>
      <c r="I572" s="251">
        <v>1.061444399195056</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2:42" x14ac:dyDescent="0.3">
      <c r="B573" s="19">
        <v>12</v>
      </c>
      <c r="C573" s="234" t="s">
        <v>598</v>
      </c>
      <c r="D573" s="251">
        <v>1.0258121374506908</v>
      </c>
      <c r="E573" s="251">
        <v>1.0369793076474678</v>
      </c>
      <c r="F573" s="251">
        <v>1.0464786659194905</v>
      </c>
      <c r="G573" s="251">
        <v>1.0551271917293508</v>
      </c>
      <c r="H573" s="251">
        <v>1.0628483988963264</v>
      </c>
      <c r="I573" s="251">
        <v>1.0696735110607984</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2:42" x14ac:dyDescent="0.3">
      <c r="B574" s="19">
        <v>13</v>
      </c>
      <c r="C574" s="234" t="s">
        <v>599</v>
      </c>
      <c r="D574" s="251">
        <v>1.0365941840145607</v>
      </c>
      <c r="E574" s="251">
        <v>1.0572178180655467</v>
      </c>
      <c r="F574" s="251">
        <v>1.0785254514512732</v>
      </c>
      <c r="G574" s="251">
        <v>1.0997637625585324</v>
      </c>
      <c r="H574" s="251">
        <v>1.1201767945027068</v>
      </c>
      <c r="I574" s="251">
        <v>1.1400106523526532</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2:42" x14ac:dyDescent="0.3">
      <c r="B575" s="19">
        <v>14</v>
      </c>
      <c r="C575" s="234" t="s">
        <v>601</v>
      </c>
      <c r="D575" s="251">
        <v>1.0078587000810717</v>
      </c>
      <c r="E575" s="251">
        <v>1.0115906567364388</v>
      </c>
      <c r="F575" s="251">
        <v>1.0151771324716494</v>
      </c>
      <c r="G575" s="251">
        <v>1.0185646395951737</v>
      </c>
      <c r="H575" s="251">
        <v>1.0217137974440724</v>
      </c>
      <c r="I575" s="251">
        <v>1.0246123542565422</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2:42" x14ac:dyDescent="0.3">
      <c r="B576" s="19">
        <v>15</v>
      </c>
      <c r="C576" s="234"/>
      <c r="D576" s="251"/>
      <c r="E576" s="251"/>
      <c r="F576" s="251"/>
      <c r="G576" s="251"/>
      <c r="H576" s="251"/>
      <c r="I576" s="25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3">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3">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3">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3">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3">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3">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3">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3">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3">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3">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3">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3">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3">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3">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3">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3">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3">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3">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3">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3">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3">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3">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3">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3">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3">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3">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3">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3">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3">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3">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3">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3">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3">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3">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3">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3">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3">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3">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3">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3">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3">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3">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3">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3">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3">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3">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3">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3">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3">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3">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3">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3">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3">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3">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3">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3">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3">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3">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3">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3">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3">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3">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3">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3">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3">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3">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3">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3">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3">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3">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3">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3">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3">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3">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3">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3">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3">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3">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3">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3">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3">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3">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3">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3">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3">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3">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3">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3">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3">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3">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3">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3">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3">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3">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3">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3">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3">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3">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3">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3">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3">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3">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3">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3">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3">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3">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3">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3">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3">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3">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3">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3">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3">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3">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3">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3">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3">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3">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3">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3">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3">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3">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3">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3">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3">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3">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3">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3">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3">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3">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3">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3">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3">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3">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3">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3">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3">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3">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3">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3">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3">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3">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3">
      <c r="E719" s="23"/>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3">
      <c r="E720" s="23"/>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3">
      <c r="E721" s="23"/>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3">
      <c r="E722" s="23"/>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3">
      <c r="E723" s="23"/>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3">
      <c r="E724" s="23"/>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3">
      <c r="E725" s="23"/>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3">
      <c r="E726" s="23"/>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3">
      <c r="E727" s="23"/>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3">
      <c r="E728" s="23"/>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3">
      <c r="E729" s="23"/>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3">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3">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3">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3">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3">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3">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3">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3">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3">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3">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3">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3">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3">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3">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3">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3">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3">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3">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3">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3">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3">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3">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3">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3">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3">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3">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3">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3">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3">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3">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3">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3">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3">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3">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3">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3">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3">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3">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3">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3">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3">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3">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3">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3">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3">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3">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3">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3">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3">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3">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3">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3">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3">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3">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3">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3">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3">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3">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3">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3">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3">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3">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3">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3">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3">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3">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3">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3">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3">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3">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3">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3">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3">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3">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3">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3">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3">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3">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3">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3">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3">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3">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3">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3">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3">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3">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3">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3">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3">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3">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3">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3">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3">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3">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3">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3">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3">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3">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3">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3">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3">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3">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3">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3">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3">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3">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3">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3">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3">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3">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3">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3">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3">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3">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3">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3">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3">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3">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3">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3">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3">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3">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3">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3">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3">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3">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3">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3">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3">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3">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3">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3">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3">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3">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3">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3">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3">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3">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3">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3">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3">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3">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3">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3">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3">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3">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3">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3">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3">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3">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3">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3">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3">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3">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3">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3">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3">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3">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3">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3">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3">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3">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3">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3">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3">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3">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3">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3">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3">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3">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3">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3">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3">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3">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3">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3">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3">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3">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3">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3">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3">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3">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3">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3">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3">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3">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3">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3">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3">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3">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3">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3">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3">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3">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3">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3">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3">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3">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3">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3">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3">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3">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3">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3">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3">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3">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3">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sheetData>
  <mergeCells count="1">
    <mergeCell ref="D560:I560"/>
  </mergeCells>
  <phoneticPr fontId="48" type="noConversion"/>
  <conditionalFormatting sqref="B151:B155">
    <cfRule type="cellIs" dxfId="8"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I35:K35 G577:K777 I143:L149 I557:L557 I210:L521 I151:L155 I157:L163 I36:L141 I540:L544 I523:L538 I32:L32 I208:L208 K561 J572:K572 J567:K568" formulaRange="1"/>
    <ignoredError sqref="H151:H155 H157:H159" formula="1"/>
    <ignoredError sqref="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2"/>
  <sheetViews>
    <sheetView showGridLines="0" zoomScale="93" zoomScaleNormal="93" workbookViewId="0">
      <selection activeCell="D52" sqref="D52"/>
    </sheetView>
  </sheetViews>
  <sheetFormatPr defaultColWidth="9.1796875" defaultRowHeight="14" x14ac:dyDescent="0.3"/>
  <cols>
    <col min="1" max="1" width="77.81640625" style="2" customWidth="1"/>
    <col min="2" max="2" width="19.26953125" style="2" customWidth="1"/>
    <col min="3" max="5" width="15.81640625" style="2" customWidth="1"/>
    <col min="6" max="6" width="3.7265625" style="2" customWidth="1"/>
    <col min="7" max="7" width="39.26953125" style="2" customWidth="1"/>
    <col min="8" max="8" width="45.81640625" style="2" customWidth="1"/>
    <col min="9" max="10" width="16.81640625" style="2" customWidth="1"/>
    <col min="11" max="11" width="3.7265625" style="2" customWidth="1"/>
    <col min="12" max="12" width="83.81640625" style="2" customWidth="1"/>
    <col min="13" max="13" width="3.7265625" style="2" customWidth="1"/>
    <col min="14" max="16384" width="9.1796875" style="2"/>
  </cols>
  <sheetData>
    <row r="1" spans="1:12" ht="52" customHeight="1" x14ac:dyDescent="0.35">
      <c r="A1" s="625" t="s">
        <v>621</v>
      </c>
      <c r="B1" s="625"/>
      <c r="C1" s="625"/>
      <c r="D1" s="188" t="s">
        <v>3</v>
      </c>
      <c r="E1" s="188" t="s">
        <v>3</v>
      </c>
      <c r="F1" s="188" t="s">
        <v>3</v>
      </c>
      <c r="G1" s="188" t="s">
        <v>3</v>
      </c>
      <c r="H1" s="188" t="s">
        <v>3</v>
      </c>
    </row>
    <row r="2" spans="1:12" ht="30" customHeight="1" x14ac:dyDescent="0.35">
      <c r="A2" s="182" t="s">
        <v>12</v>
      </c>
      <c r="B2" s="210" t="s">
        <v>3</v>
      </c>
      <c r="C2" s="211" t="s">
        <v>3</v>
      </c>
      <c r="D2" s="211" t="s">
        <v>3</v>
      </c>
      <c r="E2" s="188" t="s">
        <v>3</v>
      </c>
      <c r="F2" s="186" t="s">
        <v>3</v>
      </c>
      <c r="G2" s="186" t="s">
        <v>3</v>
      </c>
      <c r="H2" s="186" t="s">
        <v>3</v>
      </c>
      <c r="I2" s="186" t="s">
        <v>3</v>
      </c>
      <c r="J2" s="186" t="s">
        <v>3</v>
      </c>
      <c r="K2" s="186" t="s">
        <v>3</v>
      </c>
      <c r="L2" s="186" t="s">
        <v>3</v>
      </c>
    </row>
    <row r="3" spans="1:12" ht="21.75" customHeight="1" x14ac:dyDescent="0.35">
      <c r="A3" s="237" t="s">
        <v>595</v>
      </c>
      <c r="B3" s="211"/>
      <c r="C3" s="211"/>
      <c r="D3" s="211"/>
      <c r="E3" s="188"/>
      <c r="F3" s="186"/>
      <c r="G3" s="186"/>
      <c r="H3" s="186"/>
    </row>
    <row r="4" spans="1:12" s="277" customFormat="1" ht="18" customHeight="1" x14ac:dyDescent="0.35">
      <c r="A4" s="286" t="s">
        <v>649</v>
      </c>
      <c r="B4" s="275"/>
      <c r="C4" s="275"/>
      <c r="D4" s="275"/>
      <c r="E4" s="276"/>
    </row>
    <row r="5" spans="1:12" ht="14.15" customHeight="1" x14ac:dyDescent="0.3">
      <c r="A5" s="401"/>
      <c r="B5" s="402"/>
      <c r="C5" s="181"/>
      <c r="D5" s="186"/>
      <c r="E5" s="186"/>
      <c r="F5" s="186"/>
      <c r="G5" s="186"/>
      <c r="H5" s="186"/>
      <c r="I5" s="186"/>
      <c r="J5" s="186"/>
      <c r="K5" s="186"/>
      <c r="L5" s="186"/>
    </row>
    <row r="6" spans="1:12" ht="27" customHeight="1" thickBot="1" x14ac:dyDescent="0.35">
      <c r="A6" s="401"/>
      <c r="B6" s="403"/>
      <c r="C6" s="181"/>
      <c r="D6" s="186"/>
      <c r="E6" s="186"/>
      <c r="F6" s="186"/>
      <c r="G6" s="186"/>
      <c r="H6" s="186"/>
      <c r="I6" s="186"/>
      <c r="J6" s="186"/>
      <c r="K6" s="186"/>
      <c r="L6" s="186"/>
    </row>
    <row r="7" spans="1:12" ht="51" customHeight="1" x14ac:dyDescent="0.3">
      <c r="A7" s="183"/>
      <c r="B7" s="408" t="s">
        <v>458</v>
      </c>
      <c r="C7" s="21"/>
      <c r="D7" s="219" t="s">
        <v>3</v>
      </c>
    </row>
    <row r="8" spans="1:12" s="173" customFormat="1" ht="30" customHeight="1" thickBot="1" x14ac:dyDescent="0.4">
      <c r="A8" s="179" t="s">
        <v>849</v>
      </c>
      <c r="B8" s="460">
        <v>0</v>
      </c>
      <c r="C8" s="173" t="s">
        <v>617</v>
      </c>
      <c r="D8" s="185"/>
    </row>
    <row r="9" spans="1:12" s="173" customFormat="1" ht="64" customHeight="1" thickBot="1" x14ac:dyDescent="0.4">
      <c r="A9" s="345"/>
      <c r="B9" s="407"/>
      <c r="C9" s="387"/>
      <c r="D9" s="379"/>
      <c r="E9" s="404"/>
      <c r="F9" s="346"/>
      <c r="G9" s="185"/>
      <c r="H9" s="405"/>
    </row>
    <row r="10" spans="1:12" s="173" customFormat="1" ht="60" customHeight="1" thickBot="1" x14ac:dyDescent="0.35">
      <c r="A10" s="186" t="s">
        <v>3</v>
      </c>
      <c r="B10" s="220" t="s">
        <v>458</v>
      </c>
      <c r="C10" s="220" t="s">
        <v>458</v>
      </c>
      <c r="D10" s="221" t="s">
        <v>806</v>
      </c>
      <c r="E10" s="222" t="s">
        <v>806</v>
      </c>
      <c r="F10" s="240"/>
      <c r="G10" s="185" t="s">
        <v>3</v>
      </c>
      <c r="H10" s="2"/>
    </row>
    <row r="11" spans="1:12" ht="39" customHeight="1" x14ac:dyDescent="0.3">
      <c r="A11" s="256" t="s">
        <v>842</v>
      </c>
      <c r="B11" s="264" t="s">
        <v>809</v>
      </c>
      <c r="C11" s="264" t="s">
        <v>807</v>
      </c>
      <c r="D11" s="264" t="s">
        <v>809</v>
      </c>
      <c r="E11" s="238" t="s">
        <v>808</v>
      </c>
      <c r="F11" s="186" t="s">
        <v>3</v>
      </c>
      <c r="G11" s="186" t="s">
        <v>3</v>
      </c>
    </row>
    <row r="12" spans="1:12" s="173" customFormat="1" ht="45" customHeight="1" x14ac:dyDescent="0.35">
      <c r="A12" s="171" t="s">
        <v>813</v>
      </c>
      <c r="B12" s="461">
        <v>0</v>
      </c>
      <c r="C12" s="376">
        <f>B12*$B$8</f>
        <v>0</v>
      </c>
      <c r="D12" s="461">
        <v>0</v>
      </c>
      <c r="E12" s="239">
        <f>D12*$B$8</f>
        <v>0</v>
      </c>
      <c r="G12" s="406" t="s">
        <v>617</v>
      </c>
    </row>
    <row r="13" spans="1:12" s="173" customFormat="1" ht="43.4" customHeight="1" x14ac:dyDescent="0.35">
      <c r="A13" s="171" t="s">
        <v>814</v>
      </c>
      <c r="B13" s="461">
        <v>0</v>
      </c>
      <c r="C13" s="376">
        <f>B13*C12</f>
        <v>0</v>
      </c>
      <c r="D13" s="461">
        <v>0</v>
      </c>
      <c r="E13" s="239">
        <f>D13*E12</f>
        <v>0</v>
      </c>
      <c r="G13" s="449" t="s">
        <v>617</v>
      </c>
    </row>
    <row r="14" spans="1:12" s="173" customFormat="1" ht="42" customHeight="1" x14ac:dyDescent="0.35">
      <c r="A14" s="171" t="s">
        <v>815</v>
      </c>
      <c r="B14" s="461">
        <v>0</v>
      </c>
      <c r="C14" s="376">
        <f>B14*C12</f>
        <v>0</v>
      </c>
      <c r="D14" s="461">
        <v>0</v>
      </c>
      <c r="E14" s="239">
        <f>D14*E12</f>
        <v>0</v>
      </c>
      <c r="G14" s="449" t="s">
        <v>617</v>
      </c>
    </row>
    <row r="15" spans="1:12" s="173" customFormat="1" ht="43" customHeight="1" x14ac:dyDescent="0.35">
      <c r="A15" s="171" t="s">
        <v>828</v>
      </c>
      <c r="B15" s="461">
        <v>0</v>
      </c>
      <c r="C15" s="376">
        <f>B15*C12</f>
        <v>0</v>
      </c>
      <c r="D15" s="461">
        <v>0</v>
      </c>
      <c r="E15" s="239">
        <f>D15*E12</f>
        <v>0</v>
      </c>
      <c r="G15" s="406" t="s">
        <v>617</v>
      </c>
    </row>
    <row r="16" spans="1:12" s="173" customFormat="1" ht="43.4" customHeight="1" thickBot="1" x14ac:dyDescent="0.4">
      <c r="A16" s="384" t="s">
        <v>816</v>
      </c>
      <c r="B16" s="462">
        <v>0</v>
      </c>
      <c r="C16" s="385">
        <f>B16*C12</f>
        <v>0</v>
      </c>
      <c r="D16" s="462">
        <v>0</v>
      </c>
      <c r="E16" s="241">
        <f>D16*E12</f>
        <v>0</v>
      </c>
      <c r="G16" s="185" t="s">
        <v>925</v>
      </c>
    </row>
    <row r="17" spans="1:8" s="173" customFormat="1" ht="35.15" customHeight="1" thickBot="1" x14ac:dyDescent="0.4">
      <c r="A17" s="381"/>
      <c r="B17" s="382"/>
      <c r="C17" s="383"/>
      <c r="D17" s="382"/>
      <c r="E17" s="383"/>
      <c r="F17" s="346"/>
      <c r="G17" s="449"/>
    </row>
    <row r="18" spans="1:8" s="173" customFormat="1" ht="35.15" customHeight="1" x14ac:dyDescent="0.35">
      <c r="A18" s="256" t="s">
        <v>817</v>
      </c>
      <c r="B18" s="264" t="s">
        <v>809</v>
      </c>
      <c r="C18" s="264" t="s">
        <v>807</v>
      </c>
      <c r="D18" s="264" t="s">
        <v>809</v>
      </c>
      <c r="E18" s="238" t="s">
        <v>808</v>
      </c>
      <c r="G18" s="185"/>
    </row>
    <row r="19" spans="1:8" s="173" customFormat="1" ht="38.15" customHeight="1" x14ac:dyDescent="0.35">
      <c r="A19" s="171" t="s">
        <v>818</v>
      </c>
      <c r="B19" s="461">
        <v>0</v>
      </c>
      <c r="C19" s="376">
        <f>B19*$B$8</f>
        <v>0</v>
      </c>
      <c r="D19" s="461">
        <v>0</v>
      </c>
      <c r="E19" s="239">
        <f>D19*$B$8</f>
        <v>0</v>
      </c>
      <c r="G19" s="185" t="s">
        <v>925</v>
      </c>
    </row>
    <row r="20" spans="1:8" s="173" customFormat="1" ht="42" customHeight="1" x14ac:dyDescent="0.35">
      <c r="A20" s="171" t="s">
        <v>819</v>
      </c>
      <c r="B20" s="461">
        <v>0</v>
      </c>
      <c r="C20" s="376">
        <f>B20*$C$19</f>
        <v>0</v>
      </c>
      <c r="D20" s="461">
        <v>0</v>
      </c>
      <c r="E20" s="239">
        <f>D20*$E$19</f>
        <v>0</v>
      </c>
      <c r="G20" s="185" t="s">
        <v>925</v>
      </c>
    </row>
    <row r="21" spans="1:8" s="173" customFormat="1" ht="42.65" customHeight="1" x14ac:dyDescent="0.35">
      <c r="A21" s="171" t="s">
        <v>820</v>
      </c>
      <c r="B21" s="461">
        <v>0</v>
      </c>
      <c r="C21" s="376">
        <f t="shared" ref="C21:C23" si="0">B21*$C$19</f>
        <v>0</v>
      </c>
      <c r="D21" s="461">
        <v>0</v>
      </c>
      <c r="E21" s="239">
        <f t="shared" ref="E21:E23" si="1">D21*$E$19</f>
        <v>0</v>
      </c>
      <c r="G21" s="185" t="s">
        <v>925</v>
      </c>
    </row>
    <row r="22" spans="1:8" s="173" customFormat="1" ht="42" customHeight="1" x14ac:dyDescent="0.35">
      <c r="A22" s="171" t="s">
        <v>827</v>
      </c>
      <c r="B22" s="461">
        <v>0</v>
      </c>
      <c r="C22" s="376">
        <f t="shared" si="0"/>
        <v>0</v>
      </c>
      <c r="D22" s="461">
        <v>0</v>
      </c>
      <c r="E22" s="239">
        <f t="shared" si="1"/>
        <v>0</v>
      </c>
      <c r="G22" s="185" t="s">
        <v>925</v>
      </c>
    </row>
    <row r="23" spans="1:8" s="173" customFormat="1" ht="44.15" customHeight="1" thickBot="1" x14ac:dyDescent="0.4">
      <c r="A23" s="384" t="s">
        <v>821</v>
      </c>
      <c r="B23" s="462">
        <v>0</v>
      </c>
      <c r="C23" s="385">
        <f t="shared" si="0"/>
        <v>0</v>
      </c>
      <c r="D23" s="462">
        <v>0</v>
      </c>
      <c r="E23" s="241">
        <f t="shared" si="1"/>
        <v>0</v>
      </c>
      <c r="G23" s="185" t="s">
        <v>925</v>
      </c>
    </row>
    <row r="24" spans="1:8" s="173" customFormat="1" ht="44.15" customHeight="1" thickBot="1" x14ac:dyDescent="0.4">
      <c r="A24" s="391"/>
      <c r="B24" s="392"/>
      <c r="C24" s="380"/>
      <c r="D24" s="393"/>
      <c r="E24" s="380"/>
      <c r="F24" s="346"/>
      <c r="G24" s="390"/>
    </row>
    <row r="25" spans="1:8" s="173" customFormat="1" ht="35.15" customHeight="1" x14ac:dyDescent="0.35">
      <c r="A25" s="256" t="s">
        <v>822</v>
      </c>
      <c r="B25" s="264" t="s">
        <v>809</v>
      </c>
      <c r="C25" s="264" t="s">
        <v>807</v>
      </c>
      <c r="D25" s="264" t="s">
        <v>809</v>
      </c>
      <c r="E25" s="238" t="s">
        <v>808</v>
      </c>
      <c r="F25" s="346"/>
      <c r="G25" s="185"/>
    </row>
    <row r="26" spans="1:8" s="173" customFormat="1" ht="35.15" customHeight="1" x14ac:dyDescent="0.35">
      <c r="A26" s="171" t="s">
        <v>823</v>
      </c>
      <c r="B26" s="461">
        <v>0</v>
      </c>
      <c r="C26" s="376">
        <f>B26*$B$8</f>
        <v>0</v>
      </c>
      <c r="D26" s="461">
        <v>0</v>
      </c>
      <c r="E26" s="239">
        <f>D26*$B$8</f>
        <v>0</v>
      </c>
      <c r="G26" s="185" t="s">
        <v>925</v>
      </c>
    </row>
    <row r="27" spans="1:8" s="173" customFormat="1" ht="35.15" customHeight="1" x14ac:dyDescent="0.35">
      <c r="A27" s="171" t="s">
        <v>824</v>
      </c>
      <c r="B27" s="461">
        <v>0</v>
      </c>
      <c r="C27" s="376">
        <f>B27*$C$26</f>
        <v>0</v>
      </c>
      <c r="D27" s="461">
        <v>0</v>
      </c>
      <c r="E27" s="239">
        <f>D27*$E$26</f>
        <v>0</v>
      </c>
      <c r="G27" s="185" t="s">
        <v>925</v>
      </c>
      <c r="H27" s="185" t="s">
        <v>3</v>
      </c>
    </row>
    <row r="28" spans="1:8" ht="40.4" customHeight="1" x14ac:dyDescent="0.3">
      <c r="A28" s="171" t="s">
        <v>825</v>
      </c>
      <c r="B28" s="461">
        <v>0</v>
      </c>
      <c r="C28" s="376">
        <f t="shared" ref="C28:C30" si="2">B28*$C$26</f>
        <v>0</v>
      </c>
      <c r="D28" s="461">
        <v>0</v>
      </c>
      <c r="E28" s="239">
        <f t="shared" ref="E28:E30" si="3">D28*$E$26</f>
        <v>0</v>
      </c>
      <c r="G28" s="185" t="s">
        <v>925</v>
      </c>
    </row>
    <row r="29" spans="1:8" ht="34.4" customHeight="1" x14ac:dyDescent="0.3">
      <c r="A29" s="171" t="s">
        <v>829</v>
      </c>
      <c r="B29" s="461">
        <v>0</v>
      </c>
      <c r="C29" s="376">
        <f t="shared" si="2"/>
        <v>0</v>
      </c>
      <c r="D29" s="461">
        <v>0</v>
      </c>
      <c r="E29" s="239">
        <f t="shared" si="3"/>
        <v>0</v>
      </c>
      <c r="G29" s="185" t="s">
        <v>925</v>
      </c>
    </row>
    <row r="30" spans="1:8" ht="40.4" customHeight="1" thickBot="1" x14ac:dyDescent="0.35">
      <c r="A30" s="384" t="s">
        <v>826</v>
      </c>
      <c r="B30" s="462">
        <v>0</v>
      </c>
      <c r="C30" s="385">
        <f t="shared" si="2"/>
        <v>0</v>
      </c>
      <c r="D30" s="462">
        <v>0</v>
      </c>
      <c r="E30" s="241">
        <f t="shared" si="3"/>
        <v>0</v>
      </c>
      <c r="G30" s="185" t="s">
        <v>925</v>
      </c>
    </row>
    <row r="31" spans="1:8" ht="39" customHeight="1" thickBot="1" x14ac:dyDescent="0.35">
      <c r="A31" s="381"/>
      <c r="B31" s="386"/>
      <c r="C31" s="387"/>
      <c r="D31" s="386"/>
      <c r="E31" s="387"/>
    </row>
    <row r="32" spans="1:8" ht="39" customHeight="1" x14ac:dyDescent="0.3">
      <c r="A32" s="256" t="s">
        <v>830</v>
      </c>
      <c r="B32" s="264" t="s">
        <v>809</v>
      </c>
      <c r="C32" s="264" t="s">
        <v>807</v>
      </c>
      <c r="D32" s="264" t="s">
        <v>809</v>
      </c>
      <c r="E32" s="238" t="s">
        <v>808</v>
      </c>
    </row>
    <row r="33" spans="1:7" ht="46.4" customHeight="1" x14ac:dyDescent="0.3">
      <c r="A33" s="171" t="s">
        <v>831</v>
      </c>
      <c r="B33" s="461">
        <v>0</v>
      </c>
      <c r="C33" s="376">
        <f>B33*$B$8</f>
        <v>0</v>
      </c>
      <c r="D33" s="461">
        <v>0</v>
      </c>
      <c r="E33" s="239">
        <f>D33*$B$8</f>
        <v>0</v>
      </c>
      <c r="G33" s="185" t="s">
        <v>925</v>
      </c>
    </row>
    <row r="34" spans="1:7" ht="36.65" customHeight="1" x14ac:dyDescent="0.3">
      <c r="A34" s="171" t="s">
        <v>832</v>
      </c>
      <c r="B34" s="461">
        <v>0</v>
      </c>
      <c r="C34" s="376">
        <f>B34*$C$33</f>
        <v>0</v>
      </c>
      <c r="D34" s="461">
        <v>0</v>
      </c>
      <c r="E34" s="239">
        <f>D34*$E$33</f>
        <v>0</v>
      </c>
      <c r="G34" s="185" t="s">
        <v>925</v>
      </c>
    </row>
    <row r="35" spans="1:7" ht="35.15" customHeight="1" x14ac:dyDescent="0.3">
      <c r="A35" s="171" t="s">
        <v>833</v>
      </c>
      <c r="B35" s="461">
        <v>0</v>
      </c>
      <c r="C35" s="376">
        <f t="shared" ref="C35:C37" si="4">B35*$C$33</f>
        <v>0</v>
      </c>
      <c r="D35" s="461">
        <v>0</v>
      </c>
      <c r="E35" s="239">
        <f t="shared" ref="E35:E37" si="5">D35*$E$33</f>
        <v>0</v>
      </c>
      <c r="G35" s="456" t="s">
        <v>925</v>
      </c>
    </row>
    <row r="36" spans="1:7" ht="35.15" customHeight="1" x14ac:dyDescent="0.3">
      <c r="A36" s="171" t="s">
        <v>834</v>
      </c>
      <c r="B36" s="461">
        <v>0</v>
      </c>
      <c r="C36" s="376">
        <f t="shared" si="4"/>
        <v>0</v>
      </c>
      <c r="D36" s="461">
        <v>0</v>
      </c>
      <c r="E36" s="239">
        <f t="shared" si="5"/>
        <v>0</v>
      </c>
      <c r="G36" s="456" t="s">
        <v>925</v>
      </c>
    </row>
    <row r="37" spans="1:7" ht="32.15" customHeight="1" thickBot="1" x14ac:dyDescent="0.35">
      <c r="A37" s="384" t="s">
        <v>835</v>
      </c>
      <c r="B37" s="462">
        <v>0</v>
      </c>
      <c r="C37" s="385">
        <f t="shared" si="4"/>
        <v>0</v>
      </c>
      <c r="D37" s="462">
        <v>0</v>
      </c>
      <c r="E37" s="241">
        <f t="shared" si="5"/>
        <v>0</v>
      </c>
      <c r="G37" s="456" t="s">
        <v>925</v>
      </c>
    </row>
    <row r="38" spans="1:7" ht="40" customHeight="1" thickBot="1" x14ac:dyDescent="0.35">
      <c r="A38" s="388"/>
      <c r="B38" s="382"/>
      <c r="C38" s="389"/>
      <c r="D38" s="382"/>
      <c r="E38" s="389"/>
    </row>
    <row r="39" spans="1:7" ht="28" x14ac:dyDescent="0.3">
      <c r="A39" s="256" t="s">
        <v>836</v>
      </c>
      <c r="B39" s="264" t="s">
        <v>809</v>
      </c>
      <c r="C39" s="264" t="s">
        <v>807</v>
      </c>
      <c r="D39" s="264" t="s">
        <v>809</v>
      </c>
      <c r="E39" s="238" t="s">
        <v>808</v>
      </c>
    </row>
    <row r="40" spans="1:7" ht="36" customHeight="1" x14ac:dyDescent="0.3">
      <c r="A40" s="171" t="s">
        <v>837</v>
      </c>
      <c r="B40" s="461">
        <v>0</v>
      </c>
      <c r="C40" s="376">
        <f>B40*$B$8</f>
        <v>0</v>
      </c>
      <c r="D40" s="461">
        <v>0</v>
      </c>
      <c r="E40" s="239">
        <f>D40*$B$8</f>
        <v>0</v>
      </c>
      <c r="G40" s="456" t="s">
        <v>925</v>
      </c>
    </row>
    <row r="41" spans="1:7" ht="36.65" customHeight="1" x14ac:dyDescent="0.3">
      <c r="A41" s="171" t="s">
        <v>838</v>
      </c>
      <c r="B41" s="461">
        <v>0</v>
      </c>
      <c r="C41" s="376">
        <f>B41*$C$40</f>
        <v>0</v>
      </c>
      <c r="D41" s="461">
        <v>0</v>
      </c>
      <c r="E41" s="239">
        <f>D41*$E$40</f>
        <v>0</v>
      </c>
      <c r="G41" s="456" t="s">
        <v>925</v>
      </c>
    </row>
    <row r="42" spans="1:7" ht="38.9" customHeight="1" x14ac:dyDescent="0.3">
      <c r="A42" s="171" t="s">
        <v>839</v>
      </c>
      <c r="B42" s="461">
        <v>0</v>
      </c>
      <c r="C42" s="376">
        <f t="shared" ref="C42:C44" si="6">B42*$C$40</f>
        <v>0</v>
      </c>
      <c r="D42" s="461">
        <v>0</v>
      </c>
      <c r="E42" s="239">
        <f t="shared" ref="E42:E44" si="7">D42*$E$40</f>
        <v>0</v>
      </c>
      <c r="G42" s="456" t="s">
        <v>925</v>
      </c>
    </row>
    <row r="43" spans="1:7" ht="42" customHeight="1" x14ac:dyDescent="0.3">
      <c r="A43" s="171" t="s">
        <v>840</v>
      </c>
      <c r="B43" s="461">
        <v>0</v>
      </c>
      <c r="C43" s="376">
        <f t="shared" si="6"/>
        <v>0</v>
      </c>
      <c r="D43" s="461">
        <v>0</v>
      </c>
      <c r="E43" s="239">
        <f t="shared" si="7"/>
        <v>0</v>
      </c>
      <c r="G43" s="456" t="s">
        <v>925</v>
      </c>
    </row>
    <row r="44" spans="1:7" ht="46.4" customHeight="1" thickBot="1" x14ac:dyDescent="0.35">
      <c r="A44" s="384" t="s">
        <v>841</v>
      </c>
      <c r="B44" s="462">
        <v>0</v>
      </c>
      <c r="C44" s="385">
        <f t="shared" si="6"/>
        <v>0</v>
      </c>
      <c r="D44" s="462">
        <v>0</v>
      </c>
      <c r="E44" s="241">
        <f t="shared" si="7"/>
        <v>0</v>
      </c>
      <c r="G44" s="456" t="s">
        <v>925</v>
      </c>
    </row>
    <row r="45" spans="1:7" s="341" customFormat="1" ht="33" customHeight="1" thickBot="1" x14ac:dyDescent="0.35">
      <c r="A45" s="377"/>
      <c r="B45" s="394"/>
      <c r="C45" s="395"/>
      <c r="D45" s="378"/>
      <c r="E45" s="395"/>
    </row>
    <row r="46" spans="1:7" ht="33" customHeight="1" x14ac:dyDescent="0.3">
      <c r="A46" s="256" t="s">
        <v>843</v>
      </c>
      <c r="B46" s="264" t="s">
        <v>809</v>
      </c>
      <c r="C46" s="264" t="s">
        <v>807</v>
      </c>
      <c r="D46" s="264" t="s">
        <v>809</v>
      </c>
      <c r="E46" s="238" t="s">
        <v>808</v>
      </c>
    </row>
    <row r="47" spans="1:7" ht="42" customHeight="1" x14ac:dyDescent="0.3">
      <c r="A47" s="171" t="s">
        <v>844</v>
      </c>
      <c r="B47" s="461">
        <v>0</v>
      </c>
      <c r="C47" s="376">
        <f>B47*$B$8</f>
        <v>0</v>
      </c>
      <c r="D47" s="461">
        <v>0</v>
      </c>
      <c r="E47" s="239">
        <f>D47*$B$8</f>
        <v>0</v>
      </c>
      <c r="G47" s="456" t="s">
        <v>925</v>
      </c>
    </row>
    <row r="48" spans="1:7" ht="36" customHeight="1" x14ac:dyDescent="0.3">
      <c r="A48" s="171" t="s">
        <v>845</v>
      </c>
      <c r="B48" s="461">
        <v>0</v>
      </c>
      <c r="C48" s="376">
        <f>B48*$C$47</f>
        <v>0</v>
      </c>
      <c r="D48" s="461">
        <v>0</v>
      </c>
      <c r="E48" s="239">
        <f>D48*$E$47</f>
        <v>0</v>
      </c>
      <c r="G48" s="456" t="s">
        <v>925</v>
      </c>
    </row>
    <row r="49" spans="1:7" ht="36.65" customHeight="1" x14ac:dyDescent="0.3">
      <c r="A49" s="171" t="s">
        <v>846</v>
      </c>
      <c r="B49" s="461">
        <v>0</v>
      </c>
      <c r="C49" s="376">
        <f t="shared" ref="C49:C51" si="8">B49*$C$47</f>
        <v>0</v>
      </c>
      <c r="D49" s="461">
        <v>0</v>
      </c>
      <c r="E49" s="239">
        <f t="shared" ref="E49:E51" si="9">D49*$E$47</f>
        <v>0</v>
      </c>
      <c r="G49" s="456" t="s">
        <v>925</v>
      </c>
    </row>
    <row r="50" spans="1:7" ht="40.4" customHeight="1" x14ac:dyDescent="0.3">
      <c r="A50" s="171" t="s">
        <v>847</v>
      </c>
      <c r="B50" s="461">
        <v>0</v>
      </c>
      <c r="C50" s="376">
        <f t="shared" si="8"/>
        <v>0</v>
      </c>
      <c r="D50" s="461">
        <v>0</v>
      </c>
      <c r="E50" s="239">
        <f t="shared" si="9"/>
        <v>0</v>
      </c>
      <c r="G50" s="456" t="s">
        <v>925</v>
      </c>
    </row>
    <row r="51" spans="1:7" ht="48.65" customHeight="1" thickBot="1" x14ac:dyDescent="0.35">
      <c r="A51" s="384" t="s">
        <v>848</v>
      </c>
      <c r="B51" s="462">
        <v>0</v>
      </c>
      <c r="C51" s="385">
        <f t="shared" si="8"/>
        <v>0</v>
      </c>
      <c r="D51" s="462">
        <v>0</v>
      </c>
      <c r="E51" s="241">
        <f t="shared" si="9"/>
        <v>0</v>
      </c>
      <c r="G51" s="456" t="s">
        <v>925</v>
      </c>
    </row>
    <row r="52" spans="1:7" ht="34.75" customHeight="1" x14ac:dyDescent="0.3">
      <c r="A52" s="398"/>
      <c r="B52" s="396"/>
      <c r="C52" s="399"/>
      <c r="D52" s="400"/>
      <c r="E52" s="397"/>
    </row>
  </sheetData>
  <sheetProtection algorithmName="SHA-512" hashValue="+nPZb+CDJla6O4pbSAlOfjJ72VxUxCQ6mEFY80Gd5SjdXYSShdPsydwqOdDxaZN9faKcio5LvWn8Jg76NEGDEA==" saltValue="Otit2m5X81UO7rV8Kwid4Q==" spinCount="100000" sheet="1" objects="1" scenarios="1"/>
  <dataConsolidate/>
  <mergeCells count="1">
    <mergeCell ref="A1:C1"/>
  </mergeCells>
  <pageMargins left="0.31496062992125984" right="0.31496062992125984" top="0.74803149606299213" bottom="0.74803149606299213" header="0.31496062992125984" footer="0.31496062992125984"/>
  <pageSetup paperSize="9" scale="48"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FDEB-AFBD-4281-93AB-0B98AF108FA6}">
  <sheetPr>
    <tabColor rgb="FF18646E"/>
    <pageSetUpPr fitToPage="1"/>
  </sheetPr>
  <dimension ref="A1:S103"/>
  <sheetViews>
    <sheetView showGridLines="0" topLeftCell="A39" zoomScale="91" zoomScaleNormal="91" workbookViewId="0">
      <selection activeCell="F28" sqref="F28"/>
    </sheetView>
  </sheetViews>
  <sheetFormatPr defaultColWidth="9.1796875" defaultRowHeight="12.5" x14ac:dyDescent="0.25"/>
  <cols>
    <col min="1" max="1" width="53.81640625" style="4" customWidth="1"/>
    <col min="2" max="2" width="33.26953125" style="4" customWidth="1"/>
    <col min="3" max="3" width="21.26953125" style="4" customWidth="1"/>
    <col min="4" max="4" width="22" style="4" hidden="1" customWidth="1"/>
    <col min="5" max="5" width="17.26953125" style="4" customWidth="1"/>
    <col min="6" max="6" width="15.36328125" style="4" customWidth="1"/>
    <col min="7" max="7" width="12.81640625" style="4" customWidth="1"/>
    <col min="8" max="8" width="14.1796875" style="4" customWidth="1"/>
    <col min="9" max="9" width="15.36328125" style="4" customWidth="1"/>
    <col min="10" max="11" width="10.7265625" style="4" customWidth="1"/>
    <col min="12" max="12" width="12.7265625" style="4" customWidth="1"/>
    <col min="13" max="14" width="2.81640625" style="4" customWidth="1"/>
    <col min="15" max="16384" width="9.1796875" style="4"/>
  </cols>
  <sheetData>
    <row r="1" spans="1:13" ht="45.65" customHeight="1" x14ac:dyDescent="0.25">
      <c r="A1" s="626" t="str">
        <f>'[1]Assumptions input'!A1</f>
        <v xml:space="preserve">
Artificial intelligence technologies to aid contouring for radiotherapy treatment planning</v>
      </c>
      <c r="B1" s="626"/>
      <c r="C1" s="189" t="s">
        <v>3</v>
      </c>
      <c r="D1" s="189" t="s">
        <v>3</v>
      </c>
      <c r="E1" s="189" t="s">
        <v>3</v>
      </c>
      <c r="F1" s="189" t="s">
        <v>3</v>
      </c>
      <c r="G1" s="189" t="s">
        <v>3</v>
      </c>
      <c r="H1" s="189" t="s">
        <v>3</v>
      </c>
      <c r="I1" s="189" t="s">
        <v>3</v>
      </c>
      <c r="J1" s="190" t="s">
        <v>3</v>
      </c>
      <c r="K1" s="190"/>
      <c r="L1" s="190"/>
      <c r="M1" s="190" t="s">
        <v>3</v>
      </c>
    </row>
    <row r="2" spans="1:13" ht="26.25" customHeight="1" x14ac:dyDescent="0.5">
      <c r="A2" s="347" t="s">
        <v>810</v>
      </c>
      <c r="B2" s="348"/>
      <c r="C2" s="189" t="s">
        <v>3</v>
      </c>
      <c r="D2" s="189" t="s">
        <v>3</v>
      </c>
      <c r="E2" s="189" t="s">
        <v>3</v>
      </c>
      <c r="F2" s="189" t="s">
        <v>3</v>
      </c>
      <c r="G2" s="189" t="s">
        <v>3</v>
      </c>
      <c r="H2" s="189" t="s">
        <v>3</v>
      </c>
      <c r="I2" s="189" t="s">
        <v>3</v>
      </c>
      <c r="J2" s="190" t="s">
        <v>3</v>
      </c>
      <c r="K2" s="190"/>
      <c r="L2" s="190"/>
      <c r="M2" s="190" t="s">
        <v>3</v>
      </c>
    </row>
    <row r="3" spans="1:13" s="5" customFormat="1" ht="14.5" x14ac:dyDescent="0.35">
      <c r="A3" s="191" t="s">
        <v>3</v>
      </c>
      <c r="B3" s="192" t="s">
        <v>3</v>
      </c>
      <c r="C3" s="192" t="s">
        <v>3</v>
      </c>
      <c r="D3" s="192" t="s">
        <v>3</v>
      </c>
      <c r="E3" s="189" t="s">
        <v>3</v>
      </c>
      <c r="F3" s="189" t="s">
        <v>3</v>
      </c>
      <c r="G3" s="189" t="s">
        <v>3</v>
      </c>
      <c r="H3" s="189" t="s">
        <v>3</v>
      </c>
      <c r="I3" s="189" t="s">
        <v>3</v>
      </c>
      <c r="J3" s="190" t="s">
        <v>3</v>
      </c>
      <c r="K3" s="190"/>
      <c r="L3" s="190"/>
      <c r="M3" s="190" t="s">
        <v>3</v>
      </c>
    </row>
    <row r="4" spans="1:13" s="5" customFormat="1" ht="14" x14ac:dyDescent="0.3">
      <c r="A4" s="375" t="s">
        <v>812</v>
      </c>
      <c r="B4" s="192"/>
      <c r="C4" s="192"/>
      <c r="D4" s="192"/>
      <c r="E4" s="189"/>
      <c r="F4" s="189"/>
      <c r="G4" s="189"/>
      <c r="H4" s="189"/>
      <c r="I4" s="189"/>
      <c r="J4" s="190"/>
      <c r="K4" s="190"/>
      <c r="L4" s="190"/>
      <c r="M4" s="190"/>
    </row>
    <row r="5" spans="1:13" s="5" customFormat="1" ht="14.5" x14ac:dyDescent="0.35">
      <c r="A5" s="191"/>
      <c r="B5" s="192"/>
      <c r="C5" s="192"/>
      <c r="D5" s="192"/>
      <c r="E5" s="189"/>
      <c r="F5" s="189"/>
      <c r="G5" s="189"/>
      <c r="H5" s="189"/>
      <c r="I5" s="189"/>
      <c r="J5" s="190"/>
      <c r="K5" s="190"/>
      <c r="L5" s="190"/>
      <c r="M5" s="190"/>
    </row>
    <row r="6" spans="1:13" s="5" customFormat="1" ht="14" x14ac:dyDescent="0.3">
      <c r="A6" s="287" t="s">
        <v>850</v>
      </c>
      <c r="B6" s="6"/>
      <c r="C6" s="6"/>
      <c r="D6" s="6"/>
      <c r="E6" s="6"/>
      <c r="F6" s="6"/>
      <c r="G6" s="6"/>
      <c r="H6" s="6"/>
      <c r="I6" s="6"/>
      <c r="J6" s="6"/>
      <c r="K6" s="6"/>
      <c r="L6" s="6"/>
      <c r="M6" s="190"/>
    </row>
    <row r="7" spans="1:13" s="5" customFormat="1" ht="14" x14ac:dyDescent="0.3">
      <c r="A7" s="287"/>
      <c r="B7" s="6"/>
      <c r="C7" s="6"/>
      <c r="D7" s="6"/>
      <c r="E7" s="6"/>
      <c r="F7" s="6"/>
      <c r="G7" s="6"/>
      <c r="H7" s="6"/>
      <c r="I7" s="6"/>
      <c r="J7" s="6"/>
      <c r="K7" s="6"/>
      <c r="L7" s="6"/>
      <c r="M7" s="190"/>
    </row>
    <row r="8" spans="1:13" s="5" customFormat="1" ht="14.5" thickBot="1" x14ac:dyDescent="0.35">
      <c r="A8" s="287" t="s">
        <v>856</v>
      </c>
      <c r="B8" s="6"/>
      <c r="C8" s="6"/>
      <c r="D8" s="6"/>
      <c r="E8" s="6"/>
      <c r="F8" s="6"/>
      <c r="G8" s="6"/>
      <c r="H8" s="6"/>
      <c r="I8" s="6"/>
      <c r="J8" s="6"/>
      <c r="K8" s="6"/>
      <c r="L8" s="6"/>
      <c r="M8" s="190"/>
    </row>
    <row r="9" spans="1:13" s="5" customFormat="1" ht="19.75" customHeight="1" thickBot="1" x14ac:dyDescent="0.35">
      <c r="A9" s="627" t="s">
        <v>855</v>
      </c>
      <c r="B9" s="628"/>
      <c r="C9" s="409" t="s">
        <v>619</v>
      </c>
      <c r="D9" s="6"/>
      <c r="E9" s="6"/>
      <c r="F9" s="6"/>
      <c r="G9" s="6"/>
      <c r="H9" s="6"/>
      <c r="I9" s="6"/>
      <c r="J9" s="6"/>
      <c r="K9" s="6"/>
      <c r="L9" s="6"/>
      <c r="M9" s="190"/>
    </row>
    <row r="10" spans="1:13" s="5" customFormat="1" ht="15" customHeight="1" thickBot="1" x14ac:dyDescent="0.35">
      <c r="A10" s="631" t="s">
        <v>851</v>
      </c>
      <c r="B10" s="632"/>
      <c r="C10" s="463">
        <v>10</v>
      </c>
      <c r="D10" s="6"/>
      <c r="E10" s="6"/>
      <c r="F10" s="6"/>
      <c r="G10" s="6"/>
      <c r="H10" s="6"/>
      <c r="I10" s="6"/>
      <c r="J10" s="6"/>
      <c r="K10" s="6"/>
      <c r="L10" s="6"/>
      <c r="M10" s="190"/>
    </row>
    <row r="11" spans="1:13" s="5" customFormat="1" ht="15" customHeight="1" thickBot="1" x14ac:dyDescent="0.35">
      <c r="A11" s="631" t="s">
        <v>852</v>
      </c>
      <c r="B11" s="632"/>
      <c r="C11" s="463">
        <v>20</v>
      </c>
      <c r="D11" s="6"/>
      <c r="E11" s="6"/>
      <c r="F11" s="6"/>
      <c r="G11" s="6"/>
      <c r="H11" s="6"/>
      <c r="I11" s="6"/>
      <c r="J11" s="6"/>
      <c r="K11" s="6"/>
      <c r="L11" s="6"/>
      <c r="M11" s="190"/>
    </row>
    <row r="12" spans="1:13" s="5" customFormat="1" ht="15" customHeight="1" thickBot="1" x14ac:dyDescent="0.35">
      <c r="A12" s="631" t="s">
        <v>853</v>
      </c>
      <c r="B12" s="632"/>
      <c r="C12" s="463">
        <v>20</v>
      </c>
      <c r="D12" s="6"/>
      <c r="E12" s="6"/>
      <c r="F12" s="6"/>
      <c r="G12" s="6"/>
      <c r="H12" s="6"/>
      <c r="I12" s="6"/>
      <c r="J12" s="6"/>
      <c r="K12" s="6"/>
      <c r="L12" s="6"/>
      <c r="M12" s="190"/>
    </row>
    <row r="13" spans="1:13" s="5" customFormat="1" ht="15" customHeight="1" thickBot="1" x14ac:dyDescent="0.35">
      <c r="A13" s="631" t="s">
        <v>854</v>
      </c>
      <c r="B13" s="632"/>
      <c r="C13" s="463">
        <v>20</v>
      </c>
      <c r="D13" s="6"/>
      <c r="E13" s="6"/>
      <c r="F13" s="6"/>
      <c r="G13" s="6"/>
      <c r="H13" s="6"/>
      <c r="I13" s="6"/>
      <c r="J13" s="6"/>
      <c r="K13" s="6"/>
      <c r="L13" s="6"/>
      <c r="M13" s="190"/>
    </row>
    <row r="14" spans="1:13" s="5" customFormat="1" ht="15" customHeight="1" thickBot="1" x14ac:dyDescent="0.35">
      <c r="A14" s="633" t="s">
        <v>632</v>
      </c>
      <c r="B14" s="634"/>
      <c r="C14" s="410">
        <f>SUM(C10:C13)</f>
        <v>70</v>
      </c>
      <c r="D14" s="6"/>
      <c r="E14" s="6"/>
      <c r="F14" s="6"/>
      <c r="G14" s="6"/>
      <c r="H14" s="6"/>
      <c r="I14" s="6"/>
      <c r="J14" s="6"/>
      <c r="K14" s="6"/>
      <c r="L14" s="6"/>
      <c r="M14" s="190"/>
    </row>
    <row r="15" spans="1:13" s="5" customFormat="1" ht="15" customHeight="1" x14ac:dyDescent="0.3">
      <c r="A15" s="411"/>
      <c r="B15" s="411"/>
      <c r="C15" s="353"/>
      <c r="D15" s="6"/>
      <c r="E15" s="6"/>
      <c r="F15" s="6"/>
      <c r="G15" s="6"/>
      <c r="H15" s="6"/>
      <c r="I15" s="6"/>
      <c r="J15" s="6"/>
      <c r="K15" s="6"/>
      <c r="L15" s="6"/>
      <c r="M15" s="190"/>
    </row>
    <row r="16" spans="1:13" s="5" customFormat="1" ht="14" x14ac:dyDescent="0.3">
      <c r="A16" s="375" t="s">
        <v>891</v>
      </c>
      <c r="B16" s="6"/>
      <c r="C16" s="6"/>
      <c r="D16" s="6"/>
      <c r="E16" s="6"/>
      <c r="F16" s="6"/>
      <c r="G16" s="6"/>
      <c r="H16" s="6"/>
      <c r="I16" s="6"/>
      <c r="J16" s="6"/>
      <c r="K16" s="6"/>
      <c r="L16" s="6"/>
      <c r="M16" s="190"/>
    </row>
    <row r="17" spans="1:13" s="5" customFormat="1" ht="14.5" x14ac:dyDescent="0.35">
      <c r="A17" s="349"/>
      <c r="B17" s="6"/>
      <c r="C17" s="6"/>
      <c r="D17" s="6"/>
      <c r="E17" s="6"/>
      <c r="F17" s="6"/>
      <c r="G17" s="6"/>
      <c r="H17" s="6"/>
      <c r="I17" s="6"/>
      <c r="J17" s="6"/>
      <c r="K17" s="6"/>
      <c r="L17" s="6"/>
      <c r="M17" s="190"/>
    </row>
    <row r="18" spans="1:13" s="5" customFormat="1" ht="14.5" thickBot="1" x14ac:dyDescent="0.35">
      <c r="A18" s="287" t="s">
        <v>857</v>
      </c>
      <c r="B18" s="6"/>
      <c r="C18" s="6"/>
      <c r="D18" s="6"/>
      <c r="E18" s="6"/>
      <c r="F18" s="6"/>
      <c r="G18" s="6"/>
      <c r="H18" s="6"/>
      <c r="I18" s="6"/>
      <c r="J18" s="6"/>
      <c r="K18" s="6"/>
      <c r="L18" s="6"/>
      <c r="M18" s="190"/>
    </row>
    <row r="19" spans="1:13" s="5" customFormat="1" ht="19.399999999999999" customHeight="1" thickBot="1" x14ac:dyDescent="0.35">
      <c r="A19" s="629"/>
      <c r="B19" s="630"/>
      <c r="C19" s="414" t="s">
        <v>619</v>
      </c>
      <c r="D19" s="257"/>
      <c r="E19" s="257"/>
      <c r="F19" s="257"/>
      <c r="G19" s="257"/>
      <c r="H19" s="350"/>
      <c r="I19" s="257"/>
      <c r="J19" s="257"/>
      <c r="K19" s="257"/>
      <c r="L19" s="257"/>
      <c r="M19" s="190" t="s">
        <v>3</v>
      </c>
    </row>
    <row r="20" spans="1:13" s="5" customFormat="1" ht="14.5" thickBot="1" x14ac:dyDescent="0.35">
      <c r="A20" s="412" t="s">
        <v>811</v>
      </c>
      <c r="B20" s="413"/>
      <c r="C20" s="463">
        <v>10</v>
      </c>
      <c r="D20" s="257"/>
      <c r="E20" s="351"/>
      <c r="F20" s="342"/>
      <c r="G20" s="352"/>
      <c r="H20" s="351"/>
      <c r="I20" s="353"/>
      <c r="J20" s="258"/>
      <c r="K20" s="259"/>
      <c r="L20" s="258"/>
      <c r="M20" s="190" t="s">
        <v>3</v>
      </c>
    </row>
    <row r="21" spans="1:13" s="5" customFormat="1" ht="14" x14ac:dyDescent="0.3">
      <c r="A21" s="354"/>
      <c r="B21" s="355"/>
      <c r="C21" s="355"/>
      <c r="D21" s="260"/>
      <c r="E21" s="351"/>
      <c r="F21" s="342"/>
      <c r="G21" s="352"/>
      <c r="H21" s="351"/>
      <c r="I21" s="353"/>
      <c r="J21" s="258"/>
      <c r="K21" s="259"/>
      <c r="L21" s="258"/>
      <c r="M21" s="190"/>
    </row>
    <row r="22" spans="1:13" s="5" customFormat="1" ht="14.5" x14ac:dyDescent="0.35">
      <c r="A22" s="356"/>
      <c r="B22" s="192" t="s">
        <v>3</v>
      </c>
      <c r="C22" s="192" t="s">
        <v>3</v>
      </c>
      <c r="D22" s="260"/>
      <c r="E22" s="189"/>
      <c r="F22" s="189"/>
      <c r="G22" s="189"/>
      <c r="H22" s="189"/>
      <c r="I22" s="261"/>
      <c r="J22" s="261"/>
      <c r="K22" s="262"/>
      <c r="L22" s="261"/>
      <c r="M22" s="190" t="s">
        <v>3</v>
      </c>
    </row>
    <row r="23" spans="1:13" s="5" customFormat="1" ht="14" x14ac:dyDescent="0.3">
      <c r="A23" s="342"/>
      <c r="B23" s="192"/>
      <c r="C23" s="192"/>
      <c r="D23" s="260">
        <v>0</v>
      </c>
      <c r="E23" s="189"/>
      <c r="F23" s="189"/>
      <c r="G23" s="189"/>
      <c r="H23" s="189"/>
      <c r="I23" s="261"/>
      <c r="J23" s="261"/>
      <c r="K23" s="262"/>
      <c r="L23" s="261"/>
      <c r="M23" s="190"/>
    </row>
    <row r="24" spans="1:13" s="5" customFormat="1" ht="21" x14ac:dyDescent="0.5">
      <c r="A24" s="347" t="s">
        <v>900</v>
      </c>
      <c r="B24" s="348"/>
      <c r="C24" s="189" t="s">
        <v>3</v>
      </c>
      <c r="D24" s="189" t="s">
        <v>3</v>
      </c>
      <c r="E24" s="189" t="s">
        <v>3</v>
      </c>
      <c r="F24" s="189"/>
      <c r="G24" s="189"/>
      <c r="H24" s="189"/>
      <c r="I24" s="261"/>
      <c r="J24" s="261"/>
      <c r="K24" s="262"/>
      <c r="L24" s="261"/>
      <c r="M24" s="190"/>
    </row>
    <row r="25" spans="1:13" s="5" customFormat="1" ht="21" customHeight="1" x14ac:dyDescent="0.35">
      <c r="A25" s="191" t="s">
        <v>3</v>
      </c>
      <c r="B25" s="192" t="s">
        <v>3</v>
      </c>
      <c r="C25" s="192" t="s">
        <v>3</v>
      </c>
      <c r="D25" s="192" t="s">
        <v>3</v>
      </c>
      <c r="E25" s="189" t="s">
        <v>3</v>
      </c>
      <c r="F25" s="263"/>
      <c r="G25" s="263"/>
      <c r="H25" s="263"/>
      <c r="I25" s="263"/>
      <c r="J25" s="263"/>
      <c r="K25" s="263"/>
      <c r="L25" s="6"/>
      <c r="M25" s="190"/>
    </row>
    <row r="26" spans="1:13" s="5" customFormat="1" ht="14" x14ac:dyDescent="0.3">
      <c r="A26" s="375" t="s">
        <v>812</v>
      </c>
      <c r="B26" s="192"/>
      <c r="C26" s="192"/>
      <c r="D26" s="192"/>
      <c r="E26" s="189"/>
      <c r="F26" s="263"/>
      <c r="G26" s="263"/>
      <c r="H26" s="263"/>
      <c r="I26" s="263"/>
      <c r="J26" s="263"/>
      <c r="K26" s="263"/>
      <c r="L26" s="6"/>
      <c r="M26" s="190"/>
    </row>
    <row r="27" spans="1:13" s="5" customFormat="1" ht="2.25" customHeight="1" x14ac:dyDescent="0.35">
      <c r="A27" s="191"/>
      <c r="B27" s="192"/>
      <c r="C27" s="192"/>
      <c r="D27" s="192"/>
      <c r="E27" s="189"/>
      <c r="F27" s="263"/>
      <c r="G27" s="263"/>
      <c r="H27" s="263"/>
      <c r="I27" s="263"/>
      <c r="J27" s="263"/>
      <c r="K27" s="263"/>
      <c r="L27" s="6"/>
      <c r="M27" s="190"/>
    </row>
    <row r="28" spans="1:13" s="5" customFormat="1" ht="42.65" customHeight="1" x14ac:dyDescent="0.3">
      <c r="A28" s="287" t="s">
        <v>850</v>
      </c>
      <c r="B28" s="6"/>
      <c r="C28" s="6"/>
      <c r="D28" s="6"/>
      <c r="E28" s="6"/>
      <c r="F28" s="364"/>
      <c r="G28" s="258"/>
      <c r="H28" s="259"/>
      <c r="I28" s="258"/>
      <c r="J28" s="189"/>
      <c r="K28" s="263"/>
      <c r="L28" s="263"/>
      <c r="M28" s="6"/>
    </row>
    <row r="29" spans="1:13" s="5" customFormat="1" ht="14" x14ac:dyDescent="0.3">
      <c r="A29" s="287"/>
      <c r="B29" s="6"/>
      <c r="C29" s="6"/>
      <c r="D29" s="6"/>
      <c r="E29" s="6"/>
      <c r="F29" s="358"/>
      <c r="G29" s="367"/>
      <c r="H29" s="262"/>
      <c r="I29" s="261"/>
      <c r="J29" s="189"/>
      <c r="K29" s="263"/>
      <c r="L29" s="263"/>
      <c r="M29" s="6"/>
    </row>
    <row r="30" spans="1:13" s="5" customFormat="1" ht="14.5" thickBot="1" x14ac:dyDescent="0.35">
      <c r="A30" s="287" t="s">
        <v>904</v>
      </c>
      <c r="B30" s="6"/>
      <c r="C30" s="6"/>
      <c r="D30" s="6"/>
      <c r="E30" s="6"/>
      <c r="F30" s="358"/>
      <c r="G30" s="367"/>
      <c r="H30" s="262"/>
      <c r="I30" s="261"/>
      <c r="J30" s="189"/>
      <c r="K30" s="263"/>
      <c r="L30" s="263"/>
      <c r="M30" s="6"/>
    </row>
    <row r="31" spans="1:13" s="5" customFormat="1" ht="14.5" thickBot="1" x14ac:dyDescent="0.35">
      <c r="A31" s="627" t="s">
        <v>855</v>
      </c>
      <c r="B31" s="628"/>
      <c r="C31" s="409" t="s">
        <v>619</v>
      </c>
      <c r="D31" s="6"/>
      <c r="E31" s="6"/>
      <c r="F31" s="358"/>
      <c r="G31" s="368"/>
      <c r="H31" s="368"/>
      <c r="I31" s="368"/>
      <c r="J31" s="189"/>
      <c r="K31" s="263"/>
      <c r="L31" s="263"/>
      <c r="M31" s="6"/>
    </row>
    <row r="32" spans="1:13" s="5" customFormat="1" ht="14.5" thickBot="1" x14ac:dyDescent="0.35">
      <c r="A32" s="631" t="s">
        <v>901</v>
      </c>
      <c r="B32" s="632"/>
      <c r="C32" s="463">
        <v>10</v>
      </c>
      <c r="D32" s="6"/>
      <c r="E32" s="6"/>
      <c r="F32" s="358"/>
      <c r="G32" s="263"/>
      <c r="H32" s="263"/>
      <c r="I32" s="263"/>
      <c r="J32" s="189"/>
      <c r="K32" s="263"/>
      <c r="L32" s="263"/>
      <c r="M32" s="6"/>
    </row>
    <row r="33" spans="1:13" s="5" customFormat="1" ht="14.5" thickBot="1" x14ac:dyDescent="0.35">
      <c r="A33" s="631" t="s">
        <v>852</v>
      </c>
      <c r="B33" s="632"/>
      <c r="C33" s="463">
        <v>10</v>
      </c>
      <c r="D33" s="6"/>
      <c r="E33" s="6"/>
      <c r="F33" s="358"/>
      <c r="G33" s="263"/>
      <c r="H33" s="263"/>
      <c r="I33" s="263"/>
      <c r="J33" s="189"/>
      <c r="K33" s="263"/>
      <c r="L33" s="263"/>
      <c r="M33" s="6"/>
    </row>
    <row r="34" spans="1:13" s="5" customFormat="1" ht="14.5" thickBot="1" x14ac:dyDescent="0.35">
      <c r="A34" s="631" t="s">
        <v>853</v>
      </c>
      <c r="B34" s="632"/>
      <c r="C34" s="463">
        <v>0</v>
      </c>
      <c r="D34" s="6"/>
      <c r="E34" s="6"/>
      <c r="F34" s="358"/>
      <c r="G34" s="263"/>
      <c r="H34" s="263"/>
      <c r="I34" s="263"/>
      <c r="J34" s="189"/>
      <c r="K34" s="263"/>
      <c r="L34" s="263"/>
      <c r="M34" s="6"/>
    </row>
    <row r="35" spans="1:13" s="5" customFormat="1" ht="14.9" customHeight="1" thickBot="1" x14ac:dyDescent="0.35">
      <c r="A35" s="631" t="s">
        <v>854</v>
      </c>
      <c r="B35" s="632"/>
      <c r="C35" s="463">
        <v>20</v>
      </c>
      <c r="D35" s="6"/>
      <c r="E35" s="6"/>
      <c r="F35" s="360"/>
      <c r="G35" s="261"/>
      <c r="H35" s="261"/>
      <c r="I35" s="261"/>
      <c r="J35" s="189"/>
      <c r="K35" s="263"/>
      <c r="L35" s="263"/>
      <c r="M35" s="6"/>
    </row>
    <row r="36" spans="1:13" s="5" customFormat="1" ht="14.5" thickBot="1" x14ac:dyDescent="0.35">
      <c r="A36" s="633" t="s">
        <v>632</v>
      </c>
      <c r="B36" s="634"/>
      <c r="C36" s="410">
        <f>SUM(C32:C35)</f>
        <v>40</v>
      </c>
      <c r="D36" s="6"/>
      <c r="E36" s="6"/>
      <c r="F36" s="263"/>
      <c r="G36" s="263"/>
      <c r="H36" s="263"/>
      <c r="I36" s="263"/>
      <c r="J36" s="263"/>
      <c r="K36" s="263"/>
      <c r="L36" s="6"/>
      <c r="M36" s="190"/>
    </row>
    <row r="37" spans="1:13" s="5" customFormat="1" ht="14" x14ac:dyDescent="0.3">
      <c r="A37" s="411"/>
      <c r="B37" s="411"/>
      <c r="C37" s="353"/>
      <c r="D37" s="6"/>
      <c r="E37" s="6"/>
      <c r="F37" s="263"/>
      <c r="G37" s="263"/>
      <c r="H37" s="263"/>
      <c r="I37" s="263"/>
      <c r="J37" s="263"/>
      <c r="K37" s="263"/>
      <c r="L37" s="6"/>
      <c r="M37" s="190"/>
    </row>
    <row r="38" spans="1:13" s="5" customFormat="1" ht="44.25" customHeight="1" x14ac:dyDescent="0.3">
      <c r="A38" s="375" t="s">
        <v>891</v>
      </c>
      <c r="B38" s="6"/>
      <c r="C38" s="6"/>
      <c r="D38" s="6"/>
      <c r="E38" s="6"/>
      <c r="F38" s="263"/>
      <c r="G38" s="263"/>
      <c r="H38" s="263"/>
      <c r="I38" s="263"/>
      <c r="J38" s="263"/>
      <c r="K38" s="263"/>
      <c r="L38" s="6"/>
      <c r="M38" s="190"/>
    </row>
    <row r="39" spans="1:13" s="5" customFormat="1" ht="14.5" x14ac:dyDescent="0.35">
      <c r="A39" s="349"/>
      <c r="B39" s="6"/>
      <c r="C39" s="6"/>
      <c r="D39" s="6"/>
      <c r="E39" s="6"/>
      <c r="F39" s="263"/>
      <c r="G39" s="263"/>
      <c r="H39" s="263"/>
      <c r="I39" s="263"/>
      <c r="J39" s="263"/>
      <c r="K39" s="263"/>
      <c r="L39" s="6"/>
      <c r="M39" s="190"/>
    </row>
    <row r="40" spans="1:13" s="5" customFormat="1" ht="14.5" thickBot="1" x14ac:dyDescent="0.35">
      <c r="A40" s="287" t="s">
        <v>902</v>
      </c>
      <c r="B40" s="6"/>
      <c r="C40" s="6"/>
      <c r="D40" s="6"/>
      <c r="E40" s="6"/>
      <c r="F40" s="263"/>
      <c r="G40" s="263"/>
      <c r="H40" s="263"/>
      <c r="I40" s="263"/>
      <c r="J40" s="263"/>
      <c r="K40" s="263"/>
      <c r="L40" s="6"/>
      <c r="M40" s="190"/>
    </row>
    <row r="41" spans="1:13" s="5" customFormat="1" ht="14.5" thickBot="1" x14ac:dyDescent="0.35">
      <c r="A41" s="629"/>
      <c r="B41" s="630"/>
      <c r="C41" s="414" t="s">
        <v>619</v>
      </c>
      <c r="D41" s="257"/>
      <c r="E41" s="257"/>
      <c r="F41" s="189"/>
      <c r="G41" s="189"/>
      <c r="H41" s="189"/>
      <c r="I41" s="261"/>
      <c r="J41" s="261"/>
      <c r="K41" s="262"/>
      <c r="L41" s="261"/>
      <c r="M41" s="190"/>
    </row>
    <row r="42" spans="1:13" s="5" customFormat="1" ht="14.5" thickBot="1" x14ac:dyDescent="0.35">
      <c r="A42" s="412" t="s">
        <v>903</v>
      </c>
      <c r="B42" s="413"/>
      <c r="C42" s="463">
        <v>20</v>
      </c>
      <c r="D42" s="257"/>
      <c r="E42" s="351"/>
      <c r="F42" s="364"/>
      <c r="G42" s="189"/>
      <c r="H42" s="261"/>
      <c r="I42" s="261"/>
      <c r="J42" s="262"/>
      <c r="K42" s="261"/>
      <c r="L42" s="190"/>
      <c r="M42" s="6"/>
    </row>
    <row r="43" spans="1:13" s="5" customFormat="1" ht="14" x14ac:dyDescent="0.3">
      <c r="A43" s="365"/>
      <c r="B43" s="366"/>
      <c r="C43" s="357"/>
      <c r="D43" s="343"/>
      <c r="E43" s="357"/>
      <c r="F43" s="358"/>
      <c r="G43" s="189"/>
      <c r="H43" s="261"/>
      <c r="I43" s="261"/>
      <c r="J43" s="262"/>
      <c r="K43" s="261"/>
      <c r="L43" s="190"/>
      <c r="M43" s="6"/>
    </row>
    <row r="44" spans="1:13" s="5" customFormat="1" ht="14" x14ac:dyDescent="0.3">
      <c r="A44" s="365"/>
      <c r="B44" s="366"/>
      <c r="C44" s="357"/>
      <c r="D44" s="343"/>
      <c r="E44" s="357"/>
      <c r="F44" s="358"/>
      <c r="G44" s="189"/>
      <c r="H44" s="261"/>
      <c r="I44" s="261"/>
      <c r="J44" s="262"/>
      <c r="K44" s="261"/>
      <c r="L44" s="190"/>
      <c r="M44" s="6"/>
    </row>
    <row r="45" spans="1:13" s="5" customFormat="1" ht="14" x14ac:dyDescent="0.3">
      <c r="A45" s="365"/>
      <c r="B45" s="366"/>
      <c r="C45" s="357"/>
      <c r="D45" s="343"/>
      <c r="E45" s="357"/>
      <c r="F45" s="358"/>
      <c r="G45" s="189"/>
      <c r="H45" s="261"/>
      <c r="I45" s="261"/>
      <c r="J45" s="262"/>
      <c r="K45" s="261"/>
      <c r="L45" s="190"/>
      <c r="M45" s="6"/>
    </row>
    <row r="46" spans="1:13" s="5" customFormat="1" ht="14" x14ac:dyDescent="0.3">
      <c r="A46" s="365"/>
      <c r="B46" s="366"/>
      <c r="C46" s="357"/>
      <c r="D46" s="343"/>
      <c r="E46" s="357"/>
      <c r="F46" s="358"/>
      <c r="G46" s="189"/>
      <c r="H46" s="261"/>
      <c r="I46" s="261"/>
      <c r="J46" s="262"/>
      <c r="K46" s="261"/>
      <c r="L46" s="190"/>
      <c r="M46" s="6"/>
    </row>
    <row r="47" spans="1:13" s="5" customFormat="1" ht="14" x14ac:dyDescent="0.3">
      <c r="A47" s="358"/>
      <c r="B47" s="366"/>
      <c r="C47" s="357"/>
      <c r="D47" s="343"/>
      <c r="E47" s="357"/>
      <c r="F47" s="358"/>
      <c r="G47" s="189"/>
      <c r="H47" s="372"/>
      <c r="I47" s="261"/>
      <c r="J47" s="261"/>
      <c r="K47" s="261"/>
      <c r="L47" s="190"/>
      <c r="M47" s="6"/>
    </row>
    <row r="48" spans="1:13" s="5" customFormat="1" ht="21" x14ac:dyDescent="0.5">
      <c r="A48" s="347" t="s">
        <v>946</v>
      </c>
      <c r="B48" s="348"/>
      <c r="C48" s="189" t="s">
        <v>3</v>
      </c>
      <c r="D48" s="189" t="s">
        <v>3</v>
      </c>
      <c r="E48" s="189" t="s">
        <v>3</v>
      </c>
      <c r="F48" s="189"/>
      <c r="G48" s="189"/>
      <c r="H48" s="189"/>
      <c r="I48" s="261"/>
      <c r="J48" s="261"/>
      <c r="K48" s="262"/>
      <c r="L48" s="261"/>
      <c r="M48" s="190"/>
    </row>
    <row r="49" spans="1:13" s="5" customFormat="1" ht="21" customHeight="1" x14ac:dyDescent="0.35">
      <c r="A49" s="191" t="s">
        <v>3</v>
      </c>
      <c r="B49" s="192" t="s">
        <v>3</v>
      </c>
      <c r="C49" s="192" t="s">
        <v>3</v>
      </c>
      <c r="D49" s="192" t="s">
        <v>3</v>
      </c>
      <c r="E49" s="189" t="s">
        <v>3</v>
      </c>
      <c r="F49" s="263"/>
      <c r="G49" s="263"/>
      <c r="H49" s="263"/>
      <c r="I49" s="263"/>
      <c r="J49" s="263"/>
      <c r="K49" s="263"/>
      <c r="L49" s="6"/>
      <c r="M49" s="190"/>
    </row>
    <row r="50" spans="1:13" s="5" customFormat="1" ht="14" x14ac:dyDescent="0.3">
      <c r="A50" s="375" t="s">
        <v>812</v>
      </c>
      <c r="B50" s="192"/>
      <c r="C50" s="192"/>
      <c r="D50" s="192"/>
      <c r="E50" s="189"/>
      <c r="F50" s="263"/>
      <c r="G50" s="263"/>
      <c r="H50" s="263"/>
      <c r="I50" s="263"/>
      <c r="J50" s="263"/>
      <c r="K50" s="263"/>
      <c r="L50" s="6"/>
      <c r="M50" s="190"/>
    </row>
    <row r="51" spans="1:13" s="5" customFormat="1" ht="2.25" customHeight="1" x14ac:dyDescent="0.35">
      <c r="A51" s="191"/>
      <c r="B51" s="192"/>
      <c r="C51" s="192"/>
      <c r="D51" s="192"/>
      <c r="E51" s="189"/>
      <c r="F51" s="263"/>
      <c r="G51" s="263"/>
      <c r="H51" s="263"/>
      <c r="I51" s="263"/>
      <c r="J51" s="263"/>
      <c r="K51" s="263"/>
      <c r="L51" s="6"/>
      <c r="M51" s="190"/>
    </row>
    <row r="52" spans="1:13" s="5" customFormat="1" ht="42.65" customHeight="1" x14ac:dyDescent="0.3">
      <c r="A52" s="287" t="s">
        <v>850</v>
      </c>
      <c r="B52" s="6"/>
      <c r="C52" s="6"/>
      <c r="D52" s="6"/>
      <c r="E52" s="6"/>
      <c r="F52" s="364"/>
      <c r="G52" s="258"/>
      <c r="H52" s="259"/>
      <c r="I52" s="258"/>
      <c r="J52" s="189"/>
      <c r="K52" s="263"/>
      <c r="L52" s="263"/>
      <c r="M52" s="6"/>
    </row>
    <row r="53" spans="1:13" s="5" customFormat="1" ht="14" x14ac:dyDescent="0.3">
      <c r="A53" s="287"/>
      <c r="B53" s="6"/>
      <c r="C53" s="6"/>
      <c r="D53" s="6"/>
      <c r="E53" s="6"/>
      <c r="F53" s="358"/>
      <c r="G53" s="367"/>
      <c r="H53" s="262"/>
      <c r="I53" s="261"/>
      <c r="J53" s="189"/>
      <c r="K53" s="263"/>
      <c r="L53" s="263"/>
      <c r="M53" s="6"/>
    </row>
    <row r="54" spans="1:13" s="5" customFormat="1" ht="14.5" thickBot="1" x14ac:dyDescent="0.35">
      <c r="A54" s="287" t="s">
        <v>947</v>
      </c>
      <c r="B54" s="6"/>
      <c r="C54" s="6"/>
      <c r="D54" s="6"/>
      <c r="E54" s="6"/>
      <c r="F54" s="358"/>
      <c r="G54" s="367"/>
      <c r="H54" s="262"/>
      <c r="I54" s="261"/>
      <c r="J54" s="189"/>
      <c r="K54" s="263"/>
      <c r="L54" s="263"/>
      <c r="M54" s="6"/>
    </row>
    <row r="55" spans="1:13" s="5" customFormat="1" ht="14.5" thickBot="1" x14ac:dyDescent="0.35">
      <c r="A55" s="627" t="s">
        <v>855</v>
      </c>
      <c r="B55" s="628"/>
      <c r="C55" s="409" t="s">
        <v>619</v>
      </c>
      <c r="D55" s="6"/>
      <c r="E55" s="6"/>
      <c r="F55" s="358"/>
      <c r="G55" s="368"/>
      <c r="H55" s="368"/>
      <c r="I55" s="368"/>
      <c r="J55" s="189"/>
      <c r="K55" s="263"/>
      <c r="L55" s="263"/>
      <c r="M55" s="6"/>
    </row>
    <row r="56" spans="1:13" s="5" customFormat="1" ht="14.5" thickBot="1" x14ac:dyDescent="0.35">
      <c r="A56" s="631" t="s">
        <v>906</v>
      </c>
      <c r="B56" s="632"/>
      <c r="C56" s="463">
        <v>20</v>
      </c>
      <c r="D56" s="6"/>
      <c r="E56" s="6"/>
      <c r="F56" s="358"/>
      <c r="G56" s="263"/>
      <c r="H56" s="263"/>
      <c r="I56" s="263"/>
      <c r="J56" s="189"/>
      <c r="K56" s="263"/>
      <c r="L56" s="263"/>
      <c r="M56" s="6"/>
    </row>
    <row r="57" spans="1:13" s="5" customFormat="1" ht="14.5" thickBot="1" x14ac:dyDescent="0.35">
      <c r="A57" s="631" t="s">
        <v>852</v>
      </c>
      <c r="B57" s="632"/>
      <c r="C57" s="463">
        <v>20</v>
      </c>
      <c r="D57" s="6"/>
      <c r="E57" s="6"/>
      <c r="F57" s="358"/>
      <c r="G57" s="263"/>
      <c r="H57" s="263"/>
      <c r="I57" s="263"/>
      <c r="J57" s="189"/>
      <c r="K57" s="263"/>
      <c r="L57" s="263"/>
      <c r="M57" s="6"/>
    </row>
    <row r="58" spans="1:13" s="5" customFormat="1" ht="14.5" thickBot="1" x14ac:dyDescent="0.35">
      <c r="A58" s="631" t="s">
        <v>853</v>
      </c>
      <c r="B58" s="632"/>
      <c r="C58" s="463">
        <v>120</v>
      </c>
      <c r="D58" s="6"/>
      <c r="E58" s="6"/>
      <c r="F58" s="358"/>
      <c r="G58" s="263"/>
      <c r="H58" s="263"/>
      <c r="I58" s="263"/>
      <c r="J58" s="189"/>
      <c r="K58" s="263"/>
      <c r="L58" s="263"/>
      <c r="M58" s="6"/>
    </row>
    <row r="59" spans="1:13" s="5" customFormat="1" ht="14.9" customHeight="1" thickBot="1" x14ac:dyDescent="0.35">
      <c r="A59" s="631" t="s">
        <v>854</v>
      </c>
      <c r="B59" s="632"/>
      <c r="C59" s="463">
        <v>20</v>
      </c>
      <c r="D59" s="6"/>
      <c r="E59" s="6"/>
      <c r="F59" s="360"/>
      <c r="G59" s="261"/>
      <c r="H59" s="261"/>
      <c r="I59" s="261"/>
      <c r="J59" s="189"/>
      <c r="K59" s="263"/>
      <c r="L59" s="263"/>
      <c r="M59" s="6"/>
    </row>
    <row r="60" spans="1:13" s="5" customFormat="1" ht="14.5" thickBot="1" x14ac:dyDescent="0.35">
      <c r="A60" s="633" t="s">
        <v>632</v>
      </c>
      <c r="B60" s="634"/>
      <c r="C60" s="410">
        <f>SUM(C56:C59)</f>
        <v>180</v>
      </c>
      <c r="D60" s="6"/>
      <c r="E60" s="6"/>
      <c r="F60" s="263"/>
      <c r="G60" s="263"/>
      <c r="H60" s="263"/>
      <c r="I60" s="263"/>
      <c r="J60" s="263"/>
      <c r="K60" s="263"/>
      <c r="L60" s="6"/>
      <c r="M60" s="190"/>
    </row>
    <row r="61" spans="1:13" s="5" customFormat="1" ht="14" x14ac:dyDescent="0.3">
      <c r="A61" s="411"/>
      <c r="B61" s="411"/>
      <c r="C61" s="353"/>
      <c r="D61" s="6"/>
      <c r="E61" s="6"/>
      <c r="F61" s="263"/>
      <c r="G61" s="263"/>
      <c r="H61" s="263"/>
      <c r="I61" s="263"/>
      <c r="J61" s="263"/>
      <c r="K61" s="263"/>
      <c r="L61" s="6"/>
      <c r="M61" s="190"/>
    </row>
    <row r="62" spans="1:13" s="5" customFormat="1" ht="44.25" customHeight="1" x14ac:dyDescent="0.3">
      <c r="A62" s="375" t="s">
        <v>891</v>
      </c>
      <c r="B62" s="6"/>
      <c r="C62" s="6"/>
      <c r="D62" s="6"/>
      <c r="E62" s="6"/>
      <c r="F62" s="263"/>
      <c r="G62" s="263"/>
      <c r="H62" s="263"/>
      <c r="I62" s="263"/>
      <c r="J62" s="263"/>
      <c r="K62" s="263"/>
      <c r="L62" s="6"/>
      <c r="M62" s="190"/>
    </row>
    <row r="63" spans="1:13" s="5" customFormat="1" ht="14.5" x14ac:dyDescent="0.35">
      <c r="A63" s="349"/>
      <c r="B63" s="6"/>
      <c r="C63" s="6"/>
      <c r="D63" s="6"/>
      <c r="E63" s="6"/>
      <c r="F63" s="263"/>
      <c r="G63" s="263"/>
      <c r="H63" s="263"/>
      <c r="I63" s="263"/>
      <c r="J63" s="263"/>
      <c r="K63" s="263"/>
      <c r="L63" s="6"/>
      <c r="M63" s="190"/>
    </row>
    <row r="64" spans="1:13" s="5" customFormat="1" ht="14.5" thickBot="1" x14ac:dyDescent="0.35">
      <c r="A64" s="287" t="s">
        <v>907</v>
      </c>
      <c r="B64" s="6"/>
      <c r="C64" s="6"/>
      <c r="D64" s="6"/>
      <c r="E64" s="6"/>
      <c r="F64" s="263"/>
      <c r="G64" s="263"/>
      <c r="H64" s="263"/>
      <c r="I64" s="263"/>
      <c r="J64" s="263"/>
      <c r="K64" s="263"/>
      <c r="L64" s="6"/>
      <c r="M64" s="190"/>
    </row>
    <row r="65" spans="1:13" s="5" customFormat="1" ht="14.5" thickBot="1" x14ac:dyDescent="0.35">
      <c r="A65" s="629"/>
      <c r="B65" s="630"/>
      <c r="C65" s="414" t="s">
        <v>619</v>
      </c>
      <c r="D65" s="257"/>
      <c r="E65" s="257"/>
      <c r="F65" s="189"/>
      <c r="G65" s="189"/>
      <c r="H65" s="189"/>
      <c r="I65" s="261"/>
      <c r="J65" s="261"/>
      <c r="K65" s="262"/>
      <c r="L65" s="261"/>
      <c r="M65" s="190"/>
    </row>
    <row r="66" spans="1:13" s="5" customFormat="1" ht="14.5" thickBot="1" x14ac:dyDescent="0.35">
      <c r="A66" s="412" t="s">
        <v>908</v>
      </c>
      <c r="B66" s="413"/>
      <c r="C66" s="463">
        <v>70</v>
      </c>
      <c r="D66" s="257"/>
      <c r="E66" s="351"/>
      <c r="F66" s="364"/>
      <c r="G66" s="189"/>
      <c r="H66" s="261"/>
      <c r="I66" s="261"/>
      <c r="J66" s="262"/>
      <c r="K66" s="261"/>
      <c r="L66" s="190"/>
      <c r="M66" s="6"/>
    </row>
    <row r="67" spans="1:13" s="5" customFormat="1" ht="14" x14ac:dyDescent="0.3">
      <c r="A67" s="365"/>
      <c r="B67" s="366"/>
      <c r="C67" s="357"/>
      <c r="D67" s="343"/>
      <c r="E67" s="357"/>
      <c r="F67" s="358"/>
      <c r="G67" s="189"/>
      <c r="H67" s="261"/>
      <c r="I67" s="261"/>
      <c r="J67" s="262"/>
      <c r="K67" s="261"/>
      <c r="L67" s="190"/>
      <c r="M67" s="6"/>
    </row>
    <row r="68" spans="1:13" s="5" customFormat="1" ht="14" x14ac:dyDescent="0.3">
      <c r="A68" s="365"/>
      <c r="B68" s="366"/>
      <c r="C68" s="357"/>
      <c r="D68" s="343"/>
      <c r="E68" s="357"/>
      <c r="F68" s="358"/>
      <c r="G68" s="189"/>
      <c r="H68" s="261"/>
      <c r="I68" s="261"/>
      <c r="J68" s="262"/>
      <c r="K68" s="261"/>
      <c r="L68" s="190"/>
      <c r="M68" s="6"/>
    </row>
    <row r="69" spans="1:13" s="5" customFormat="1" ht="14" x14ac:dyDescent="0.3">
      <c r="A69" s="365"/>
      <c r="B69" s="366"/>
      <c r="C69" s="357"/>
      <c r="D69" s="343"/>
      <c r="E69" s="357"/>
      <c r="F69" s="358"/>
      <c r="G69" s="189"/>
      <c r="H69" s="261"/>
      <c r="I69" s="261"/>
      <c r="J69" s="262"/>
      <c r="K69" s="261"/>
      <c r="L69" s="190"/>
      <c r="M69" s="6"/>
    </row>
    <row r="70" spans="1:13" s="5" customFormat="1" ht="14" x14ac:dyDescent="0.3">
      <c r="A70" s="365"/>
      <c r="B70" s="366"/>
      <c r="C70" s="357"/>
      <c r="D70" s="343"/>
      <c r="E70" s="357"/>
      <c r="F70" s="358"/>
      <c r="G70" s="189"/>
      <c r="H70" s="261"/>
      <c r="I70" s="261"/>
      <c r="J70" s="262"/>
      <c r="K70" s="261"/>
      <c r="L70" s="190"/>
      <c r="M70" s="6"/>
    </row>
    <row r="71" spans="1:13" s="5" customFormat="1" ht="14" x14ac:dyDescent="0.3">
      <c r="A71" s="365"/>
      <c r="B71" s="366"/>
      <c r="C71" s="357"/>
      <c r="D71" s="343"/>
      <c r="E71" s="357"/>
      <c r="F71" s="358"/>
      <c r="G71" s="263"/>
      <c r="H71" s="263"/>
      <c r="I71" s="263"/>
      <c r="J71" s="189"/>
      <c r="K71" s="263"/>
      <c r="L71" s="263"/>
      <c r="M71" s="6"/>
    </row>
    <row r="72" spans="1:13" s="5" customFormat="1" ht="14" x14ac:dyDescent="0.3">
      <c r="A72" s="358"/>
      <c r="B72" s="366"/>
      <c r="C72" s="357"/>
      <c r="D72" s="343"/>
      <c r="E72" s="357"/>
      <c r="F72" s="358"/>
      <c r="G72" s="263"/>
      <c r="H72" s="263"/>
      <c r="I72" s="263"/>
      <c r="J72" s="189"/>
      <c r="K72" s="263"/>
      <c r="L72" s="263"/>
      <c r="M72" s="6"/>
    </row>
    <row r="73" spans="1:13" s="5" customFormat="1" ht="14" x14ac:dyDescent="0.3">
      <c r="A73" s="358"/>
      <c r="B73" s="366"/>
      <c r="C73" s="357"/>
      <c r="D73" s="343"/>
      <c r="E73" s="357"/>
      <c r="F73" s="358"/>
      <c r="G73" s="263"/>
      <c r="H73" s="263"/>
      <c r="I73" s="263"/>
      <c r="J73" s="189"/>
      <c r="K73" s="263"/>
      <c r="L73" s="263"/>
      <c r="M73" s="6"/>
    </row>
    <row r="74" spans="1:13" s="5" customFormat="1" ht="22.4" customHeight="1" x14ac:dyDescent="0.3">
      <c r="A74" s="369"/>
      <c r="B74" s="635"/>
      <c r="C74" s="635"/>
      <c r="D74" s="635"/>
      <c r="E74" s="359"/>
      <c r="F74" s="360"/>
      <c r="G74" s="261"/>
      <c r="H74" s="261"/>
      <c r="I74" s="261"/>
      <c r="J74" s="189"/>
      <c r="K74" s="263"/>
      <c r="L74" s="263"/>
      <c r="M74" s="6"/>
    </row>
    <row r="75" spans="1:13" s="5" customFormat="1" ht="14.5" x14ac:dyDescent="0.35">
      <c r="A75" s="370"/>
      <c r="B75" s="263"/>
      <c r="C75" s="263"/>
      <c r="D75" s="263"/>
      <c r="E75" s="263"/>
      <c r="F75" s="263"/>
      <c r="G75" s="263"/>
      <c r="H75" s="263"/>
      <c r="I75" s="263"/>
      <c r="J75" s="263"/>
      <c r="K75" s="263"/>
      <c r="L75" s="6"/>
      <c r="M75" s="190"/>
    </row>
    <row r="76" spans="1:13" s="5" customFormat="1" ht="14" x14ac:dyDescent="0.3">
      <c r="A76" s="371"/>
      <c r="B76" s="263"/>
      <c r="C76" s="362"/>
      <c r="D76" s="263"/>
      <c r="E76" s="263"/>
      <c r="F76" s="263"/>
      <c r="G76" s="263"/>
      <c r="H76" s="263"/>
      <c r="I76" s="263"/>
      <c r="J76" s="263"/>
      <c r="K76" s="263"/>
      <c r="L76" s="6"/>
      <c r="M76" s="190"/>
    </row>
    <row r="77" spans="1:13" s="5" customFormat="1" ht="55" customHeight="1" x14ac:dyDescent="0.3">
      <c r="A77" s="636"/>
      <c r="B77" s="636"/>
      <c r="C77" s="636"/>
      <c r="D77" s="636"/>
      <c r="E77" s="636"/>
      <c r="F77" s="263"/>
      <c r="G77" s="263"/>
      <c r="H77" s="263"/>
      <c r="I77" s="263"/>
      <c r="J77" s="263"/>
      <c r="K77" s="263"/>
      <c r="L77" s="6"/>
      <c r="M77" s="190"/>
    </row>
    <row r="78" spans="1:13" s="5" customFormat="1" ht="14" x14ac:dyDescent="0.3">
      <c r="A78" s="362"/>
      <c r="B78" s="263"/>
      <c r="C78" s="362"/>
      <c r="D78" s="263"/>
      <c r="E78" s="263"/>
      <c r="F78" s="263"/>
      <c r="G78" s="263"/>
      <c r="H78" s="263"/>
      <c r="I78" s="263"/>
      <c r="J78" s="263"/>
      <c r="K78" s="263"/>
      <c r="L78" s="6"/>
      <c r="M78" s="190"/>
    </row>
    <row r="79" spans="1:13" s="5" customFormat="1" ht="14.5" x14ac:dyDescent="0.35">
      <c r="A79" s="373"/>
      <c r="B79" s="260"/>
      <c r="C79" s="260"/>
      <c r="D79" s="260"/>
      <c r="E79" s="189"/>
      <c r="F79" s="189"/>
      <c r="G79" s="189"/>
      <c r="H79" s="189"/>
      <c r="I79" s="261"/>
      <c r="J79" s="261"/>
      <c r="K79" s="262"/>
      <c r="L79" s="261"/>
      <c r="M79" s="190"/>
    </row>
    <row r="80" spans="1:13" s="5" customFormat="1" ht="14" x14ac:dyDescent="0.3">
      <c r="A80" s="361"/>
      <c r="B80" s="361"/>
      <c r="C80" s="374"/>
      <c r="D80" s="260"/>
      <c r="E80" s="189"/>
      <c r="F80" s="189"/>
      <c r="G80" s="189"/>
      <c r="H80" s="189"/>
      <c r="I80" s="261"/>
      <c r="J80" s="261"/>
      <c r="K80" s="262"/>
      <c r="L80" s="261"/>
      <c r="M80" s="190"/>
    </row>
    <row r="81" spans="1:19" s="5" customFormat="1" ht="14" x14ac:dyDescent="0.3">
      <c r="A81" s="363"/>
      <c r="B81" s="364"/>
      <c r="C81" s="364"/>
      <c r="D81" s="364"/>
      <c r="E81" s="364"/>
      <c r="F81" s="364"/>
      <c r="G81" s="189"/>
      <c r="H81" s="261"/>
      <c r="I81" s="261"/>
      <c r="J81" s="262"/>
      <c r="K81" s="261"/>
      <c r="L81" s="190"/>
      <c r="M81" s="6"/>
    </row>
    <row r="82" spans="1:19" s="5" customFormat="1" ht="14" x14ac:dyDescent="0.3">
      <c r="A82" s="365"/>
      <c r="B82" s="366"/>
      <c r="C82" s="357"/>
      <c r="D82" s="343"/>
      <c r="E82" s="357"/>
      <c r="F82" s="358"/>
      <c r="G82" s="189"/>
      <c r="H82" s="261"/>
      <c r="I82" s="261"/>
      <c r="J82" s="262"/>
      <c r="K82" s="261"/>
      <c r="L82" s="190"/>
      <c r="M82" s="6"/>
    </row>
    <row r="83" spans="1:19" s="5" customFormat="1" ht="14" x14ac:dyDescent="0.3">
      <c r="A83" s="365"/>
      <c r="B83" s="366"/>
      <c r="C83" s="357"/>
      <c r="D83" s="343"/>
      <c r="E83" s="357"/>
      <c r="F83" s="358"/>
      <c r="G83" s="189"/>
      <c r="H83" s="261"/>
      <c r="I83" s="261"/>
      <c r="J83" s="262"/>
      <c r="K83" s="261"/>
      <c r="L83" s="190"/>
      <c r="M83" s="6"/>
    </row>
    <row r="84" spans="1:19" s="5" customFormat="1" ht="14" x14ac:dyDescent="0.3">
      <c r="A84" s="365"/>
      <c r="B84" s="366"/>
      <c r="C84" s="357"/>
      <c r="D84" s="343"/>
      <c r="E84" s="357"/>
      <c r="F84" s="358"/>
      <c r="G84" s="189"/>
      <c r="H84" s="261"/>
      <c r="I84" s="261"/>
      <c r="J84" s="262"/>
      <c r="K84" s="261"/>
      <c r="L84" s="190"/>
      <c r="M84" s="6"/>
    </row>
    <row r="85" spans="1:19" s="5" customFormat="1" ht="14" x14ac:dyDescent="0.3">
      <c r="A85" s="365"/>
      <c r="B85" s="366"/>
      <c r="C85" s="357"/>
      <c r="D85" s="343"/>
      <c r="E85" s="357"/>
      <c r="F85" s="358"/>
      <c r="G85" s="189"/>
      <c r="H85" s="261"/>
      <c r="I85" s="261"/>
      <c r="J85" s="262"/>
      <c r="K85" s="261"/>
      <c r="L85" s="190"/>
      <c r="M85" s="6"/>
    </row>
    <row r="86" spans="1:19" s="5" customFormat="1" ht="14" x14ac:dyDescent="0.3">
      <c r="A86" s="358"/>
      <c r="B86" s="366"/>
      <c r="C86" s="357"/>
      <c r="D86" s="343"/>
      <c r="E86" s="357"/>
      <c r="F86" s="358"/>
      <c r="G86" s="189"/>
      <c r="H86" s="372"/>
      <c r="I86" s="261"/>
      <c r="J86" s="261"/>
      <c r="K86" s="261"/>
      <c r="L86" s="190"/>
      <c r="M86" s="6"/>
    </row>
    <row r="87" spans="1:19" s="5" customFormat="1" ht="14" x14ac:dyDescent="0.3">
      <c r="A87" s="358"/>
      <c r="B87" s="366"/>
      <c r="C87" s="357"/>
      <c r="D87" s="343"/>
      <c r="E87" s="357"/>
      <c r="F87" s="358"/>
      <c r="G87" s="263"/>
      <c r="H87" s="263"/>
      <c r="I87" s="263"/>
      <c r="J87" s="263"/>
      <c r="K87" s="263"/>
      <c r="L87" s="190"/>
      <c r="M87" s="6"/>
    </row>
    <row r="88" spans="1:19" s="5" customFormat="1" ht="14.9" customHeight="1" x14ac:dyDescent="0.3">
      <c r="A88" s="369"/>
      <c r="B88" s="635"/>
      <c r="C88" s="635"/>
      <c r="D88" s="635"/>
      <c r="E88" s="359"/>
      <c r="F88" s="360"/>
      <c r="G88" s="263"/>
      <c r="H88" s="263"/>
      <c r="I88" s="263"/>
      <c r="J88" s="263"/>
      <c r="K88" s="263"/>
      <c r="L88" s="190"/>
      <c r="M88" s="6"/>
    </row>
    <row r="89" spans="1:19" s="5" customFormat="1" ht="14" x14ac:dyDescent="0.3">
      <c r="A89" s="361"/>
      <c r="B89" s="263"/>
      <c r="C89" s="263"/>
      <c r="D89" s="263"/>
      <c r="E89" s="263"/>
      <c r="F89" s="263"/>
      <c r="G89" s="263"/>
      <c r="H89" s="263"/>
      <c r="I89" s="263"/>
      <c r="J89" s="263"/>
      <c r="K89" s="263"/>
      <c r="L89" s="6"/>
      <c r="M89" s="190"/>
    </row>
    <row r="90" spans="1:19" s="5" customFormat="1" ht="14" x14ac:dyDescent="0.3">
      <c r="A90" s="371"/>
      <c r="B90" s="263"/>
      <c r="C90" s="362"/>
      <c r="D90" s="263"/>
      <c r="E90" s="263"/>
      <c r="F90" s="263"/>
      <c r="G90" s="263"/>
      <c r="H90" s="263"/>
      <c r="I90" s="263"/>
      <c r="J90" s="263"/>
      <c r="K90" s="263"/>
      <c r="L90" s="6"/>
      <c r="M90" s="190"/>
    </row>
    <row r="91" spans="1:19" s="5" customFormat="1" ht="55" customHeight="1" x14ac:dyDescent="0.3">
      <c r="A91" s="636"/>
      <c r="B91" s="636"/>
      <c r="C91" s="636"/>
      <c r="D91" s="636"/>
      <c r="E91" s="636"/>
      <c r="F91" s="263"/>
      <c r="G91" s="263"/>
      <c r="H91" s="263"/>
      <c r="I91" s="263"/>
      <c r="J91" s="263"/>
      <c r="K91" s="263"/>
      <c r="L91" s="6"/>
      <c r="M91" s="190"/>
    </row>
    <row r="92" spans="1:19" s="5" customFormat="1" ht="14" x14ac:dyDescent="0.3">
      <c r="A92" s="362"/>
      <c r="B92" s="263"/>
      <c r="C92" s="362"/>
      <c r="D92" s="263"/>
      <c r="E92" s="263"/>
      <c r="F92" s="263"/>
      <c r="G92" s="263"/>
      <c r="H92" s="263"/>
      <c r="I92" s="263"/>
      <c r="J92" s="263"/>
      <c r="K92" s="263"/>
      <c r="L92" s="6"/>
      <c r="M92" s="190"/>
    </row>
    <row r="93" spans="1:19" s="5" customFormat="1" ht="14" x14ac:dyDescent="0.3">
      <c r="A93" s="361"/>
      <c r="B93" s="263"/>
      <c r="C93" s="263"/>
      <c r="D93" s="263"/>
      <c r="E93" s="263"/>
      <c r="F93" s="263"/>
      <c r="G93" s="263"/>
      <c r="H93" s="263"/>
      <c r="I93" s="263"/>
      <c r="J93" s="263"/>
      <c r="K93" s="263"/>
      <c r="L93" s="6"/>
      <c r="M93" s="190"/>
    </row>
    <row r="94" spans="1:19" s="5" customFormat="1" ht="14" x14ac:dyDescent="0.3">
      <c r="A94" s="361"/>
      <c r="B94" s="263"/>
      <c r="C94" s="263"/>
      <c r="D94" s="263"/>
      <c r="E94" s="263"/>
      <c r="F94" s="263"/>
      <c r="G94" s="263"/>
      <c r="H94" s="263"/>
      <c r="I94" s="263"/>
      <c r="J94" s="263"/>
      <c r="K94" s="263"/>
      <c r="L94" s="6"/>
      <c r="M94" s="190"/>
    </row>
    <row r="95" spans="1:19" ht="14" x14ac:dyDescent="0.3">
      <c r="N95" s="5"/>
      <c r="O95" s="5"/>
      <c r="P95" s="5"/>
      <c r="Q95" s="5"/>
      <c r="R95" s="5"/>
      <c r="S95" s="5"/>
    </row>
    <row r="96" spans="1:19" ht="14" x14ac:dyDescent="0.3">
      <c r="N96" s="5"/>
      <c r="O96" s="5"/>
      <c r="P96" s="5"/>
      <c r="Q96" s="5"/>
      <c r="R96" s="5"/>
      <c r="S96" s="5"/>
    </row>
    <row r="97" spans="14:19" ht="14" x14ac:dyDescent="0.3">
      <c r="N97" s="5"/>
      <c r="O97" s="5"/>
      <c r="P97" s="5"/>
      <c r="Q97" s="5"/>
      <c r="R97" s="5"/>
      <c r="S97" s="5"/>
    </row>
    <row r="98" spans="14:19" ht="14" x14ac:dyDescent="0.3">
      <c r="N98" s="5"/>
      <c r="O98" s="5"/>
      <c r="P98" s="5"/>
      <c r="Q98" s="5"/>
      <c r="R98" s="5"/>
      <c r="S98" s="5"/>
    </row>
    <row r="99" spans="14:19" ht="14" x14ac:dyDescent="0.3">
      <c r="N99" s="5"/>
      <c r="O99" s="5"/>
      <c r="P99" s="5"/>
      <c r="Q99" s="5"/>
      <c r="R99" s="5"/>
      <c r="S99" s="5"/>
    </row>
    <row r="100" spans="14:19" ht="14" x14ac:dyDescent="0.3">
      <c r="N100" s="5"/>
      <c r="O100" s="5"/>
      <c r="P100" s="5"/>
      <c r="Q100" s="5"/>
      <c r="R100" s="5"/>
      <c r="S100" s="5"/>
    </row>
    <row r="101" spans="14:19" ht="14" x14ac:dyDescent="0.3">
      <c r="N101" s="5"/>
      <c r="O101" s="5"/>
      <c r="P101" s="5"/>
      <c r="Q101" s="5"/>
      <c r="R101" s="5"/>
      <c r="S101" s="5"/>
    </row>
    <row r="102" spans="14:19" ht="14" x14ac:dyDescent="0.3">
      <c r="N102" s="5"/>
      <c r="O102" s="5"/>
      <c r="P102" s="5"/>
      <c r="Q102" s="5"/>
      <c r="R102" s="5"/>
      <c r="S102" s="5"/>
    </row>
    <row r="103" spans="14:19" ht="14" x14ac:dyDescent="0.3">
      <c r="N103" s="5"/>
      <c r="O103" s="5"/>
      <c r="P103" s="5"/>
      <c r="Q103" s="5"/>
      <c r="R103" s="5"/>
      <c r="S103" s="5"/>
    </row>
  </sheetData>
  <sheetProtection algorithmName="SHA-512" hashValue="fPKhx+NldnyAnPEK4tlygnK39S8LcrpPFZWMIJtQfdyj84tWsK781t90xaTl64RPN05WMgr2hSILA9DR+emvzw==" saltValue="/QrjH5vvLuoFpdaSa3jyKQ==" spinCount="100000" sheet="1" objects="1" scenarios="1"/>
  <protectedRanges>
    <protectedRange sqref="E74:F74 E88:F88 B82:F87 B43:F47 F29:F35 B67:F73 F53:F59" name="Range5_3"/>
  </protectedRanges>
  <mergeCells count="26">
    <mergeCell ref="A77:E77"/>
    <mergeCell ref="B88:D88"/>
    <mergeCell ref="A91:E91"/>
    <mergeCell ref="A56:B56"/>
    <mergeCell ref="A57:B57"/>
    <mergeCell ref="A58:B58"/>
    <mergeCell ref="A59:B59"/>
    <mergeCell ref="A60:B60"/>
    <mergeCell ref="A65:B65"/>
    <mergeCell ref="A31:B31"/>
    <mergeCell ref="A32:B32"/>
    <mergeCell ref="A33:B33"/>
    <mergeCell ref="A55:B55"/>
    <mergeCell ref="B74:D74"/>
    <mergeCell ref="A34:B34"/>
    <mergeCell ref="A35:B35"/>
    <mergeCell ref="A36:B36"/>
    <mergeCell ref="A41:B41"/>
    <mergeCell ref="A1:B1"/>
    <mergeCell ref="A9:B9"/>
    <mergeCell ref="A19:B19"/>
    <mergeCell ref="A10:B10"/>
    <mergeCell ref="A11:B11"/>
    <mergeCell ref="A12:B12"/>
    <mergeCell ref="A13:B13"/>
    <mergeCell ref="A14:B14"/>
  </mergeCell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7E1E3-2347-4BFC-A600-ECBDB98D00DE}">
  <dimension ref="A1:H21"/>
  <sheetViews>
    <sheetView workbookViewId="0">
      <selection activeCell="F15" sqref="F15"/>
    </sheetView>
  </sheetViews>
  <sheetFormatPr defaultRowHeight="14.5" x14ac:dyDescent="0.35"/>
  <cols>
    <col min="1" max="1" width="36.36328125" customWidth="1"/>
    <col min="2" max="2" width="24.7265625" customWidth="1"/>
    <col min="3" max="3" width="30.54296875" customWidth="1"/>
    <col min="4" max="4" width="19.1796875" customWidth="1"/>
    <col min="5" max="5" width="41.1796875" customWidth="1"/>
    <col min="6" max="6" width="37.7265625" customWidth="1"/>
    <col min="7" max="7" width="50.36328125" customWidth="1"/>
    <col min="8" max="8" width="34.1796875" customWidth="1"/>
  </cols>
  <sheetData>
    <row r="1" spans="1:8" x14ac:dyDescent="0.35">
      <c r="A1" t="s">
        <v>782</v>
      </c>
    </row>
    <row r="2" spans="1:8" x14ac:dyDescent="0.35">
      <c r="A2" t="s">
        <v>780</v>
      </c>
    </row>
    <row r="3" spans="1:8" x14ac:dyDescent="0.35">
      <c r="A3" t="s">
        <v>781</v>
      </c>
    </row>
    <row r="4" spans="1:8" x14ac:dyDescent="0.35">
      <c r="A4" t="s">
        <v>783</v>
      </c>
    </row>
    <row r="14" spans="1:8" ht="15" thickBot="1" x14ac:dyDescent="0.4">
      <c r="A14" s="330" t="s">
        <v>624</v>
      </c>
      <c r="B14" s="331" t="s">
        <v>785</v>
      </c>
      <c r="C14" s="331" t="s">
        <v>795</v>
      </c>
      <c r="D14" s="331" t="s">
        <v>782</v>
      </c>
      <c r="E14" s="332" t="s">
        <v>784</v>
      </c>
      <c r="F14" s="332" t="s">
        <v>623</v>
      </c>
      <c r="G14" s="332" t="s">
        <v>622</v>
      </c>
      <c r="H14" s="333" t="s">
        <v>640</v>
      </c>
    </row>
    <row r="15" spans="1:8" ht="15" thickBot="1" x14ac:dyDescent="0.4">
      <c r="A15" s="327" t="s">
        <v>789</v>
      </c>
      <c r="B15" s="325" t="s">
        <v>788</v>
      </c>
      <c r="C15" s="325" t="s">
        <v>794</v>
      </c>
      <c r="D15" s="326"/>
      <c r="E15" s="321">
        <v>0</v>
      </c>
      <c r="F15" s="322">
        <v>25.46</v>
      </c>
      <c r="G15" s="323">
        <v>0</v>
      </c>
      <c r="H15" s="329">
        <f>E15*F15*G15</f>
        <v>0</v>
      </c>
    </row>
    <row r="16" spans="1:8" ht="15" thickBot="1" x14ac:dyDescent="0.4">
      <c r="A16" s="327" t="s">
        <v>790</v>
      </c>
      <c r="B16" s="325"/>
      <c r="C16" s="325"/>
      <c r="D16" s="326"/>
      <c r="E16" s="321">
        <v>0</v>
      </c>
      <c r="F16" s="322">
        <v>25.46</v>
      </c>
      <c r="G16" s="323">
        <v>0</v>
      </c>
      <c r="H16" s="329">
        <f>E16*F16*G16</f>
        <v>0</v>
      </c>
    </row>
    <row r="17" spans="1:8" ht="15" thickBot="1" x14ac:dyDescent="0.4">
      <c r="A17" s="327" t="s">
        <v>791</v>
      </c>
      <c r="B17" s="325"/>
      <c r="C17" s="325"/>
      <c r="D17" s="326"/>
      <c r="E17" s="321">
        <v>0</v>
      </c>
      <c r="F17" s="322">
        <v>31.21</v>
      </c>
      <c r="G17" s="323">
        <v>0</v>
      </c>
      <c r="H17" s="329">
        <f t="shared" ref="H17:H20" si="0">E17*F17*G17</f>
        <v>0</v>
      </c>
    </row>
    <row r="18" spans="1:8" ht="15" thickBot="1" x14ac:dyDescent="0.4">
      <c r="A18" s="327" t="s">
        <v>792</v>
      </c>
      <c r="B18" s="325"/>
      <c r="C18" s="325"/>
      <c r="D18" s="326"/>
      <c r="E18" s="321">
        <v>0</v>
      </c>
      <c r="F18" s="322">
        <v>38.619999999999997</v>
      </c>
      <c r="G18" s="323">
        <v>0</v>
      </c>
      <c r="H18" s="329">
        <f t="shared" si="0"/>
        <v>0</v>
      </c>
    </row>
    <row r="19" spans="1:8" ht="15" thickBot="1" x14ac:dyDescent="0.4">
      <c r="A19" s="328" t="s">
        <v>644</v>
      </c>
      <c r="B19" s="324"/>
      <c r="C19" s="325"/>
      <c r="D19" s="326"/>
      <c r="E19" s="321">
        <v>0</v>
      </c>
      <c r="F19" s="322">
        <v>0</v>
      </c>
      <c r="G19" s="323">
        <v>0</v>
      </c>
      <c r="H19" s="329">
        <f t="shared" si="0"/>
        <v>0</v>
      </c>
    </row>
    <row r="20" spans="1:8" ht="15" thickBot="1" x14ac:dyDescent="0.4">
      <c r="A20" s="328" t="s">
        <v>643</v>
      </c>
      <c r="B20" s="324"/>
      <c r="C20" s="325"/>
      <c r="D20" s="326"/>
      <c r="E20" s="321">
        <v>0</v>
      </c>
      <c r="F20" s="322">
        <v>0</v>
      </c>
      <c r="G20" s="323">
        <v>0</v>
      </c>
      <c r="H20" s="329">
        <f t="shared" si="0"/>
        <v>0</v>
      </c>
    </row>
    <row r="21" spans="1:8" ht="28.5" x14ac:dyDescent="0.35">
      <c r="A21" s="334"/>
      <c r="B21" s="338" t="s">
        <v>641</v>
      </c>
      <c r="C21" s="339"/>
      <c r="D21" s="339"/>
      <c r="E21" s="340"/>
      <c r="F21" s="335">
        <f>SUM(H15:H18)</f>
        <v>0</v>
      </c>
      <c r="G21" s="336">
        <f>SUM(I15:I18)</f>
        <v>0</v>
      </c>
      <c r="H21" s="337"/>
    </row>
  </sheetData>
  <protectedRanges>
    <protectedRange sqref="F21:G21 E15:H20" name="Range5_3_1"/>
  </protectedRanges>
  <pageMargins left="0.7" right="0.7" top="0.75" bottom="0.75" header="0.3" footer="0.3"/>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E014371-91C4-4281-9AAF-97073372639A}">
          <x14:formula1>
            <xm:f>'Payscales '!#REF!</xm:f>
          </x14:formula1>
          <xm:sqref>B20</xm:sqref>
        </x14:dataValidation>
        <x14:dataValidation type="list" allowBlank="1" showInputMessage="1" showErrorMessage="1" xr:uid="{8A3EFF4F-8569-454F-9256-925C947DB2A8}">
          <x14:formula1>
            <xm:f>'Payscales '!#REF!</xm:f>
          </x14:formula1>
          <xm:sqref>C15:D20 B15:B19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0985-EF96-4917-A2EC-1B228F9542C5}">
  <dimension ref="A1:A16"/>
  <sheetViews>
    <sheetView workbookViewId="0">
      <selection activeCell="D7" sqref="D7"/>
    </sheetView>
  </sheetViews>
  <sheetFormatPr defaultRowHeight="14.5" x14ac:dyDescent="0.35"/>
  <sheetData>
    <row r="1" spans="1:1" x14ac:dyDescent="0.35">
      <c r="A1" t="s">
        <v>782</v>
      </c>
    </row>
    <row r="2" spans="1:1" x14ac:dyDescent="0.35">
      <c r="A2" t="s">
        <v>782</v>
      </c>
    </row>
    <row r="3" spans="1:1" x14ac:dyDescent="0.35">
      <c r="A3" t="s">
        <v>786</v>
      </c>
    </row>
    <row r="4" spans="1:1" x14ac:dyDescent="0.35">
      <c r="A4" t="s">
        <v>787</v>
      </c>
    </row>
    <row r="5" spans="1:1" x14ac:dyDescent="0.35">
      <c r="A5" t="s">
        <v>799</v>
      </c>
    </row>
    <row r="6" spans="1:1" x14ac:dyDescent="0.35">
      <c r="A6" t="s">
        <v>800</v>
      </c>
    </row>
    <row r="7" spans="1:1" x14ac:dyDescent="0.35">
      <c r="A7" t="s">
        <v>801</v>
      </c>
    </row>
    <row r="8" spans="1:1" x14ac:dyDescent="0.35">
      <c r="A8" t="s">
        <v>802</v>
      </c>
    </row>
    <row r="9" spans="1:1" x14ac:dyDescent="0.35">
      <c r="A9" t="s">
        <v>803</v>
      </c>
    </row>
    <row r="10" spans="1:1" x14ac:dyDescent="0.35">
      <c r="A10" t="s">
        <v>804</v>
      </c>
    </row>
    <row r="11" spans="1:1" x14ac:dyDescent="0.35">
      <c r="A11" t="s">
        <v>805</v>
      </c>
    </row>
    <row r="12" spans="1:1" x14ac:dyDescent="0.35">
      <c r="A12" t="s">
        <v>779</v>
      </c>
    </row>
    <row r="13" spans="1:1" x14ac:dyDescent="0.35">
      <c r="A13" t="s">
        <v>782</v>
      </c>
    </row>
    <row r="14" spans="1:1" x14ac:dyDescent="0.35">
      <c r="A14" t="s">
        <v>793</v>
      </c>
    </row>
    <row r="15" spans="1:1" x14ac:dyDescent="0.35">
      <c r="A15" t="s">
        <v>797</v>
      </c>
    </row>
    <row r="16" spans="1:1" x14ac:dyDescent="0.35">
      <c r="A16" t="s">
        <v>798</v>
      </c>
    </row>
  </sheetData>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518"/>
  <sheetViews>
    <sheetView showGridLines="0" zoomScale="95" zoomScaleNormal="95" workbookViewId="0">
      <selection activeCell="B7" sqref="B7"/>
    </sheetView>
  </sheetViews>
  <sheetFormatPr defaultColWidth="9.1796875" defaultRowHeight="15.5" x14ac:dyDescent="0.35"/>
  <cols>
    <col min="1" max="1" width="85.1796875" style="184" customWidth="1"/>
    <col min="2" max="2" width="15" style="184" customWidth="1"/>
    <col min="3" max="3" width="15.81640625" style="206" customWidth="1"/>
    <col min="4" max="4" width="15.81640625" style="2" customWidth="1"/>
    <col min="5" max="6" width="15.81640625" style="70" customWidth="1"/>
    <col min="7" max="7" width="3.81640625" style="70" customWidth="1"/>
    <col min="8" max="8" width="17" style="207" customWidth="1"/>
    <col min="9" max="9" width="16.26953125" style="207" customWidth="1"/>
    <col min="10" max="10" width="15.81640625" style="207" customWidth="1"/>
    <col min="11" max="16384" width="9.1796875" style="2"/>
  </cols>
  <sheetData>
    <row r="1" spans="1:17" ht="30" customHeight="1" x14ac:dyDescent="0.35">
      <c r="A1" s="174" t="str">
        <f>'Assumptions input'!A1</f>
        <v xml:space="preserve">
Artificial intelligence technologies to aid contouring for radiotherapy treatment planning</v>
      </c>
      <c r="B1" s="174"/>
      <c r="C1" s="193"/>
      <c r="D1" s="194" t="s">
        <v>3</v>
      </c>
      <c r="E1" s="195" t="s">
        <v>3</v>
      </c>
      <c r="F1" s="186" t="s">
        <v>3</v>
      </c>
      <c r="G1" s="186" t="s">
        <v>3</v>
      </c>
      <c r="H1" s="186" t="s">
        <v>3</v>
      </c>
      <c r="I1" s="186" t="s">
        <v>3</v>
      </c>
      <c r="J1" s="186" t="s">
        <v>3</v>
      </c>
    </row>
    <row r="2" spans="1:17" ht="30" customHeight="1" x14ac:dyDescent="0.3">
      <c r="A2" s="175" t="s">
        <v>355</v>
      </c>
      <c r="B2" s="415"/>
      <c r="C2" s="196" t="s">
        <v>3</v>
      </c>
      <c r="D2" s="197" t="s">
        <v>3</v>
      </c>
      <c r="E2" s="198" t="s">
        <v>3</v>
      </c>
      <c r="F2" s="185" t="s">
        <v>3</v>
      </c>
      <c r="G2" s="185" t="s">
        <v>3</v>
      </c>
      <c r="H2" s="186" t="s">
        <v>3</v>
      </c>
      <c r="I2" s="186" t="s">
        <v>3</v>
      </c>
      <c r="J2" s="186" t="s">
        <v>3</v>
      </c>
    </row>
    <row r="3" spans="1:17" s="173" customFormat="1" ht="14" x14ac:dyDescent="0.3">
      <c r="A3" s="185"/>
      <c r="B3" s="185"/>
      <c r="C3" s="242"/>
      <c r="D3" s="185"/>
      <c r="E3" s="198"/>
      <c r="F3" s="198"/>
      <c r="G3" s="198"/>
      <c r="H3" s="186" t="s">
        <v>3</v>
      </c>
      <c r="I3" s="186" t="s">
        <v>3</v>
      </c>
      <c r="J3" s="186" t="s">
        <v>3</v>
      </c>
      <c r="K3" s="2"/>
      <c r="L3" s="2"/>
      <c r="M3" s="2"/>
      <c r="N3" s="2"/>
      <c r="O3" s="2"/>
      <c r="P3" s="2"/>
      <c r="Q3" s="2"/>
    </row>
    <row r="4" spans="1:17" s="173" customFormat="1" ht="14" x14ac:dyDescent="0.3">
      <c r="A4" s="185"/>
      <c r="B4" s="185"/>
      <c r="C4" s="242"/>
      <c r="D4" s="185"/>
      <c r="E4" s="198"/>
      <c r="F4" s="198"/>
      <c r="G4" s="198"/>
      <c r="H4" s="186"/>
      <c r="I4" s="186"/>
      <c r="J4" s="186"/>
      <c r="K4" s="2"/>
      <c r="L4" s="2"/>
      <c r="M4" s="2"/>
      <c r="N4" s="2"/>
      <c r="O4" s="2"/>
      <c r="P4" s="2"/>
      <c r="Q4" s="2"/>
    </row>
    <row r="5" spans="1:17" s="173" customFormat="1" ht="14.5" thickBot="1" x14ac:dyDescent="0.35">
      <c r="A5" s="185"/>
      <c r="B5" s="185"/>
      <c r="C5" s="242"/>
      <c r="D5" s="185"/>
      <c r="E5" s="198"/>
      <c r="F5" s="198"/>
      <c r="G5" s="198"/>
      <c r="H5" s="186"/>
      <c r="I5" s="186"/>
      <c r="J5" s="186"/>
      <c r="K5" s="2"/>
      <c r="L5" s="2"/>
      <c r="M5" s="2"/>
      <c r="N5" s="2"/>
      <c r="O5" s="2"/>
      <c r="P5" s="2"/>
      <c r="Q5" s="2"/>
    </row>
    <row r="6" spans="1:17" ht="42" x14ac:dyDescent="0.3">
      <c r="A6" s="256" t="s">
        <v>618</v>
      </c>
      <c r="B6" s="231" t="s">
        <v>858</v>
      </c>
      <c r="C6" s="231" t="s">
        <v>457</v>
      </c>
      <c r="D6" s="223" t="s">
        <v>645</v>
      </c>
      <c r="E6" s="224" t="s">
        <v>646</v>
      </c>
      <c r="F6" s="228" t="s">
        <v>442</v>
      </c>
      <c r="G6" s="440"/>
      <c r="H6" s="248" t="s">
        <v>443</v>
      </c>
      <c r="I6" s="249" t="s">
        <v>444</v>
      </c>
      <c r="J6" s="250" t="s">
        <v>445</v>
      </c>
      <c r="K6" s="172"/>
    </row>
    <row r="7" spans="1:17" s="173" customFormat="1" ht="14" x14ac:dyDescent="0.35">
      <c r="A7" s="229" t="s">
        <v>860</v>
      </c>
      <c r="B7" s="430"/>
      <c r="C7" s="421">
        <f>'Technology costs'!$C$20</f>
        <v>10</v>
      </c>
      <c r="D7" s="442">
        <f>'Assumptions input'!C13</f>
        <v>0</v>
      </c>
      <c r="E7" s="376">
        <f>'Assumptions input'!E13</f>
        <v>0</v>
      </c>
      <c r="F7" s="239">
        <f t="shared" ref="F7:F12" si="0">E7-D7</f>
        <v>0</v>
      </c>
      <c r="G7" s="434"/>
      <c r="H7" s="244">
        <f t="shared" ref="H7" si="1">C7*D7</f>
        <v>0</v>
      </c>
      <c r="I7" s="245">
        <f t="shared" ref="I7:I12" si="2">C7*E7</f>
        <v>0</v>
      </c>
      <c r="J7" s="246">
        <f t="shared" ref="J7:J13" si="3">I7-H7</f>
        <v>0</v>
      </c>
      <c r="K7" s="203"/>
    </row>
    <row r="8" spans="1:17" s="173" customFormat="1" ht="14" x14ac:dyDescent="0.35">
      <c r="A8" s="229" t="s">
        <v>861</v>
      </c>
      <c r="B8" s="431"/>
      <c r="C8" s="421">
        <f>'Technology costs'!$C$20</f>
        <v>10</v>
      </c>
      <c r="D8" s="442">
        <f>'Assumptions input'!C20</f>
        <v>0</v>
      </c>
      <c r="E8" s="376">
        <f>'Assumptions input'!E20</f>
        <v>0</v>
      </c>
      <c r="F8" s="239">
        <f t="shared" si="0"/>
        <v>0</v>
      </c>
      <c r="G8" s="434"/>
      <c r="H8" s="244">
        <f>C8*D8</f>
        <v>0</v>
      </c>
      <c r="I8" s="245">
        <f t="shared" si="2"/>
        <v>0</v>
      </c>
      <c r="J8" s="246">
        <f t="shared" si="3"/>
        <v>0</v>
      </c>
      <c r="K8" s="203"/>
    </row>
    <row r="9" spans="1:17" s="173" customFormat="1" ht="14" x14ac:dyDescent="0.35">
      <c r="A9" s="229" t="s">
        <v>862</v>
      </c>
      <c r="B9" s="431"/>
      <c r="C9" s="421">
        <f>'Technology costs'!$C$20</f>
        <v>10</v>
      </c>
      <c r="D9" s="425">
        <f>'Assumptions input'!C27</f>
        <v>0</v>
      </c>
      <c r="E9" s="344">
        <f>'Assumptions input'!E27</f>
        <v>0</v>
      </c>
      <c r="F9" s="266">
        <f t="shared" si="0"/>
        <v>0</v>
      </c>
      <c r="G9" s="434"/>
      <c r="H9" s="422">
        <f t="shared" ref="H9:H12" si="4">C9*D9</f>
        <v>0</v>
      </c>
      <c r="I9" s="423">
        <f t="shared" si="2"/>
        <v>0</v>
      </c>
      <c r="J9" s="422">
        <f t="shared" si="3"/>
        <v>0</v>
      </c>
      <c r="K9" s="203"/>
    </row>
    <row r="10" spans="1:17" s="173" customFormat="1" ht="14" x14ac:dyDescent="0.35">
      <c r="A10" s="427" t="s">
        <v>863</v>
      </c>
      <c r="B10" s="432"/>
      <c r="C10" s="421">
        <f>'Technology costs'!$C$20</f>
        <v>10</v>
      </c>
      <c r="D10" s="425">
        <f>'Assumptions input'!C34</f>
        <v>0</v>
      </c>
      <c r="E10" s="344">
        <f>'Assumptions input'!E34</f>
        <v>0</v>
      </c>
      <c r="F10" s="266">
        <f t="shared" si="0"/>
        <v>0</v>
      </c>
      <c r="G10" s="434"/>
      <c r="H10" s="267">
        <f t="shared" si="4"/>
        <v>0</v>
      </c>
      <c r="I10" s="268">
        <f t="shared" si="2"/>
        <v>0</v>
      </c>
      <c r="J10" s="267">
        <f t="shared" si="3"/>
        <v>0</v>
      </c>
      <c r="K10" s="203"/>
    </row>
    <row r="11" spans="1:17" s="173" customFormat="1" ht="14" x14ac:dyDescent="0.35">
      <c r="A11" s="427" t="s">
        <v>864</v>
      </c>
      <c r="B11" s="431"/>
      <c r="C11" s="424">
        <f>'Technology costs'!$C$20</f>
        <v>10</v>
      </c>
      <c r="D11" s="425">
        <f>'Assumptions input'!C41</f>
        <v>0</v>
      </c>
      <c r="E11" s="344">
        <f>'Assumptions input'!E41</f>
        <v>0</v>
      </c>
      <c r="F11" s="266">
        <f t="shared" si="0"/>
        <v>0</v>
      </c>
      <c r="G11" s="434"/>
      <c r="H11" s="422">
        <f t="shared" si="4"/>
        <v>0</v>
      </c>
      <c r="I11" s="423">
        <f t="shared" si="2"/>
        <v>0</v>
      </c>
      <c r="J11" s="422">
        <f t="shared" si="3"/>
        <v>0</v>
      </c>
      <c r="K11" s="203"/>
    </row>
    <row r="12" spans="1:17" s="173" customFormat="1" ht="15.75" customHeight="1" x14ac:dyDescent="0.35">
      <c r="A12" s="427" t="s">
        <v>865</v>
      </c>
      <c r="B12" s="431"/>
      <c r="C12" s="424">
        <f>'Technology costs'!$C$20</f>
        <v>10</v>
      </c>
      <c r="D12" s="425">
        <f>'Assumptions input'!C48</f>
        <v>0</v>
      </c>
      <c r="E12" s="344">
        <f>'Assumptions input'!E48</f>
        <v>0</v>
      </c>
      <c r="F12" s="266">
        <f t="shared" si="0"/>
        <v>0</v>
      </c>
      <c r="G12" s="434"/>
      <c r="H12" s="426">
        <f t="shared" si="4"/>
        <v>0</v>
      </c>
      <c r="I12" s="423">
        <f t="shared" si="2"/>
        <v>0</v>
      </c>
      <c r="J12" s="426">
        <f t="shared" si="3"/>
        <v>0</v>
      </c>
      <c r="K12" s="203"/>
    </row>
    <row r="13" spans="1:17" s="173" customFormat="1" ht="14" x14ac:dyDescent="0.3">
      <c r="A13" s="427" t="s">
        <v>859</v>
      </c>
      <c r="B13" s="433">
        <f>'Technology costs'!C14</f>
        <v>70</v>
      </c>
      <c r="C13" s="448"/>
      <c r="D13" s="439"/>
      <c r="E13" s="439"/>
      <c r="F13" s="443"/>
      <c r="G13" s="434"/>
      <c r="H13" s="426">
        <f>IF(SUM(H7:H12)&gt;0,'Technology costs'!$C$14,0)</f>
        <v>0</v>
      </c>
      <c r="I13" s="423">
        <f>IF(SUM(I7:I12)&gt;0,'Technology costs'!$C$14,0)</f>
        <v>0</v>
      </c>
      <c r="J13" s="426">
        <f t="shared" si="3"/>
        <v>0</v>
      </c>
      <c r="K13" s="203"/>
    </row>
    <row r="14" spans="1:17" ht="14.5" thickBot="1" x14ac:dyDescent="0.35">
      <c r="A14" s="176" t="s">
        <v>625</v>
      </c>
      <c r="B14" s="419"/>
      <c r="C14" s="289"/>
      <c r="D14" s="436"/>
      <c r="E14" s="437"/>
      <c r="F14" s="438"/>
      <c r="G14" s="441"/>
      <c r="H14" s="202">
        <f>SUM(H7:H13)</f>
        <v>0</v>
      </c>
      <c r="I14" s="232">
        <f>SUM(I7:I10)</f>
        <v>0</v>
      </c>
      <c r="J14" s="202">
        <f>SUM(J7:J10)</f>
        <v>0</v>
      </c>
      <c r="K14" s="172"/>
    </row>
    <row r="15" spans="1:17" ht="14" x14ac:dyDescent="0.3">
      <c r="A15" s="186"/>
      <c r="B15" s="186"/>
      <c r="C15" s="199"/>
      <c r="D15" s="186"/>
      <c r="E15" s="195"/>
      <c r="F15" s="195"/>
      <c r="G15" s="195"/>
      <c r="H15" s="200"/>
      <c r="I15" s="200"/>
      <c r="J15" s="200"/>
    </row>
    <row r="16" spans="1:17" ht="14.5" thickBot="1" x14ac:dyDescent="0.35">
      <c r="A16" s="186"/>
      <c r="B16" s="186"/>
      <c r="C16" s="199"/>
      <c r="D16" s="186"/>
      <c r="E16" s="195"/>
      <c r="F16" s="195"/>
      <c r="G16" s="195"/>
      <c r="H16" s="200"/>
      <c r="I16" s="200"/>
      <c r="J16" s="200"/>
    </row>
    <row r="17" spans="1:12" ht="84" x14ac:dyDescent="0.3">
      <c r="A17" s="256" t="s">
        <v>866</v>
      </c>
      <c r="B17" s="231" t="s">
        <v>867</v>
      </c>
      <c r="C17" s="231"/>
      <c r="D17" s="223"/>
      <c r="E17" s="445"/>
      <c r="F17" s="224" t="s">
        <v>646</v>
      </c>
      <c r="G17" s="228" t="s">
        <v>442</v>
      </c>
      <c r="H17" s="440"/>
      <c r="I17" s="248" t="s">
        <v>443</v>
      </c>
      <c r="J17" s="249" t="s">
        <v>444</v>
      </c>
      <c r="K17" s="250" t="s">
        <v>445</v>
      </c>
      <c r="L17" s="172"/>
    </row>
    <row r="18" spans="1:12" s="173" customFormat="1" ht="14" x14ac:dyDescent="0.35">
      <c r="A18" s="229" t="s">
        <v>796</v>
      </c>
      <c r="B18" s="444">
        <v>120</v>
      </c>
      <c r="C18" s="446">
        <v>0.1</v>
      </c>
      <c r="D18" s="442">
        <f>'Assumptions input'!C24</f>
        <v>0</v>
      </c>
      <c r="E18" s="442"/>
      <c r="F18" s="376">
        <f>'Assumptions input'!E24</f>
        <v>0</v>
      </c>
      <c r="G18" s="239">
        <f t="shared" ref="G18:G23" si="5">F18-D18</f>
        <v>0</v>
      </c>
      <c r="H18" s="434"/>
      <c r="I18" s="244">
        <f t="shared" ref="I18:I23" si="6">C18*D18</f>
        <v>0</v>
      </c>
      <c r="J18" s="245">
        <f t="shared" ref="J18:J23" si="7">C18*F18</f>
        <v>0</v>
      </c>
      <c r="K18" s="246">
        <f t="shared" ref="K18:K24" si="8">J18-I18</f>
        <v>0</v>
      </c>
      <c r="L18" s="203"/>
    </row>
    <row r="19" spans="1:12" s="173" customFormat="1" ht="14" x14ac:dyDescent="0.35">
      <c r="A19" s="229" t="s">
        <v>861</v>
      </c>
      <c r="B19" s="444"/>
      <c r="C19" s="446">
        <v>0.2</v>
      </c>
      <c r="D19" s="442">
        <f>'Assumptions input'!C31</f>
        <v>0</v>
      </c>
      <c r="E19" s="442"/>
      <c r="F19" s="376">
        <f>'Assumptions input'!E31</f>
        <v>0</v>
      </c>
      <c r="G19" s="239">
        <f t="shared" si="5"/>
        <v>0</v>
      </c>
      <c r="H19" s="434"/>
      <c r="I19" s="244">
        <f t="shared" si="6"/>
        <v>0</v>
      </c>
      <c r="J19" s="245">
        <f t="shared" si="7"/>
        <v>0</v>
      </c>
      <c r="K19" s="246">
        <f t="shared" si="8"/>
        <v>0</v>
      </c>
      <c r="L19" s="203"/>
    </row>
    <row r="20" spans="1:12" s="173" customFormat="1" ht="14" x14ac:dyDescent="0.35">
      <c r="A20" s="229" t="s">
        <v>862</v>
      </c>
      <c r="B20" s="444"/>
      <c r="C20" s="446">
        <v>0.2</v>
      </c>
      <c r="D20" s="442">
        <f>'Assumptions input'!C38</f>
        <v>0</v>
      </c>
      <c r="E20" s="442"/>
      <c r="F20" s="344">
        <f>'Assumptions input'!E38</f>
        <v>0</v>
      </c>
      <c r="G20" s="266">
        <f t="shared" si="5"/>
        <v>0</v>
      </c>
      <c r="H20" s="434"/>
      <c r="I20" s="422">
        <f t="shared" si="6"/>
        <v>0</v>
      </c>
      <c r="J20" s="423">
        <f t="shared" si="7"/>
        <v>0</v>
      </c>
      <c r="K20" s="422">
        <f t="shared" si="8"/>
        <v>0</v>
      </c>
      <c r="L20" s="203"/>
    </row>
    <row r="21" spans="1:12" s="173" customFormat="1" ht="14" x14ac:dyDescent="0.35">
      <c r="A21" s="427" t="s">
        <v>863</v>
      </c>
      <c r="B21" s="444"/>
      <c r="C21" s="446">
        <v>0.2</v>
      </c>
      <c r="D21" s="442">
        <f>'Assumptions input'!C45</f>
        <v>0</v>
      </c>
      <c r="E21" s="442"/>
      <c r="F21" s="344">
        <f>'Assumptions input'!E45</f>
        <v>0</v>
      </c>
      <c r="G21" s="266">
        <f t="shared" si="5"/>
        <v>0</v>
      </c>
      <c r="H21" s="434"/>
      <c r="I21" s="267">
        <f t="shared" si="6"/>
        <v>0</v>
      </c>
      <c r="J21" s="268">
        <f t="shared" si="7"/>
        <v>0</v>
      </c>
      <c r="K21" s="267">
        <f t="shared" si="8"/>
        <v>0</v>
      </c>
      <c r="L21" s="203"/>
    </row>
    <row r="22" spans="1:12" s="173" customFormat="1" ht="14" x14ac:dyDescent="0.35">
      <c r="A22" s="427" t="s">
        <v>864</v>
      </c>
      <c r="B22" s="444"/>
      <c r="C22" s="447">
        <v>0.2</v>
      </c>
      <c r="D22" s="442">
        <f>'Assumptions input'!C52</f>
        <v>0</v>
      </c>
      <c r="E22" s="442"/>
      <c r="F22" s="344">
        <f>'Assumptions input'!E52</f>
        <v>0</v>
      </c>
      <c r="G22" s="266">
        <f t="shared" si="5"/>
        <v>0</v>
      </c>
      <c r="H22" s="434"/>
      <c r="I22" s="422">
        <f t="shared" si="6"/>
        <v>0</v>
      </c>
      <c r="J22" s="423">
        <f t="shared" si="7"/>
        <v>0</v>
      </c>
      <c r="K22" s="422">
        <f t="shared" si="8"/>
        <v>0</v>
      </c>
      <c r="L22" s="203"/>
    </row>
    <row r="23" spans="1:12" s="173" customFormat="1" ht="15.75" customHeight="1" x14ac:dyDescent="0.35">
      <c r="A23" s="427" t="s">
        <v>865</v>
      </c>
      <c r="B23" s="444"/>
      <c r="C23" s="447">
        <v>0.2</v>
      </c>
      <c r="D23" s="442">
        <f>'Assumptions input'!C59</f>
        <v>0</v>
      </c>
      <c r="E23" s="442"/>
      <c r="F23" s="344">
        <f>'Assumptions input'!E59</f>
        <v>0</v>
      </c>
      <c r="G23" s="266">
        <f t="shared" si="5"/>
        <v>0</v>
      </c>
      <c r="H23" s="434"/>
      <c r="I23" s="426">
        <f t="shared" si="6"/>
        <v>0</v>
      </c>
      <c r="J23" s="423">
        <f t="shared" si="7"/>
        <v>0</v>
      </c>
      <c r="K23" s="426">
        <f t="shared" si="8"/>
        <v>0</v>
      </c>
      <c r="L23" s="203"/>
    </row>
    <row r="24" spans="1:12" s="173" customFormat="1" ht="14" x14ac:dyDescent="0.3">
      <c r="A24" s="427" t="s">
        <v>859</v>
      </c>
      <c r="B24" s="433" t="e">
        <f>'Technology costs'!#REF!</f>
        <v>#REF!</v>
      </c>
      <c r="C24" s="439"/>
      <c r="D24" s="439"/>
      <c r="E24" s="439"/>
      <c r="F24" s="439"/>
      <c r="G24" s="443"/>
      <c r="H24" s="434"/>
      <c r="I24" s="426">
        <f>IF(SUM(I18:I23)&gt;0,'Technology costs'!$C$14,0)</f>
        <v>0</v>
      </c>
      <c r="J24" s="423">
        <f>IF(SUM(J18:J23)&gt;0,'Technology costs'!$C$14,0)</f>
        <v>0</v>
      </c>
      <c r="K24" s="426">
        <f t="shared" si="8"/>
        <v>0</v>
      </c>
      <c r="L24" s="203"/>
    </row>
    <row r="25" spans="1:12" ht="14.5" thickBot="1" x14ac:dyDescent="0.35">
      <c r="A25" s="428" t="s">
        <v>625</v>
      </c>
      <c r="B25" s="429"/>
      <c r="C25" s="435"/>
      <c r="D25" s="436"/>
      <c r="E25" s="436"/>
      <c r="F25" s="437"/>
      <c r="G25" s="438"/>
      <c r="H25" s="441"/>
      <c r="I25" s="202">
        <f>SUM(I18:I24)</f>
        <v>0</v>
      </c>
      <c r="J25" s="232">
        <f>SUM(J18:J21)</f>
        <v>0</v>
      </c>
      <c r="K25" s="202">
        <f>SUM(K18:K21)</f>
        <v>0</v>
      </c>
      <c r="L25" s="172"/>
    </row>
    <row r="26" spans="1:12" ht="14" x14ac:dyDescent="0.3">
      <c r="A26" s="186"/>
      <c r="B26" s="186"/>
      <c r="C26" s="199"/>
      <c r="D26" s="186"/>
      <c r="E26" s="195"/>
      <c r="F26" s="195"/>
      <c r="G26" s="195"/>
      <c r="H26" s="200"/>
      <c r="I26" s="200"/>
      <c r="J26" s="200"/>
    </row>
    <row r="27" spans="1:12" ht="14" x14ac:dyDescent="0.3">
      <c r="A27" s="186"/>
      <c r="B27" s="186"/>
      <c r="C27" s="199"/>
      <c r="D27" s="186"/>
      <c r="E27" s="195"/>
      <c r="F27" s="195"/>
      <c r="G27" s="195"/>
      <c r="H27" s="200"/>
      <c r="I27" s="200"/>
      <c r="J27" s="200"/>
    </row>
    <row r="28" spans="1:12" ht="14.5" thickBot="1" x14ac:dyDescent="0.35">
      <c r="A28" s="186"/>
      <c r="B28" s="186"/>
      <c r="C28" s="199"/>
      <c r="D28" s="186"/>
      <c r="E28" s="195"/>
      <c r="F28" s="195"/>
      <c r="G28" s="195"/>
      <c r="H28" s="200"/>
      <c r="I28" s="200"/>
      <c r="J28" s="200"/>
    </row>
    <row r="29" spans="1:12" ht="42" x14ac:dyDescent="0.3">
      <c r="A29" s="256" t="s">
        <v>626</v>
      </c>
      <c r="B29" s="416"/>
      <c r="C29" s="231" t="s">
        <v>457</v>
      </c>
      <c r="D29" s="223" t="s">
        <v>647</v>
      </c>
      <c r="E29" s="224" t="s">
        <v>648</v>
      </c>
      <c r="F29" s="228" t="s">
        <v>442</v>
      </c>
      <c r="G29" s="225"/>
      <c r="H29" s="248" t="s">
        <v>443</v>
      </c>
      <c r="I29" s="249" t="s">
        <v>444</v>
      </c>
      <c r="J29" s="250" t="s">
        <v>445</v>
      </c>
      <c r="K29" s="172"/>
    </row>
    <row r="30" spans="1:12" s="173" customFormat="1" ht="14" x14ac:dyDescent="0.35">
      <c r="A30" s="273" t="s">
        <v>627</v>
      </c>
      <c r="B30" s="417"/>
      <c r="C30" s="272" t="e">
        <f>#REF!</f>
        <v>#REF!</v>
      </c>
      <c r="D30" s="269">
        <f>'Assumptions input'!C12</f>
        <v>0</v>
      </c>
      <c r="E30" s="243">
        <f>'Assumptions input'!E12</f>
        <v>0</v>
      </c>
      <c r="F30" s="239">
        <f t="shared" ref="F30:F36" si="9">E30-D30</f>
        <v>0</v>
      </c>
      <c r="G30" s="204"/>
      <c r="H30" s="244" t="e">
        <f>D30*C30</f>
        <v>#REF!</v>
      </c>
      <c r="I30" s="245" t="e">
        <f>E30*C30</f>
        <v>#REF!</v>
      </c>
      <c r="J30" s="246" t="e">
        <f>I30-H30</f>
        <v>#REF!</v>
      </c>
      <c r="K30" s="203"/>
    </row>
    <row r="31" spans="1:12" s="173" customFormat="1" ht="14" x14ac:dyDescent="0.35">
      <c r="A31" s="273" t="s">
        <v>620</v>
      </c>
      <c r="B31" s="417"/>
      <c r="C31" s="272" t="e">
        <f>#REF!</f>
        <v>#REF!</v>
      </c>
      <c r="D31" s="269" t="e">
        <f>'Assumptions input'!#REF!</f>
        <v>#REF!</v>
      </c>
      <c r="E31" s="243" t="e">
        <f>'Assumptions input'!#REF!</f>
        <v>#REF!</v>
      </c>
      <c r="F31" s="239" t="e">
        <f t="shared" si="9"/>
        <v>#REF!</v>
      </c>
      <c r="G31" s="204"/>
      <c r="H31" s="244" t="e">
        <f t="shared" ref="H31:H36" si="10">D31*C31</f>
        <v>#REF!</v>
      </c>
      <c r="I31" s="245" t="e">
        <f t="shared" ref="I31:I36" si="11">E31*C31</f>
        <v>#REF!</v>
      </c>
      <c r="J31" s="246" t="e">
        <f t="shared" ref="J31:J36" si="12">I31-H31</f>
        <v>#REF!</v>
      </c>
      <c r="K31" s="203"/>
    </row>
    <row r="32" spans="1:12" s="173" customFormat="1" ht="14" x14ac:dyDescent="0.35">
      <c r="A32" s="273" t="s">
        <v>628</v>
      </c>
      <c r="B32" s="417"/>
      <c r="C32" s="272" t="e">
        <f>#REF!</f>
        <v>#REF!</v>
      </c>
      <c r="D32" s="269" t="e">
        <f>'Assumptions input'!#REF!</f>
        <v>#REF!</v>
      </c>
      <c r="E32" s="243" t="e">
        <f>'Assumptions input'!#REF!</f>
        <v>#REF!</v>
      </c>
      <c r="F32" s="239" t="e">
        <f t="shared" si="9"/>
        <v>#REF!</v>
      </c>
      <c r="G32" s="204"/>
      <c r="H32" s="244" t="e">
        <f t="shared" si="10"/>
        <v>#REF!</v>
      </c>
      <c r="I32" s="245" t="e">
        <f t="shared" si="11"/>
        <v>#REF!</v>
      </c>
      <c r="J32" s="246" t="e">
        <f t="shared" si="12"/>
        <v>#REF!</v>
      </c>
      <c r="K32" s="203"/>
    </row>
    <row r="33" spans="1:11" s="173" customFormat="1" ht="14" x14ac:dyDescent="0.35">
      <c r="A33" s="273" t="s">
        <v>631</v>
      </c>
      <c r="B33" s="417"/>
      <c r="C33" s="272" t="e">
        <f>#REF!</f>
        <v>#REF!</v>
      </c>
      <c r="D33" s="269">
        <f>'Assumptions input'!C45</f>
        <v>0</v>
      </c>
      <c r="E33" s="243">
        <f>'Assumptions input'!E45</f>
        <v>0</v>
      </c>
      <c r="F33" s="239">
        <f t="shared" si="9"/>
        <v>0</v>
      </c>
      <c r="G33" s="204"/>
      <c r="H33" s="244" t="e">
        <f t="shared" si="10"/>
        <v>#REF!</v>
      </c>
      <c r="I33" s="245" t="e">
        <f t="shared" si="11"/>
        <v>#REF!</v>
      </c>
      <c r="J33" s="246" t="e">
        <f t="shared" si="12"/>
        <v>#REF!</v>
      </c>
      <c r="K33" s="203"/>
    </row>
    <row r="34" spans="1:11" s="173" customFormat="1" ht="14" x14ac:dyDescent="0.35">
      <c r="A34" s="271" t="s">
        <v>629</v>
      </c>
      <c r="B34" s="418"/>
      <c r="C34" s="272" t="e">
        <f>#REF!</f>
        <v>#REF!</v>
      </c>
      <c r="D34" s="269">
        <f>'Assumptions input'!C45</f>
        <v>0</v>
      </c>
      <c r="E34" s="243">
        <f>'Assumptions input'!E45</f>
        <v>0</v>
      </c>
      <c r="F34" s="239">
        <f t="shared" si="9"/>
        <v>0</v>
      </c>
      <c r="G34" s="204"/>
      <c r="H34" s="244" t="e">
        <f t="shared" si="10"/>
        <v>#REF!</v>
      </c>
      <c r="I34" s="245" t="e">
        <f t="shared" si="11"/>
        <v>#REF!</v>
      </c>
      <c r="J34" s="246" t="e">
        <f t="shared" si="12"/>
        <v>#REF!</v>
      </c>
      <c r="K34" s="203"/>
    </row>
    <row r="35" spans="1:11" s="173" customFormat="1" ht="14" x14ac:dyDescent="0.35">
      <c r="A35" s="271" t="s">
        <v>642</v>
      </c>
      <c r="B35" s="418"/>
      <c r="C35" s="272" t="e">
        <f>#REF!</f>
        <v>#REF!</v>
      </c>
      <c r="D35" s="270" t="e">
        <f>'Assumptions input'!#REF!</f>
        <v>#REF!</v>
      </c>
      <c r="E35" s="265" t="e">
        <f>'Assumptions input'!#REF!</f>
        <v>#REF!</v>
      </c>
      <c r="F35" s="266" t="e">
        <f t="shared" si="9"/>
        <v>#REF!</v>
      </c>
      <c r="G35" s="204"/>
      <c r="H35" s="267" t="e">
        <f t="shared" si="10"/>
        <v>#REF!</v>
      </c>
      <c r="I35" s="268" t="e">
        <f t="shared" si="11"/>
        <v>#REF!</v>
      </c>
      <c r="J35" s="267" t="e">
        <f t="shared" si="12"/>
        <v>#REF!</v>
      </c>
      <c r="K35" s="203"/>
    </row>
    <row r="36" spans="1:11" s="173" customFormat="1" ht="14" x14ac:dyDescent="0.35">
      <c r="A36" s="271" t="s">
        <v>630</v>
      </c>
      <c r="B36" s="418"/>
      <c r="C36" s="272" t="e">
        <f>#REF!</f>
        <v>#REF!</v>
      </c>
      <c r="D36" s="270" t="e">
        <f>'Assumptions input'!#REF!</f>
        <v>#REF!</v>
      </c>
      <c r="E36" s="265" t="e">
        <f>'Assumptions input'!#REF!</f>
        <v>#REF!</v>
      </c>
      <c r="F36" s="266" t="e">
        <f t="shared" si="9"/>
        <v>#REF!</v>
      </c>
      <c r="G36" s="204"/>
      <c r="H36" s="267" t="e">
        <f t="shared" si="10"/>
        <v>#REF!</v>
      </c>
      <c r="I36" s="268" t="e">
        <f t="shared" si="11"/>
        <v>#REF!</v>
      </c>
      <c r="J36" s="267" t="e">
        <f t="shared" si="12"/>
        <v>#REF!</v>
      </c>
      <c r="K36" s="203"/>
    </row>
    <row r="37" spans="1:11" ht="14.5" thickBot="1" x14ac:dyDescent="0.35">
      <c r="A37" s="176" t="s">
        <v>632</v>
      </c>
      <c r="B37" s="419"/>
      <c r="C37" s="289"/>
      <c r="D37" s="288"/>
      <c r="E37" s="233"/>
      <c r="F37" s="230"/>
      <c r="G37" s="201"/>
      <c r="H37" s="202" t="e">
        <f>SUM(H30:H36)</f>
        <v>#REF!</v>
      </c>
      <c r="I37" s="232" t="e">
        <f>SUM(I30:I36)</f>
        <v>#REF!</v>
      </c>
      <c r="J37" s="202" t="e">
        <f>SUM(J30:J36)</f>
        <v>#REF!</v>
      </c>
      <c r="K37" s="172"/>
    </row>
    <row r="38" spans="1:11" ht="14.5" thickBot="1" x14ac:dyDescent="0.35">
      <c r="A38" s="186"/>
      <c r="B38" s="186"/>
      <c r="C38" s="199"/>
      <c r="D38" s="186"/>
      <c r="E38" s="195"/>
      <c r="F38" s="195"/>
      <c r="G38" s="195"/>
      <c r="H38" s="200"/>
      <c r="I38" s="200"/>
      <c r="J38" s="200"/>
    </row>
    <row r="39" spans="1:11" ht="42" x14ac:dyDescent="0.3">
      <c r="A39" s="256" t="s">
        <v>633</v>
      </c>
      <c r="B39" s="416"/>
      <c r="C39" s="231" t="s">
        <v>634</v>
      </c>
      <c r="D39" s="223" t="s">
        <v>647</v>
      </c>
      <c r="E39" s="224" t="s">
        <v>648</v>
      </c>
      <c r="F39" s="228" t="s">
        <v>442</v>
      </c>
      <c r="G39" s="225"/>
      <c r="H39" s="248" t="s">
        <v>635</v>
      </c>
      <c r="I39" s="249" t="s">
        <v>636</v>
      </c>
      <c r="J39" s="250" t="s">
        <v>637</v>
      </c>
      <c r="K39" s="172"/>
    </row>
    <row r="40" spans="1:11" s="173" customFormat="1" ht="14" x14ac:dyDescent="0.35">
      <c r="A40" s="273" t="s">
        <v>627</v>
      </c>
      <c r="B40" s="417"/>
      <c r="C40" s="274" t="e">
        <f>#REF!</f>
        <v>#REF!</v>
      </c>
      <c r="D40" s="269">
        <f>'Assumptions input'!C12</f>
        <v>0</v>
      </c>
      <c r="E40" s="243">
        <f>'Assumptions input'!E12</f>
        <v>0</v>
      </c>
      <c r="F40" s="239">
        <f t="shared" ref="F40:F46" si="13">E40-D40</f>
        <v>0</v>
      </c>
      <c r="G40" s="204"/>
      <c r="H40" s="278" t="e">
        <f>D40*C40</f>
        <v>#REF!</v>
      </c>
      <c r="I40" s="279" t="e">
        <f>E40*C40</f>
        <v>#REF!</v>
      </c>
      <c r="J40" s="280" t="e">
        <f>I40-H40</f>
        <v>#REF!</v>
      </c>
      <c r="K40" s="203"/>
    </row>
    <row r="41" spans="1:11" s="173" customFormat="1" ht="14" x14ac:dyDescent="0.35">
      <c r="A41" s="273" t="s">
        <v>620</v>
      </c>
      <c r="B41" s="417"/>
      <c r="C41" s="274" t="e">
        <f>#REF!</f>
        <v>#REF!</v>
      </c>
      <c r="D41" s="269" t="e">
        <f>'Assumptions input'!#REF!</f>
        <v>#REF!</v>
      </c>
      <c r="E41" s="243" t="e">
        <f>'Assumptions input'!#REF!</f>
        <v>#REF!</v>
      </c>
      <c r="F41" s="239" t="e">
        <f t="shared" si="13"/>
        <v>#REF!</v>
      </c>
      <c r="G41" s="204"/>
      <c r="H41" s="278" t="e">
        <f t="shared" ref="H41:H46" si="14">D41*C41</f>
        <v>#REF!</v>
      </c>
      <c r="I41" s="279" t="e">
        <f t="shared" ref="I41:I46" si="15">E41*C41</f>
        <v>#REF!</v>
      </c>
      <c r="J41" s="280" t="e">
        <f t="shared" ref="J41:J46" si="16">I41-H41</f>
        <v>#REF!</v>
      </c>
      <c r="K41" s="203"/>
    </row>
    <row r="42" spans="1:11" s="173" customFormat="1" ht="14" x14ac:dyDescent="0.35">
      <c r="A42" s="273" t="s">
        <v>628</v>
      </c>
      <c r="B42" s="417"/>
      <c r="C42" s="274" t="e">
        <f>#REF!</f>
        <v>#REF!</v>
      </c>
      <c r="D42" s="269" t="e">
        <f>'Assumptions input'!#REF!</f>
        <v>#REF!</v>
      </c>
      <c r="E42" s="243" t="e">
        <f>'Assumptions input'!#REF!</f>
        <v>#REF!</v>
      </c>
      <c r="F42" s="239" t="e">
        <f t="shared" si="13"/>
        <v>#REF!</v>
      </c>
      <c r="G42" s="204"/>
      <c r="H42" s="278" t="e">
        <f t="shared" si="14"/>
        <v>#REF!</v>
      </c>
      <c r="I42" s="279" t="e">
        <f t="shared" si="15"/>
        <v>#REF!</v>
      </c>
      <c r="J42" s="280" t="e">
        <f t="shared" si="16"/>
        <v>#REF!</v>
      </c>
      <c r="K42" s="203"/>
    </row>
    <row r="43" spans="1:11" s="173" customFormat="1" ht="14" x14ac:dyDescent="0.35">
      <c r="A43" s="273" t="s">
        <v>631</v>
      </c>
      <c r="B43" s="417"/>
      <c r="C43" s="274" t="e">
        <f>#REF!</f>
        <v>#REF!</v>
      </c>
      <c r="D43" s="269">
        <f>'Assumptions input'!C45</f>
        <v>0</v>
      </c>
      <c r="E43" s="243">
        <f>'Assumptions input'!E45</f>
        <v>0</v>
      </c>
      <c r="F43" s="239">
        <f t="shared" si="13"/>
        <v>0</v>
      </c>
      <c r="G43" s="204"/>
      <c r="H43" s="278" t="e">
        <f t="shared" si="14"/>
        <v>#REF!</v>
      </c>
      <c r="I43" s="279" t="e">
        <f t="shared" si="15"/>
        <v>#REF!</v>
      </c>
      <c r="J43" s="280" t="e">
        <f t="shared" si="16"/>
        <v>#REF!</v>
      </c>
      <c r="K43" s="203"/>
    </row>
    <row r="44" spans="1:11" s="173" customFormat="1" ht="14" x14ac:dyDescent="0.35">
      <c r="A44" s="271" t="s">
        <v>629</v>
      </c>
      <c r="B44" s="418"/>
      <c r="C44" s="274" t="e">
        <f>#REF!</f>
        <v>#REF!</v>
      </c>
      <c r="D44" s="269">
        <f>'Assumptions input'!C45</f>
        <v>0</v>
      </c>
      <c r="E44" s="243">
        <f>'Assumptions input'!E45</f>
        <v>0</v>
      </c>
      <c r="F44" s="239">
        <f t="shared" si="13"/>
        <v>0</v>
      </c>
      <c r="G44" s="204"/>
      <c r="H44" s="278" t="e">
        <f t="shared" si="14"/>
        <v>#REF!</v>
      </c>
      <c r="I44" s="279" t="e">
        <f t="shared" si="15"/>
        <v>#REF!</v>
      </c>
      <c r="J44" s="280" t="e">
        <f t="shared" si="16"/>
        <v>#REF!</v>
      </c>
      <c r="K44" s="203"/>
    </row>
    <row r="45" spans="1:11" s="173" customFormat="1" ht="14" x14ac:dyDescent="0.35">
      <c r="A45" s="271" t="s">
        <v>642</v>
      </c>
      <c r="B45" s="418"/>
      <c r="C45" s="274" t="e">
        <f>#REF!</f>
        <v>#REF!</v>
      </c>
      <c r="D45" s="270" t="e">
        <f>'Assumptions input'!#REF!</f>
        <v>#REF!</v>
      </c>
      <c r="E45" s="265" t="e">
        <f>'Assumptions input'!#REF!</f>
        <v>#REF!</v>
      </c>
      <c r="F45" s="266" t="e">
        <f t="shared" si="13"/>
        <v>#REF!</v>
      </c>
      <c r="G45" s="204"/>
      <c r="H45" s="281" t="e">
        <f t="shared" si="14"/>
        <v>#REF!</v>
      </c>
      <c r="I45" s="282" t="e">
        <f t="shared" si="15"/>
        <v>#REF!</v>
      </c>
      <c r="J45" s="281" t="e">
        <f t="shared" si="16"/>
        <v>#REF!</v>
      </c>
      <c r="K45" s="203"/>
    </row>
    <row r="46" spans="1:11" s="173" customFormat="1" ht="14" x14ac:dyDescent="0.35">
      <c r="A46" s="271" t="s">
        <v>630</v>
      </c>
      <c r="B46" s="418"/>
      <c r="C46" s="274" t="e">
        <f>#REF!</f>
        <v>#REF!</v>
      </c>
      <c r="D46" s="270" t="e">
        <f>'Assumptions input'!#REF!</f>
        <v>#REF!</v>
      </c>
      <c r="E46" s="265" t="e">
        <f>'Assumptions input'!#REF!</f>
        <v>#REF!</v>
      </c>
      <c r="F46" s="266" t="e">
        <f t="shared" si="13"/>
        <v>#REF!</v>
      </c>
      <c r="G46" s="204"/>
      <c r="H46" s="281" t="e">
        <f t="shared" si="14"/>
        <v>#REF!</v>
      </c>
      <c r="I46" s="282" t="e">
        <f t="shared" si="15"/>
        <v>#REF!</v>
      </c>
      <c r="J46" s="281" t="e">
        <f t="shared" si="16"/>
        <v>#REF!</v>
      </c>
      <c r="K46" s="203"/>
    </row>
    <row r="47" spans="1:11" ht="14.5" thickBot="1" x14ac:dyDescent="0.35">
      <c r="A47" s="176" t="s">
        <v>632</v>
      </c>
      <c r="B47" s="419"/>
      <c r="C47" s="289"/>
      <c r="D47" s="288"/>
      <c r="E47" s="233"/>
      <c r="F47" s="230"/>
      <c r="G47" s="201"/>
      <c r="H47" s="283" t="e">
        <f>SUM(H40:H46)</f>
        <v>#REF!</v>
      </c>
      <c r="I47" s="284" t="e">
        <f>SUM(I40:I46)</f>
        <v>#REF!</v>
      </c>
      <c r="J47" s="283" t="e">
        <f>SUM(J40:J46)</f>
        <v>#REF!</v>
      </c>
      <c r="K47" s="172"/>
    </row>
    <row r="48" spans="1:11" ht="16.5" customHeight="1" thickBot="1" x14ac:dyDescent="0.35">
      <c r="A48" s="186" t="s">
        <v>3</v>
      </c>
      <c r="B48" s="186"/>
      <c r="C48" s="199" t="s">
        <v>3</v>
      </c>
      <c r="D48" s="186" t="s">
        <v>3</v>
      </c>
      <c r="E48" s="195" t="s">
        <v>3</v>
      </c>
      <c r="F48" s="195" t="s">
        <v>3</v>
      </c>
      <c r="G48" s="195" t="s">
        <v>3</v>
      </c>
      <c r="H48" s="200" t="s">
        <v>3</v>
      </c>
      <c r="I48" s="200" t="s">
        <v>3</v>
      </c>
      <c r="J48" s="200" t="s">
        <v>3</v>
      </c>
    </row>
    <row r="49" spans="1:10" s="173" customFormat="1" ht="30" customHeight="1" thickBot="1" x14ac:dyDescent="0.4">
      <c r="A49" s="177" t="s">
        <v>638</v>
      </c>
      <c r="B49" s="420"/>
      <c r="C49" s="226" t="s">
        <v>3</v>
      </c>
      <c r="D49" s="227" t="s">
        <v>3</v>
      </c>
      <c r="E49" s="227" t="s">
        <v>3</v>
      </c>
      <c r="F49" s="227" t="s">
        <v>3</v>
      </c>
      <c r="G49" s="205"/>
      <c r="H49" s="285" t="e">
        <f>H14+H37</f>
        <v>#REF!</v>
      </c>
      <c r="I49" s="285" t="e">
        <f>I14+I37</f>
        <v>#REF!</v>
      </c>
      <c r="J49" s="285" t="e">
        <f>J14+J37</f>
        <v>#REF!</v>
      </c>
    </row>
    <row r="50" spans="1:10" ht="16.5" customHeight="1" thickBot="1" x14ac:dyDescent="0.35">
      <c r="A50" s="186" t="s">
        <v>3</v>
      </c>
      <c r="B50" s="186"/>
      <c r="C50" s="199" t="s">
        <v>3</v>
      </c>
      <c r="D50" s="186" t="s">
        <v>3</v>
      </c>
      <c r="E50" s="195" t="s">
        <v>3</v>
      </c>
      <c r="F50" s="195" t="s">
        <v>3</v>
      </c>
      <c r="G50" s="195" t="s">
        <v>3</v>
      </c>
      <c r="H50" s="200" t="s">
        <v>3</v>
      </c>
      <c r="I50" s="200" t="s">
        <v>3</v>
      </c>
      <c r="J50" s="200" t="s">
        <v>3</v>
      </c>
    </row>
    <row r="51" spans="1:10" s="173" customFormat="1" ht="30" customHeight="1" thickBot="1" x14ac:dyDescent="0.4">
      <c r="A51" s="177" t="s">
        <v>596</v>
      </c>
      <c r="B51" s="420"/>
      <c r="C51" s="226" t="s">
        <v>3</v>
      </c>
      <c r="D51" s="227" t="s">
        <v>3</v>
      </c>
      <c r="E51" s="227" t="s">
        <v>3</v>
      </c>
      <c r="F51" s="227" t="s">
        <v>3</v>
      </c>
      <c r="G51" s="205"/>
      <c r="H51" s="285" t="e">
        <f>H37</f>
        <v>#REF!</v>
      </c>
      <c r="I51" s="285">
        <f>I14</f>
        <v>0</v>
      </c>
      <c r="J51" s="285">
        <f>J14</f>
        <v>0</v>
      </c>
    </row>
    <row r="52" spans="1:10" s="173" customFormat="1" ht="16.5" customHeight="1" thickBot="1" x14ac:dyDescent="0.4">
      <c r="A52" s="185" t="s">
        <v>3</v>
      </c>
      <c r="B52" s="185"/>
      <c r="C52" s="242" t="s">
        <v>3</v>
      </c>
      <c r="D52" s="185" t="s">
        <v>3</v>
      </c>
      <c r="E52" s="198" t="s">
        <v>3</v>
      </c>
      <c r="F52" s="198" t="s">
        <v>3</v>
      </c>
      <c r="G52" s="198" t="s">
        <v>3</v>
      </c>
      <c r="H52" s="247" t="s">
        <v>3</v>
      </c>
      <c r="I52" s="247" t="s">
        <v>3</v>
      </c>
      <c r="J52" s="247" t="s">
        <v>3</v>
      </c>
    </row>
    <row r="53" spans="1:10" s="173" customFormat="1" ht="30" customHeight="1" thickBot="1" x14ac:dyDescent="0.4">
      <c r="A53" s="177" t="s">
        <v>639</v>
      </c>
      <c r="B53" s="420"/>
      <c r="C53" s="226" t="s">
        <v>3</v>
      </c>
      <c r="D53" s="227" t="s">
        <v>3</v>
      </c>
      <c r="E53" s="227" t="s">
        <v>3</v>
      </c>
      <c r="F53" s="227" t="s">
        <v>3</v>
      </c>
      <c r="G53" s="205"/>
      <c r="H53" s="285" t="e">
        <f>H37</f>
        <v>#REF!</v>
      </c>
      <c r="I53" s="285" t="e">
        <f>I37</f>
        <v>#REF!</v>
      </c>
      <c r="J53" s="285" t="e">
        <f>J37</f>
        <v>#REF!</v>
      </c>
    </row>
    <row r="54" spans="1:10" ht="14" x14ac:dyDescent="0.3">
      <c r="A54" s="178"/>
      <c r="B54" s="178"/>
    </row>
    <row r="55" spans="1:10" ht="14" x14ac:dyDescent="0.3">
      <c r="A55" s="178"/>
      <c r="B55" s="178"/>
    </row>
    <row r="56" spans="1:10" ht="14" x14ac:dyDescent="0.3">
      <c r="A56" s="178"/>
      <c r="B56" s="178"/>
    </row>
    <row r="57" spans="1:10" ht="14" x14ac:dyDescent="0.3">
      <c r="A57" s="178"/>
      <c r="B57" s="178"/>
    </row>
    <row r="58" spans="1:10" ht="14" x14ac:dyDescent="0.3">
      <c r="A58" s="178"/>
      <c r="B58" s="178"/>
    </row>
    <row r="59" spans="1:10" ht="14" x14ac:dyDescent="0.3">
      <c r="A59" s="178"/>
      <c r="B59" s="178"/>
    </row>
    <row r="60" spans="1:10" s="207" customFormat="1" ht="14" x14ac:dyDescent="0.3">
      <c r="A60" s="178"/>
      <c r="B60" s="178"/>
      <c r="C60" s="206"/>
      <c r="D60" s="2"/>
      <c r="E60" s="70"/>
      <c r="F60" s="70"/>
      <c r="G60" s="70"/>
    </row>
    <row r="61" spans="1:10" s="207" customFormat="1" ht="14" x14ac:dyDescent="0.3">
      <c r="A61" s="178"/>
      <c r="B61" s="178"/>
      <c r="C61" s="206"/>
      <c r="D61" s="2"/>
      <c r="E61" s="70"/>
      <c r="F61" s="70"/>
      <c r="G61" s="70"/>
    </row>
    <row r="62" spans="1:10" s="207" customFormat="1" ht="14" x14ac:dyDescent="0.3">
      <c r="A62" s="178"/>
      <c r="B62" s="178"/>
      <c r="C62" s="206"/>
      <c r="D62" s="2"/>
      <c r="E62" s="70"/>
      <c r="F62" s="70"/>
      <c r="G62" s="70"/>
    </row>
    <row r="63" spans="1:10" s="207" customFormat="1" ht="14" x14ac:dyDescent="0.3">
      <c r="A63" s="178"/>
      <c r="B63" s="178"/>
      <c r="C63" s="206"/>
      <c r="D63" s="2"/>
      <c r="E63" s="70"/>
      <c r="F63" s="70"/>
      <c r="G63" s="70"/>
    </row>
    <row r="64" spans="1:10" s="207" customFormat="1" ht="14" x14ac:dyDescent="0.3">
      <c r="A64" s="178"/>
      <c r="B64" s="178"/>
      <c r="C64" s="206"/>
      <c r="D64" s="2"/>
      <c r="E64" s="70"/>
      <c r="F64" s="70"/>
      <c r="G64" s="70"/>
    </row>
    <row r="65" spans="1:7" s="207" customFormat="1" ht="14" x14ac:dyDescent="0.3">
      <c r="A65" s="178"/>
      <c r="B65" s="178"/>
      <c r="C65" s="206"/>
      <c r="D65" s="2"/>
      <c r="E65" s="70"/>
      <c r="F65" s="70"/>
      <c r="G65" s="70"/>
    </row>
    <row r="66" spans="1:7" s="207" customFormat="1" ht="14" x14ac:dyDescent="0.3">
      <c r="A66" s="178"/>
      <c r="B66" s="178"/>
      <c r="C66" s="206"/>
      <c r="D66" s="2"/>
      <c r="E66" s="70"/>
      <c r="F66" s="70"/>
      <c r="G66" s="70"/>
    </row>
    <row r="67" spans="1:7" s="207" customFormat="1" ht="14" x14ac:dyDescent="0.3">
      <c r="A67" s="178"/>
      <c r="B67" s="178"/>
      <c r="C67" s="206"/>
      <c r="D67" s="2"/>
      <c r="E67" s="70"/>
      <c r="F67" s="70"/>
      <c r="G67" s="70"/>
    </row>
    <row r="68" spans="1:7" s="207" customFormat="1" ht="14" x14ac:dyDescent="0.3">
      <c r="A68" s="178"/>
      <c r="B68" s="178"/>
      <c r="C68" s="206"/>
      <c r="D68" s="2"/>
      <c r="E68" s="70"/>
      <c r="F68" s="70"/>
      <c r="G68" s="70"/>
    </row>
    <row r="69" spans="1:7" s="207" customFormat="1" ht="14" x14ac:dyDescent="0.3">
      <c r="A69" s="178"/>
      <c r="B69" s="178"/>
      <c r="C69" s="206"/>
      <c r="D69" s="2"/>
      <c r="E69" s="70"/>
      <c r="F69" s="70"/>
      <c r="G69" s="70"/>
    </row>
    <row r="70" spans="1:7" s="207" customFormat="1" ht="14" x14ac:dyDescent="0.3">
      <c r="A70" s="178"/>
      <c r="B70" s="178"/>
      <c r="C70" s="206"/>
      <c r="D70" s="2"/>
      <c r="E70" s="70"/>
      <c r="F70" s="70"/>
      <c r="G70" s="70"/>
    </row>
    <row r="71" spans="1:7" s="207" customFormat="1" ht="14" x14ac:dyDescent="0.3">
      <c r="A71" s="178"/>
      <c r="B71" s="178"/>
      <c r="C71" s="206"/>
      <c r="D71" s="2"/>
      <c r="E71" s="70"/>
      <c r="F71" s="70"/>
      <c r="G71" s="70"/>
    </row>
    <row r="72" spans="1:7" s="207" customFormat="1" ht="14" x14ac:dyDescent="0.3">
      <c r="A72" s="178"/>
      <c r="B72" s="178"/>
      <c r="C72" s="206"/>
      <c r="D72" s="2"/>
      <c r="E72" s="70"/>
      <c r="F72" s="70"/>
      <c r="G72" s="70"/>
    </row>
    <row r="73" spans="1:7" s="207" customFormat="1" ht="14" x14ac:dyDescent="0.3">
      <c r="A73" s="178"/>
      <c r="B73" s="178"/>
      <c r="C73" s="206"/>
      <c r="D73" s="2"/>
      <c r="E73" s="70"/>
      <c r="F73" s="70"/>
      <c r="G73" s="70"/>
    </row>
    <row r="74" spans="1:7" s="207" customFormat="1" ht="14" x14ac:dyDescent="0.3">
      <c r="A74" s="178"/>
      <c r="B74" s="178"/>
      <c r="C74" s="206"/>
      <c r="D74" s="2"/>
      <c r="E74" s="70"/>
      <c r="F74" s="70"/>
      <c r="G74" s="70"/>
    </row>
    <row r="75" spans="1:7" s="207" customFormat="1" ht="14" x14ac:dyDescent="0.3">
      <c r="A75" s="178"/>
      <c r="B75" s="178"/>
      <c r="C75" s="206"/>
      <c r="D75" s="2"/>
      <c r="E75" s="70"/>
      <c r="F75" s="70"/>
      <c r="G75" s="70"/>
    </row>
    <row r="76" spans="1:7" s="207" customFormat="1" ht="14" x14ac:dyDescent="0.3">
      <c r="A76" s="178"/>
      <c r="B76" s="178"/>
      <c r="C76" s="206"/>
      <c r="D76" s="2"/>
      <c r="E76" s="70"/>
      <c r="F76" s="70"/>
      <c r="G76" s="70"/>
    </row>
    <row r="77" spans="1:7" s="207" customFormat="1" ht="14" x14ac:dyDescent="0.3">
      <c r="A77" s="178"/>
      <c r="B77" s="178"/>
      <c r="C77" s="206"/>
      <c r="D77" s="2"/>
      <c r="E77" s="70"/>
      <c r="F77" s="70"/>
      <c r="G77" s="70"/>
    </row>
    <row r="78" spans="1:7" s="207" customFormat="1" ht="14" x14ac:dyDescent="0.3">
      <c r="A78" s="178"/>
      <c r="B78" s="178"/>
      <c r="C78" s="206"/>
      <c r="D78" s="2"/>
      <c r="E78" s="70"/>
      <c r="F78" s="70"/>
      <c r="G78" s="70"/>
    </row>
    <row r="79" spans="1:7" s="207" customFormat="1" ht="14" x14ac:dyDescent="0.3">
      <c r="A79" s="178"/>
      <c r="B79" s="178"/>
      <c r="C79" s="206"/>
      <c r="D79" s="2"/>
      <c r="E79" s="70"/>
      <c r="F79" s="70"/>
      <c r="G79" s="70"/>
    </row>
    <row r="80" spans="1:7" s="207" customFormat="1" ht="14" x14ac:dyDescent="0.3">
      <c r="A80" s="178"/>
      <c r="B80" s="178"/>
      <c r="C80" s="206"/>
      <c r="D80" s="2"/>
      <c r="E80" s="70"/>
      <c r="F80" s="70"/>
      <c r="G80" s="70"/>
    </row>
    <row r="81" spans="1:7" s="207" customFormat="1" ht="14" x14ac:dyDescent="0.3">
      <c r="A81" s="178"/>
      <c r="B81" s="178"/>
      <c r="C81" s="206"/>
      <c r="D81" s="2"/>
      <c r="E81" s="70"/>
      <c r="F81" s="70"/>
      <c r="G81" s="70"/>
    </row>
    <row r="82" spans="1:7" s="207" customFormat="1" ht="14" x14ac:dyDescent="0.3">
      <c r="A82" s="178"/>
      <c r="B82" s="178"/>
      <c r="C82" s="206"/>
      <c r="D82" s="2"/>
      <c r="E82" s="70"/>
      <c r="F82" s="70"/>
      <c r="G82" s="70"/>
    </row>
    <row r="83" spans="1:7" s="207" customFormat="1" ht="14" x14ac:dyDescent="0.3">
      <c r="A83" s="178"/>
      <c r="B83" s="178"/>
      <c r="C83" s="206"/>
      <c r="D83" s="2"/>
      <c r="E83" s="70"/>
      <c r="F83" s="70"/>
      <c r="G83" s="70"/>
    </row>
    <row r="84" spans="1:7" s="207" customFormat="1" ht="14" x14ac:dyDescent="0.3">
      <c r="A84" s="178"/>
      <c r="B84" s="178"/>
      <c r="C84" s="206"/>
      <c r="D84" s="2"/>
      <c r="E84" s="70"/>
      <c r="F84" s="70"/>
      <c r="G84" s="70"/>
    </row>
    <row r="85" spans="1:7" s="207" customFormat="1" ht="14" x14ac:dyDescent="0.3">
      <c r="A85" s="178"/>
      <c r="B85" s="178"/>
      <c r="C85" s="206"/>
      <c r="D85" s="2"/>
      <c r="E85" s="70"/>
      <c r="F85" s="70"/>
      <c r="G85" s="70"/>
    </row>
    <row r="86" spans="1:7" s="207" customFormat="1" ht="14" x14ac:dyDescent="0.3">
      <c r="A86" s="178"/>
      <c r="B86" s="178"/>
      <c r="C86" s="206"/>
      <c r="D86" s="2"/>
      <c r="E86" s="70"/>
      <c r="F86" s="70"/>
      <c r="G86" s="70"/>
    </row>
    <row r="87" spans="1:7" s="207" customFormat="1" ht="14" x14ac:dyDescent="0.3">
      <c r="A87" s="178"/>
      <c r="B87" s="178"/>
      <c r="C87" s="206"/>
      <c r="D87" s="2"/>
      <c r="E87" s="70"/>
      <c r="F87" s="70"/>
      <c r="G87" s="70"/>
    </row>
    <row r="88" spans="1:7" s="207" customFormat="1" ht="14" x14ac:dyDescent="0.3">
      <c r="A88" s="178"/>
      <c r="B88" s="178"/>
      <c r="C88" s="206"/>
      <c r="D88" s="2"/>
      <c r="E88" s="70"/>
      <c r="F88" s="70"/>
      <c r="G88" s="70"/>
    </row>
    <row r="89" spans="1:7" s="207" customFormat="1" ht="14" x14ac:dyDescent="0.3">
      <c r="A89" s="178"/>
      <c r="B89" s="178"/>
      <c r="C89" s="206"/>
      <c r="D89" s="2"/>
      <c r="E89" s="70"/>
      <c r="F89" s="70"/>
      <c r="G89" s="70"/>
    </row>
    <row r="90" spans="1:7" s="207" customFormat="1" ht="14" x14ac:dyDescent="0.3">
      <c r="A90" s="178"/>
      <c r="B90" s="178"/>
      <c r="C90" s="206"/>
      <c r="D90" s="2"/>
      <c r="E90" s="70"/>
      <c r="F90" s="70"/>
      <c r="G90" s="70"/>
    </row>
    <row r="91" spans="1:7" s="207" customFormat="1" ht="14" x14ac:dyDescent="0.3">
      <c r="A91" s="178"/>
      <c r="B91" s="178"/>
      <c r="C91" s="206"/>
      <c r="D91" s="2"/>
      <c r="E91" s="70"/>
      <c r="F91" s="70"/>
      <c r="G91" s="70"/>
    </row>
    <row r="92" spans="1:7" s="207" customFormat="1" ht="14" x14ac:dyDescent="0.3">
      <c r="A92" s="178"/>
      <c r="B92" s="178"/>
      <c r="C92" s="206"/>
      <c r="D92" s="2"/>
      <c r="E92" s="70"/>
      <c r="F92" s="70"/>
      <c r="G92" s="70"/>
    </row>
    <row r="93" spans="1:7" s="207" customFormat="1" ht="14" x14ac:dyDescent="0.3">
      <c r="A93" s="178"/>
      <c r="B93" s="178"/>
      <c r="C93" s="206"/>
      <c r="D93" s="2"/>
      <c r="E93" s="70"/>
      <c r="F93" s="70"/>
      <c r="G93" s="70"/>
    </row>
    <row r="94" spans="1:7" s="207" customFormat="1" ht="14" x14ac:dyDescent="0.3">
      <c r="A94" s="178"/>
      <c r="B94" s="178"/>
      <c r="C94" s="206"/>
      <c r="D94" s="2"/>
      <c r="E94" s="70"/>
      <c r="F94" s="70"/>
      <c r="G94" s="70"/>
    </row>
    <row r="95" spans="1:7" s="207" customFormat="1" ht="14" x14ac:dyDescent="0.3">
      <c r="A95" s="178"/>
      <c r="B95" s="178"/>
      <c r="C95" s="206"/>
      <c r="D95" s="2"/>
      <c r="E95" s="70"/>
      <c r="F95" s="70"/>
      <c r="G95" s="70"/>
    </row>
    <row r="96" spans="1:7" s="207" customFormat="1" ht="14" x14ac:dyDescent="0.3">
      <c r="A96" s="178"/>
      <c r="B96" s="178"/>
      <c r="C96" s="206"/>
      <c r="D96" s="2"/>
      <c r="E96" s="70"/>
      <c r="F96" s="70"/>
      <c r="G96" s="70"/>
    </row>
    <row r="97" spans="1:7" s="207" customFormat="1" ht="14" x14ac:dyDescent="0.3">
      <c r="A97" s="178"/>
      <c r="B97" s="178"/>
      <c r="C97" s="206"/>
      <c r="D97" s="2"/>
      <c r="E97" s="70"/>
      <c r="F97" s="70"/>
      <c r="G97" s="70"/>
    </row>
    <row r="98" spans="1:7" s="207" customFormat="1" ht="14" x14ac:dyDescent="0.3">
      <c r="A98" s="178"/>
      <c r="B98" s="178"/>
      <c r="C98" s="206"/>
      <c r="D98" s="2"/>
      <c r="E98" s="70"/>
      <c r="F98" s="70"/>
      <c r="G98" s="70"/>
    </row>
    <row r="99" spans="1:7" s="207" customFormat="1" ht="14" x14ac:dyDescent="0.3">
      <c r="A99" s="178"/>
      <c r="B99" s="178"/>
      <c r="C99" s="206"/>
      <c r="D99" s="2"/>
      <c r="E99" s="70"/>
      <c r="F99" s="70"/>
      <c r="G99" s="70"/>
    </row>
    <row r="100" spans="1:7" s="207" customFormat="1" ht="14" x14ac:dyDescent="0.3">
      <c r="A100" s="178"/>
      <c r="B100" s="178"/>
      <c r="C100" s="206"/>
      <c r="D100" s="2"/>
      <c r="E100" s="70"/>
      <c r="F100" s="70"/>
      <c r="G100" s="70"/>
    </row>
    <row r="101" spans="1:7" s="207" customFormat="1" ht="14" x14ac:dyDescent="0.3">
      <c r="A101" s="178"/>
      <c r="B101" s="178"/>
      <c r="C101" s="206"/>
      <c r="D101" s="2"/>
      <c r="E101" s="70"/>
      <c r="F101" s="70"/>
      <c r="G101" s="70"/>
    </row>
    <row r="102" spans="1:7" s="207" customFormat="1" ht="14" x14ac:dyDescent="0.3">
      <c r="A102" s="178"/>
      <c r="B102" s="178"/>
      <c r="C102" s="206"/>
      <c r="D102" s="2"/>
      <c r="E102" s="70"/>
      <c r="F102" s="70"/>
      <c r="G102" s="70"/>
    </row>
    <row r="103" spans="1:7" s="207" customFormat="1" ht="14" x14ac:dyDescent="0.3">
      <c r="A103" s="178"/>
      <c r="B103" s="178"/>
      <c r="C103" s="206"/>
      <c r="D103" s="2"/>
      <c r="E103" s="70"/>
      <c r="F103" s="70"/>
      <c r="G103" s="70"/>
    </row>
    <row r="104" spans="1:7" s="207" customFormat="1" ht="14" x14ac:dyDescent="0.3">
      <c r="A104" s="178"/>
      <c r="B104" s="178"/>
      <c r="C104" s="206"/>
      <c r="D104" s="2"/>
      <c r="E104" s="70"/>
      <c r="F104" s="70"/>
      <c r="G104" s="70"/>
    </row>
    <row r="105" spans="1:7" s="207" customFormat="1" ht="14" x14ac:dyDescent="0.3">
      <c r="A105" s="178"/>
      <c r="B105" s="178"/>
      <c r="C105" s="206"/>
      <c r="D105" s="2"/>
      <c r="E105" s="70"/>
      <c r="F105" s="70"/>
      <c r="G105" s="70"/>
    </row>
    <row r="106" spans="1:7" s="207" customFormat="1" ht="14" x14ac:dyDescent="0.3">
      <c r="A106" s="178"/>
      <c r="B106" s="178"/>
      <c r="C106" s="206"/>
      <c r="D106" s="2"/>
      <c r="E106" s="70"/>
      <c r="F106" s="70"/>
      <c r="G106" s="70"/>
    </row>
    <row r="107" spans="1:7" s="207" customFormat="1" ht="14" x14ac:dyDescent="0.3">
      <c r="A107" s="178"/>
      <c r="B107" s="178"/>
      <c r="C107" s="206"/>
      <c r="D107" s="2"/>
      <c r="E107" s="70"/>
      <c r="F107" s="70"/>
      <c r="G107" s="70"/>
    </row>
    <row r="108" spans="1:7" s="207" customFormat="1" ht="14" x14ac:dyDescent="0.3">
      <c r="A108" s="178"/>
      <c r="B108" s="178"/>
      <c r="C108" s="206"/>
      <c r="D108" s="2"/>
      <c r="E108" s="70"/>
      <c r="F108" s="70"/>
      <c r="G108" s="70"/>
    </row>
    <row r="109" spans="1:7" s="207" customFormat="1" ht="14" x14ac:dyDescent="0.3">
      <c r="A109" s="178"/>
      <c r="B109" s="178"/>
      <c r="C109" s="206"/>
      <c r="D109" s="2"/>
      <c r="E109" s="70"/>
      <c r="F109" s="70"/>
      <c r="G109" s="70"/>
    </row>
    <row r="110" spans="1:7" s="207" customFormat="1" ht="14" x14ac:dyDescent="0.3">
      <c r="A110" s="178"/>
      <c r="B110" s="178"/>
      <c r="C110" s="206"/>
      <c r="D110" s="2"/>
      <c r="E110" s="70"/>
      <c r="F110" s="70"/>
      <c r="G110" s="70"/>
    </row>
    <row r="111" spans="1:7" s="207" customFormat="1" ht="14" x14ac:dyDescent="0.3">
      <c r="A111" s="178"/>
      <c r="B111" s="178"/>
      <c r="C111" s="206"/>
      <c r="D111" s="2"/>
      <c r="E111" s="70"/>
      <c r="F111" s="70"/>
      <c r="G111" s="70"/>
    </row>
    <row r="112" spans="1:7" s="207" customFormat="1" ht="14" x14ac:dyDescent="0.3">
      <c r="A112" s="178"/>
      <c r="B112" s="178"/>
      <c r="C112" s="206"/>
      <c r="D112" s="2"/>
      <c r="E112" s="70"/>
      <c r="F112" s="70"/>
      <c r="G112" s="70"/>
    </row>
    <row r="113" spans="1:7" s="207" customFormat="1" ht="14" x14ac:dyDescent="0.3">
      <c r="A113" s="178"/>
      <c r="B113" s="178"/>
      <c r="C113" s="206"/>
      <c r="D113" s="2"/>
      <c r="E113" s="70"/>
      <c r="F113" s="70"/>
      <c r="G113" s="70"/>
    </row>
    <row r="114" spans="1:7" s="207" customFormat="1" ht="14" x14ac:dyDescent="0.3">
      <c r="A114" s="178"/>
      <c r="B114" s="178"/>
      <c r="C114" s="206"/>
      <c r="D114" s="2"/>
      <c r="E114" s="70"/>
      <c r="F114" s="70"/>
      <c r="G114" s="70"/>
    </row>
    <row r="115" spans="1:7" s="207" customFormat="1" ht="14" x14ac:dyDescent="0.3">
      <c r="A115" s="178"/>
      <c r="B115" s="178"/>
      <c r="C115" s="206"/>
      <c r="D115" s="2"/>
      <c r="E115" s="70"/>
      <c r="F115" s="70"/>
      <c r="G115" s="70"/>
    </row>
    <row r="116" spans="1:7" s="207" customFormat="1" ht="14" x14ac:dyDescent="0.3">
      <c r="A116" s="178"/>
      <c r="B116" s="178"/>
      <c r="C116" s="206"/>
      <c r="D116" s="2"/>
      <c r="E116" s="70"/>
      <c r="F116" s="70"/>
      <c r="G116" s="70"/>
    </row>
    <row r="117" spans="1:7" s="207" customFormat="1" ht="14" x14ac:dyDescent="0.3">
      <c r="A117" s="178"/>
      <c r="B117" s="178"/>
      <c r="C117" s="206"/>
      <c r="D117" s="2"/>
      <c r="E117" s="70"/>
      <c r="F117" s="70"/>
      <c r="G117" s="70"/>
    </row>
    <row r="118" spans="1:7" s="207" customFormat="1" ht="14" x14ac:dyDescent="0.3">
      <c r="A118" s="178"/>
      <c r="B118" s="178"/>
      <c r="C118" s="206"/>
      <c r="D118" s="2"/>
      <c r="E118" s="70"/>
      <c r="F118" s="70"/>
      <c r="G118" s="70"/>
    </row>
    <row r="119" spans="1:7" s="207" customFormat="1" ht="14" x14ac:dyDescent="0.3">
      <c r="A119" s="178"/>
      <c r="B119" s="178"/>
      <c r="C119" s="206"/>
      <c r="D119" s="2"/>
      <c r="E119" s="70"/>
      <c r="F119" s="70"/>
      <c r="G119" s="70"/>
    </row>
    <row r="120" spans="1:7" s="207" customFormat="1" ht="14" x14ac:dyDescent="0.3">
      <c r="A120" s="178"/>
      <c r="B120" s="178"/>
      <c r="C120" s="206"/>
      <c r="D120" s="2"/>
      <c r="E120" s="70"/>
      <c r="F120" s="70"/>
      <c r="G120" s="70"/>
    </row>
    <row r="121" spans="1:7" s="207" customFormat="1" ht="14" x14ac:dyDescent="0.3">
      <c r="A121" s="178"/>
      <c r="B121" s="178"/>
      <c r="C121" s="206"/>
      <c r="D121" s="2"/>
      <c r="E121" s="70"/>
      <c r="F121" s="70"/>
      <c r="G121" s="70"/>
    </row>
    <row r="122" spans="1:7" s="207" customFormat="1" ht="14" x14ac:dyDescent="0.3">
      <c r="A122" s="178"/>
      <c r="B122" s="178"/>
      <c r="C122" s="206"/>
      <c r="D122" s="2"/>
      <c r="E122" s="70"/>
      <c r="F122" s="70"/>
      <c r="G122" s="70"/>
    </row>
    <row r="123" spans="1:7" s="207" customFormat="1" ht="14" x14ac:dyDescent="0.3">
      <c r="A123" s="178"/>
      <c r="B123" s="178"/>
      <c r="C123" s="206"/>
      <c r="D123" s="2"/>
      <c r="E123" s="70"/>
      <c r="F123" s="70"/>
      <c r="G123" s="70"/>
    </row>
    <row r="124" spans="1:7" s="207" customFormat="1" ht="14" x14ac:dyDescent="0.3">
      <c r="A124" s="178"/>
      <c r="B124" s="178"/>
      <c r="C124" s="206"/>
      <c r="D124" s="2"/>
      <c r="E124" s="70"/>
      <c r="F124" s="70"/>
      <c r="G124" s="70"/>
    </row>
    <row r="125" spans="1:7" s="207" customFormat="1" ht="14" x14ac:dyDescent="0.3">
      <c r="A125" s="178"/>
      <c r="B125" s="178"/>
      <c r="C125" s="206"/>
      <c r="D125" s="2"/>
      <c r="E125" s="70"/>
      <c r="F125" s="70"/>
      <c r="G125" s="70"/>
    </row>
    <row r="126" spans="1:7" s="207" customFormat="1" ht="14" x14ac:dyDescent="0.3">
      <c r="A126" s="178"/>
      <c r="B126" s="178"/>
      <c r="C126" s="206"/>
      <c r="D126" s="2"/>
      <c r="E126" s="70"/>
      <c r="F126" s="70"/>
      <c r="G126" s="70"/>
    </row>
    <row r="127" spans="1:7" s="207" customFormat="1" ht="14" x14ac:dyDescent="0.3">
      <c r="A127" s="178"/>
      <c r="B127" s="178"/>
      <c r="C127" s="206"/>
      <c r="D127" s="2"/>
      <c r="E127" s="70"/>
      <c r="F127" s="70"/>
      <c r="G127" s="70"/>
    </row>
    <row r="128" spans="1:7" s="207" customFormat="1" ht="14" x14ac:dyDescent="0.3">
      <c r="A128" s="178"/>
      <c r="B128" s="178"/>
      <c r="C128" s="206"/>
      <c r="D128" s="2"/>
      <c r="E128" s="70"/>
      <c r="F128" s="70"/>
      <c r="G128" s="70"/>
    </row>
    <row r="129" spans="1:7" s="207" customFormat="1" ht="14" x14ac:dyDescent="0.3">
      <c r="A129" s="178"/>
      <c r="B129" s="178"/>
      <c r="C129" s="206"/>
      <c r="D129" s="2"/>
      <c r="E129" s="70"/>
      <c r="F129" s="70"/>
      <c r="G129" s="70"/>
    </row>
    <row r="130" spans="1:7" s="207" customFormat="1" ht="14" x14ac:dyDescent="0.3">
      <c r="A130" s="178"/>
      <c r="B130" s="178"/>
      <c r="C130" s="206"/>
      <c r="D130" s="2"/>
      <c r="E130" s="70"/>
      <c r="F130" s="70"/>
      <c r="G130" s="70"/>
    </row>
    <row r="131" spans="1:7" s="207" customFormat="1" ht="14" x14ac:dyDescent="0.3">
      <c r="A131" s="178"/>
      <c r="B131" s="178"/>
      <c r="C131" s="206"/>
      <c r="D131" s="2"/>
      <c r="E131" s="70"/>
      <c r="F131" s="70"/>
      <c r="G131" s="70"/>
    </row>
    <row r="132" spans="1:7" s="207" customFormat="1" ht="14" x14ac:dyDescent="0.3">
      <c r="A132" s="178"/>
      <c r="B132" s="178"/>
      <c r="C132" s="206"/>
      <c r="D132" s="2"/>
      <c r="E132" s="70"/>
      <c r="F132" s="70"/>
      <c r="G132" s="70"/>
    </row>
    <row r="133" spans="1:7" s="207" customFormat="1" ht="14" x14ac:dyDescent="0.3">
      <c r="A133" s="178"/>
      <c r="B133" s="178"/>
      <c r="C133" s="206"/>
      <c r="D133" s="2"/>
      <c r="E133" s="70"/>
      <c r="F133" s="70"/>
      <c r="G133" s="70"/>
    </row>
    <row r="134" spans="1:7" s="207" customFormat="1" ht="14" x14ac:dyDescent="0.3">
      <c r="A134" s="178"/>
      <c r="B134" s="178"/>
      <c r="C134" s="206"/>
      <c r="D134" s="2"/>
      <c r="E134" s="70"/>
      <c r="F134" s="70"/>
      <c r="G134" s="70"/>
    </row>
    <row r="135" spans="1:7" s="207" customFormat="1" ht="14" x14ac:dyDescent="0.3">
      <c r="A135" s="178"/>
      <c r="B135" s="178"/>
      <c r="C135" s="206"/>
      <c r="D135" s="2"/>
      <c r="E135" s="70"/>
      <c r="F135" s="70"/>
      <c r="G135" s="70"/>
    </row>
    <row r="136" spans="1:7" s="207" customFormat="1" ht="14" x14ac:dyDescent="0.3">
      <c r="A136" s="178"/>
      <c r="B136" s="178"/>
      <c r="C136" s="206"/>
      <c r="D136" s="2"/>
      <c r="E136" s="70"/>
      <c r="F136" s="70"/>
      <c r="G136" s="70"/>
    </row>
    <row r="137" spans="1:7" s="207" customFormat="1" ht="14" x14ac:dyDescent="0.3">
      <c r="A137" s="178"/>
      <c r="B137" s="178"/>
      <c r="C137" s="206"/>
      <c r="D137" s="2"/>
      <c r="E137" s="70"/>
      <c r="F137" s="70"/>
      <c r="G137" s="70"/>
    </row>
    <row r="138" spans="1:7" s="207" customFormat="1" ht="14" x14ac:dyDescent="0.3">
      <c r="A138" s="178"/>
      <c r="B138" s="178"/>
      <c r="C138" s="206"/>
      <c r="D138" s="2"/>
      <c r="E138" s="70"/>
      <c r="F138" s="70"/>
      <c r="G138" s="70"/>
    </row>
    <row r="139" spans="1:7" s="207" customFormat="1" ht="14" x14ac:dyDescent="0.3">
      <c r="A139" s="178"/>
      <c r="B139" s="178"/>
      <c r="C139" s="206"/>
      <c r="D139" s="2"/>
      <c r="E139" s="70"/>
      <c r="F139" s="70"/>
      <c r="G139" s="70"/>
    </row>
    <row r="140" spans="1:7" s="207" customFormat="1" ht="14" x14ac:dyDescent="0.3">
      <c r="A140" s="178"/>
      <c r="B140" s="178"/>
      <c r="C140" s="206"/>
      <c r="D140" s="2"/>
      <c r="E140" s="70"/>
      <c r="F140" s="70"/>
      <c r="G140" s="70"/>
    </row>
    <row r="141" spans="1:7" s="207" customFormat="1" ht="14" x14ac:dyDescent="0.3">
      <c r="A141" s="178"/>
      <c r="B141" s="178"/>
      <c r="C141" s="206"/>
      <c r="D141" s="2"/>
      <c r="E141" s="70"/>
      <c r="F141" s="70"/>
      <c r="G141" s="70"/>
    </row>
    <row r="142" spans="1:7" s="207" customFormat="1" ht="14" x14ac:dyDescent="0.3">
      <c r="A142" s="178"/>
      <c r="B142" s="178"/>
      <c r="C142" s="206"/>
      <c r="D142" s="2"/>
      <c r="E142" s="70"/>
      <c r="F142" s="70"/>
      <c r="G142" s="70"/>
    </row>
    <row r="143" spans="1:7" s="207" customFormat="1" ht="14" x14ac:dyDescent="0.3">
      <c r="A143" s="178"/>
      <c r="B143" s="178"/>
      <c r="C143" s="206"/>
      <c r="D143" s="2"/>
      <c r="E143" s="70"/>
      <c r="F143" s="70"/>
      <c r="G143" s="70"/>
    </row>
    <row r="144" spans="1:7" s="207" customFormat="1" ht="14" x14ac:dyDescent="0.3">
      <c r="A144" s="178"/>
      <c r="B144" s="178"/>
      <c r="C144" s="206"/>
      <c r="D144" s="2"/>
      <c r="E144" s="70"/>
      <c r="F144" s="70"/>
      <c r="G144" s="70"/>
    </row>
    <row r="145" spans="1:7" s="207" customFormat="1" ht="14" x14ac:dyDescent="0.3">
      <c r="A145" s="178"/>
      <c r="B145" s="178"/>
      <c r="C145" s="206"/>
      <c r="D145" s="2"/>
      <c r="E145" s="70"/>
      <c r="F145" s="70"/>
      <c r="G145" s="70"/>
    </row>
    <row r="146" spans="1:7" s="207" customFormat="1" ht="14" x14ac:dyDescent="0.3">
      <c r="A146" s="178"/>
      <c r="B146" s="178"/>
      <c r="C146" s="206"/>
      <c r="D146" s="2"/>
      <c r="E146" s="70"/>
      <c r="F146" s="70"/>
      <c r="G146" s="70"/>
    </row>
    <row r="147" spans="1:7" s="207" customFormat="1" ht="14" x14ac:dyDescent="0.3">
      <c r="A147" s="178"/>
      <c r="B147" s="178"/>
      <c r="C147" s="206"/>
      <c r="D147" s="2"/>
      <c r="E147" s="70"/>
      <c r="F147" s="70"/>
      <c r="G147" s="70"/>
    </row>
    <row r="148" spans="1:7" s="207" customFormat="1" ht="14" x14ac:dyDescent="0.3">
      <c r="A148" s="178"/>
      <c r="B148" s="178"/>
      <c r="C148" s="206"/>
      <c r="D148" s="2"/>
      <c r="E148" s="70"/>
      <c r="F148" s="70"/>
      <c r="G148" s="70"/>
    </row>
    <row r="149" spans="1:7" s="207" customFormat="1" ht="14" x14ac:dyDescent="0.3">
      <c r="A149" s="178"/>
      <c r="B149" s="178"/>
      <c r="C149" s="206"/>
      <c r="D149" s="2"/>
      <c r="E149" s="70"/>
      <c r="F149" s="70"/>
      <c r="G149" s="70"/>
    </row>
    <row r="150" spans="1:7" s="207" customFormat="1" ht="14" x14ac:dyDescent="0.3">
      <c r="A150" s="178"/>
      <c r="B150" s="178"/>
      <c r="C150" s="206"/>
      <c r="D150" s="2"/>
      <c r="E150" s="70"/>
      <c r="F150" s="70"/>
      <c r="G150" s="70"/>
    </row>
    <row r="151" spans="1:7" s="207" customFormat="1" ht="14" x14ac:dyDescent="0.3">
      <c r="A151" s="178"/>
      <c r="B151" s="178"/>
      <c r="C151" s="206"/>
      <c r="D151" s="2"/>
      <c r="E151" s="70"/>
      <c r="F151" s="70"/>
      <c r="G151" s="70"/>
    </row>
    <row r="152" spans="1:7" s="207" customFormat="1" ht="14" x14ac:dyDescent="0.3">
      <c r="A152" s="178"/>
      <c r="B152" s="178"/>
      <c r="C152" s="206"/>
      <c r="D152" s="2"/>
      <c r="E152" s="70"/>
      <c r="F152" s="70"/>
      <c r="G152" s="70"/>
    </row>
    <row r="153" spans="1:7" s="207" customFormat="1" ht="14" x14ac:dyDescent="0.3">
      <c r="A153" s="178"/>
      <c r="B153" s="178"/>
      <c r="C153" s="206"/>
      <c r="D153" s="2"/>
      <c r="E153" s="70"/>
      <c r="F153" s="70"/>
      <c r="G153" s="70"/>
    </row>
    <row r="154" spans="1:7" s="207" customFormat="1" ht="14" x14ac:dyDescent="0.3">
      <c r="A154" s="178"/>
      <c r="B154" s="178"/>
      <c r="C154" s="206"/>
      <c r="D154" s="2"/>
      <c r="E154" s="70"/>
      <c r="F154" s="70"/>
      <c r="G154" s="70"/>
    </row>
    <row r="155" spans="1:7" s="207" customFormat="1" ht="14" x14ac:dyDescent="0.3">
      <c r="A155" s="178"/>
      <c r="B155" s="178"/>
      <c r="C155" s="206"/>
      <c r="D155" s="2"/>
      <c r="E155" s="70"/>
      <c r="F155" s="70"/>
      <c r="G155" s="70"/>
    </row>
    <row r="156" spans="1:7" s="207" customFormat="1" ht="14" x14ac:dyDescent="0.3">
      <c r="A156" s="178"/>
      <c r="B156" s="178"/>
      <c r="C156" s="206"/>
      <c r="D156" s="2"/>
      <c r="E156" s="70"/>
      <c r="F156" s="70"/>
      <c r="G156" s="70"/>
    </row>
    <row r="157" spans="1:7" s="207" customFormat="1" ht="14" x14ac:dyDescent="0.3">
      <c r="A157" s="178"/>
      <c r="B157" s="178"/>
      <c r="C157" s="206"/>
      <c r="D157" s="2"/>
      <c r="E157" s="70"/>
      <c r="F157" s="70"/>
      <c r="G157" s="70"/>
    </row>
    <row r="158" spans="1:7" s="207" customFormat="1" ht="14" x14ac:dyDescent="0.3">
      <c r="A158" s="178"/>
      <c r="B158" s="178"/>
      <c r="C158" s="206"/>
      <c r="D158" s="2"/>
      <c r="E158" s="70"/>
      <c r="F158" s="70"/>
      <c r="G158" s="70"/>
    </row>
    <row r="159" spans="1:7" s="207" customFormat="1" ht="14" x14ac:dyDescent="0.3">
      <c r="A159" s="178"/>
      <c r="B159" s="178"/>
      <c r="C159" s="206"/>
      <c r="D159" s="2"/>
      <c r="E159" s="70"/>
      <c r="F159" s="70"/>
      <c r="G159" s="70"/>
    </row>
    <row r="160" spans="1:7" s="207" customFormat="1" ht="14" x14ac:dyDescent="0.3">
      <c r="A160" s="178"/>
      <c r="B160" s="178"/>
      <c r="C160" s="206"/>
      <c r="D160" s="2"/>
      <c r="E160" s="70"/>
      <c r="F160" s="70"/>
      <c r="G160" s="70"/>
    </row>
    <row r="161" spans="1:7" s="207" customFormat="1" ht="14" x14ac:dyDescent="0.3">
      <c r="A161" s="178"/>
      <c r="B161" s="178"/>
      <c r="C161" s="206"/>
      <c r="D161" s="2"/>
      <c r="E161" s="70"/>
      <c r="F161" s="70"/>
      <c r="G161" s="70"/>
    </row>
    <row r="162" spans="1:7" s="207" customFormat="1" ht="14" x14ac:dyDescent="0.3">
      <c r="A162" s="178"/>
      <c r="B162" s="178"/>
      <c r="C162" s="206"/>
      <c r="D162" s="2"/>
      <c r="E162" s="70"/>
      <c r="F162" s="70"/>
      <c r="G162" s="70"/>
    </row>
    <row r="163" spans="1:7" s="207" customFormat="1" ht="14" x14ac:dyDescent="0.3">
      <c r="A163" s="178"/>
      <c r="B163" s="178"/>
      <c r="C163" s="206"/>
      <c r="D163" s="2"/>
      <c r="E163" s="70"/>
      <c r="F163" s="70"/>
      <c r="G163" s="70"/>
    </row>
    <row r="164" spans="1:7" s="207" customFormat="1" ht="14" x14ac:dyDescent="0.3">
      <c r="A164" s="178"/>
      <c r="B164" s="178"/>
      <c r="C164" s="206"/>
      <c r="D164" s="2"/>
      <c r="E164" s="70"/>
      <c r="F164" s="70"/>
      <c r="G164" s="70"/>
    </row>
    <row r="165" spans="1:7" s="207" customFormat="1" ht="14" x14ac:dyDescent="0.3">
      <c r="A165" s="178"/>
      <c r="B165" s="178"/>
      <c r="C165" s="206"/>
      <c r="D165" s="2"/>
      <c r="E165" s="70"/>
      <c r="F165" s="70"/>
      <c r="G165" s="70"/>
    </row>
    <row r="166" spans="1:7" s="207" customFormat="1" ht="14" x14ac:dyDescent="0.3">
      <c r="A166" s="178"/>
      <c r="B166" s="178"/>
      <c r="C166" s="206"/>
      <c r="D166" s="2"/>
      <c r="E166" s="70"/>
      <c r="F166" s="70"/>
      <c r="G166" s="70"/>
    </row>
    <row r="167" spans="1:7" s="207" customFormat="1" ht="14" x14ac:dyDescent="0.3">
      <c r="A167" s="178"/>
      <c r="B167" s="178"/>
      <c r="C167" s="206"/>
      <c r="D167" s="2"/>
      <c r="E167" s="70"/>
      <c r="F167" s="70"/>
      <c r="G167" s="70"/>
    </row>
    <row r="168" spans="1:7" s="207" customFormat="1" ht="14" x14ac:dyDescent="0.3">
      <c r="A168" s="178"/>
      <c r="B168" s="178"/>
      <c r="C168" s="206"/>
      <c r="D168" s="2"/>
      <c r="E168" s="70"/>
      <c r="F168" s="70"/>
      <c r="G168" s="70"/>
    </row>
    <row r="169" spans="1:7" s="207" customFormat="1" ht="14" x14ac:dyDescent="0.3">
      <c r="A169" s="178"/>
      <c r="B169" s="178"/>
      <c r="C169" s="206"/>
      <c r="D169" s="2"/>
      <c r="E169" s="70"/>
      <c r="F169" s="70"/>
      <c r="G169" s="70"/>
    </row>
    <row r="170" spans="1:7" s="207" customFormat="1" ht="14" x14ac:dyDescent="0.3">
      <c r="A170" s="178"/>
      <c r="B170" s="178"/>
      <c r="C170" s="206"/>
      <c r="D170" s="2"/>
      <c r="E170" s="70"/>
      <c r="F170" s="70"/>
      <c r="G170" s="70"/>
    </row>
    <row r="171" spans="1:7" s="207" customFormat="1" ht="14" x14ac:dyDescent="0.3">
      <c r="A171" s="178"/>
      <c r="B171" s="178"/>
      <c r="C171" s="206"/>
      <c r="D171" s="2"/>
      <c r="E171" s="70"/>
      <c r="F171" s="70"/>
      <c r="G171" s="70"/>
    </row>
    <row r="172" spans="1:7" s="207" customFormat="1" ht="14" x14ac:dyDescent="0.3">
      <c r="A172" s="178"/>
      <c r="B172" s="178"/>
      <c r="C172" s="206"/>
      <c r="D172" s="2"/>
      <c r="E172" s="70"/>
      <c r="F172" s="70"/>
      <c r="G172" s="70"/>
    </row>
    <row r="173" spans="1:7" s="207" customFormat="1" ht="14" x14ac:dyDescent="0.3">
      <c r="A173" s="178"/>
      <c r="B173" s="178"/>
      <c r="C173" s="206"/>
      <c r="D173" s="2"/>
      <c r="E173" s="70"/>
      <c r="F173" s="70"/>
      <c r="G173" s="70"/>
    </row>
    <row r="174" spans="1:7" s="207" customFormat="1" ht="14" x14ac:dyDescent="0.3">
      <c r="A174" s="178"/>
      <c r="B174" s="178"/>
      <c r="C174" s="206"/>
      <c r="D174" s="2"/>
      <c r="E174" s="70"/>
      <c r="F174" s="70"/>
      <c r="G174" s="70"/>
    </row>
    <row r="175" spans="1:7" s="207" customFormat="1" ht="14" x14ac:dyDescent="0.3">
      <c r="A175" s="178"/>
      <c r="B175" s="178"/>
      <c r="C175" s="206"/>
      <c r="D175" s="2"/>
      <c r="E175" s="70"/>
      <c r="F175" s="70"/>
      <c r="G175" s="70"/>
    </row>
    <row r="176" spans="1:7" s="207" customFormat="1" ht="14" x14ac:dyDescent="0.3">
      <c r="A176" s="178"/>
      <c r="B176" s="178"/>
      <c r="C176" s="206"/>
      <c r="D176" s="2"/>
      <c r="E176" s="70"/>
      <c r="F176" s="70"/>
      <c r="G176" s="70"/>
    </row>
    <row r="177" spans="1:7" s="207" customFormat="1" ht="14" x14ac:dyDescent="0.3">
      <c r="A177" s="178"/>
      <c r="B177" s="178"/>
      <c r="C177" s="206"/>
      <c r="D177" s="2"/>
      <c r="E177" s="70"/>
      <c r="F177" s="70"/>
      <c r="G177" s="70"/>
    </row>
    <row r="178" spans="1:7" s="207" customFormat="1" ht="14" x14ac:dyDescent="0.3">
      <c r="A178" s="178"/>
      <c r="B178" s="178"/>
      <c r="C178" s="206"/>
      <c r="D178" s="2"/>
      <c r="E178" s="70"/>
      <c r="F178" s="70"/>
      <c r="G178" s="70"/>
    </row>
    <row r="179" spans="1:7" s="207" customFormat="1" ht="14" x14ac:dyDescent="0.3">
      <c r="A179" s="178"/>
      <c r="B179" s="178"/>
      <c r="C179" s="206"/>
      <c r="D179" s="2"/>
      <c r="E179" s="70"/>
      <c r="F179" s="70"/>
      <c r="G179" s="70"/>
    </row>
    <row r="180" spans="1:7" s="207" customFormat="1" ht="14" x14ac:dyDescent="0.3">
      <c r="A180" s="178"/>
      <c r="B180" s="178"/>
      <c r="C180" s="206"/>
      <c r="D180" s="2"/>
      <c r="E180" s="70"/>
      <c r="F180" s="70"/>
      <c r="G180" s="70"/>
    </row>
    <row r="181" spans="1:7" s="207" customFormat="1" ht="14" x14ac:dyDescent="0.3">
      <c r="A181" s="178"/>
      <c r="B181" s="178"/>
      <c r="C181" s="206"/>
      <c r="D181" s="2"/>
      <c r="E181" s="70"/>
      <c r="F181" s="70"/>
      <c r="G181" s="70"/>
    </row>
    <row r="182" spans="1:7" s="207" customFormat="1" ht="14" x14ac:dyDescent="0.3">
      <c r="A182" s="178"/>
      <c r="B182" s="178"/>
      <c r="C182" s="206"/>
      <c r="D182" s="2"/>
      <c r="E182" s="70"/>
      <c r="F182" s="70"/>
      <c r="G182" s="70"/>
    </row>
    <row r="183" spans="1:7" s="207" customFormat="1" ht="14" x14ac:dyDescent="0.3">
      <c r="A183" s="178"/>
      <c r="B183" s="178"/>
      <c r="C183" s="206"/>
      <c r="D183" s="2"/>
      <c r="E183" s="70"/>
      <c r="F183" s="70"/>
      <c r="G183" s="70"/>
    </row>
    <row r="184" spans="1:7" s="207" customFormat="1" ht="14" x14ac:dyDescent="0.3">
      <c r="A184" s="178"/>
      <c r="B184" s="178"/>
      <c r="C184" s="206"/>
      <c r="D184" s="2"/>
      <c r="E184" s="70"/>
      <c r="F184" s="70"/>
      <c r="G184" s="70"/>
    </row>
    <row r="185" spans="1:7" s="207" customFormat="1" ht="14" x14ac:dyDescent="0.3">
      <c r="A185" s="178"/>
      <c r="B185" s="178"/>
      <c r="C185" s="206"/>
      <c r="D185" s="2"/>
      <c r="E185" s="70"/>
      <c r="F185" s="70"/>
      <c r="G185" s="70"/>
    </row>
    <row r="186" spans="1:7" s="207" customFormat="1" ht="14" x14ac:dyDescent="0.3">
      <c r="A186" s="178"/>
      <c r="B186" s="178"/>
      <c r="C186" s="206"/>
      <c r="D186" s="2"/>
      <c r="E186" s="70"/>
      <c r="F186" s="70"/>
      <c r="G186" s="70"/>
    </row>
    <row r="187" spans="1:7" s="207" customFormat="1" ht="14" x14ac:dyDescent="0.3">
      <c r="A187" s="178"/>
      <c r="B187" s="178"/>
      <c r="C187" s="206"/>
      <c r="D187" s="2"/>
      <c r="E187" s="70"/>
      <c r="F187" s="70"/>
      <c r="G187" s="70"/>
    </row>
    <row r="188" spans="1:7" s="207" customFormat="1" ht="14" x14ac:dyDescent="0.3">
      <c r="A188" s="178"/>
      <c r="B188" s="178"/>
      <c r="C188" s="206"/>
      <c r="D188" s="2"/>
      <c r="E188" s="70"/>
      <c r="F188" s="70"/>
      <c r="G188" s="70"/>
    </row>
    <row r="189" spans="1:7" s="207" customFormat="1" ht="14" x14ac:dyDescent="0.3">
      <c r="A189" s="178"/>
      <c r="B189" s="178"/>
      <c r="C189" s="206"/>
      <c r="D189" s="2"/>
      <c r="E189" s="70"/>
      <c r="F189" s="70"/>
      <c r="G189" s="70"/>
    </row>
    <row r="190" spans="1:7" s="207" customFormat="1" ht="14" x14ac:dyDescent="0.3">
      <c r="A190" s="178"/>
      <c r="B190" s="178"/>
      <c r="C190" s="206"/>
      <c r="D190" s="2"/>
      <c r="E190" s="70"/>
      <c r="F190" s="70"/>
      <c r="G190" s="70"/>
    </row>
    <row r="191" spans="1:7" s="207" customFormat="1" ht="14" x14ac:dyDescent="0.3">
      <c r="A191" s="178"/>
      <c r="B191" s="178"/>
      <c r="C191" s="206"/>
      <c r="D191" s="2"/>
      <c r="E191" s="70"/>
      <c r="F191" s="70"/>
      <c r="G191" s="70"/>
    </row>
    <row r="192" spans="1:7" s="207" customFormat="1" ht="14" x14ac:dyDescent="0.3">
      <c r="A192" s="178"/>
      <c r="B192" s="178"/>
      <c r="C192" s="206"/>
      <c r="D192" s="2"/>
      <c r="E192" s="70"/>
      <c r="F192" s="70"/>
      <c r="G192" s="70"/>
    </row>
    <row r="193" spans="1:7" s="207" customFormat="1" ht="14" x14ac:dyDescent="0.3">
      <c r="A193" s="178"/>
      <c r="B193" s="178"/>
      <c r="C193" s="206"/>
      <c r="D193" s="2"/>
      <c r="E193" s="70"/>
      <c r="F193" s="70"/>
      <c r="G193" s="70"/>
    </row>
    <row r="194" spans="1:7" s="207" customFormat="1" ht="14" x14ac:dyDescent="0.3">
      <c r="A194" s="178"/>
      <c r="B194" s="178"/>
      <c r="C194" s="206"/>
      <c r="D194" s="2"/>
      <c r="E194" s="70"/>
      <c r="F194" s="70"/>
      <c r="G194" s="70"/>
    </row>
    <row r="195" spans="1:7" s="207" customFormat="1" ht="14" x14ac:dyDescent="0.3">
      <c r="A195" s="178"/>
      <c r="B195" s="178"/>
      <c r="C195" s="206"/>
      <c r="D195" s="2"/>
      <c r="E195" s="70"/>
      <c r="F195" s="70"/>
      <c r="G195" s="70"/>
    </row>
    <row r="196" spans="1:7" s="207" customFormat="1" ht="14" x14ac:dyDescent="0.3">
      <c r="A196" s="178"/>
      <c r="B196" s="178"/>
      <c r="C196" s="206"/>
      <c r="D196" s="2"/>
      <c r="E196" s="70"/>
      <c r="F196" s="70"/>
      <c r="G196" s="70"/>
    </row>
    <row r="197" spans="1:7" s="207" customFormat="1" ht="14" x14ac:dyDescent="0.3">
      <c r="A197" s="178"/>
      <c r="B197" s="178"/>
      <c r="C197" s="206"/>
      <c r="D197" s="2"/>
      <c r="E197" s="70"/>
      <c r="F197" s="70"/>
      <c r="G197" s="70"/>
    </row>
    <row r="198" spans="1:7" s="207" customFormat="1" ht="14" x14ac:dyDescent="0.3">
      <c r="A198" s="178"/>
      <c r="B198" s="178"/>
      <c r="C198" s="206"/>
      <c r="D198" s="2"/>
      <c r="E198" s="70"/>
      <c r="F198" s="70"/>
      <c r="G198" s="70"/>
    </row>
    <row r="199" spans="1:7" s="207" customFormat="1" ht="14" x14ac:dyDescent="0.3">
      <c r="A199" s="178"/>
      <c r="B199" s="178"/>
      <c r="C199" s="206"/>
      <c r="D199" s="2"/>
      <c r="E199" s="70"/>
      <c r="F199" s="70"/>
      <c r="G199" s="70"/>
    </row>
    <row r="200" spans="1:7" s="207" customFormat="1" ht="14" x14ac:dyDescent="0.3">
      <c r="A200" s="178"/>
      <c r="B200" s="178"/>
      <c r="C200" s="206"/>
      <c r="D200" s="2"/>
      <c r="E200" s="70"/>
      <c r="F200" s="70"/>
      <c r="G200" s="70"/>
    </row>
    <row r="201" spans="1:7" s="207" customFormat="1" ht="14" x14ac:dyDescent="0.3">
      <c r="A201" s="178"/>
      <c r="B201" s="178"/>
      <c r="C201" s="206"/>
      <c r="D201" s="2"/>
      <c r="E201" s="70"/>
      <c r="F201" s="70"/>
      <c r="G201" s="70"/>
    </row>
    <row r="202" spans="1:7" s="207" customFormat="1" ht="14" x14ac:dyDescent="0.3">
      <c r="A202" s="178"/>
      <c r="B202" s="178"/>
      <c r="C202" s="206"/>
      <c r="D202" s="2"/>
      <c r="E202" s="70"/>
      <c r="F202" s="70"/>
      <c r="G202" s="70"/>
    </row>
    <row r="203" spans="1:7" s="207" customFormat="1" ht="14" x14ac:dyDescent="0.3">
      <c r="A203" s="178"/>
      <c r="B203" s="178"/>
      <c r="C203" s="206"/>
      <c r="D203" s="2"/>
      <c r="E203" s="70"/>
      <c r="F203" s="70"/>
      <c r="G203" s="70"/>
    </row>
    <row r="204" spans="1:7" s="207" customFormat="1" ht="14" x14ac:dyDescent="0.3">
      <c r="A204" s="178"/>
      <c r="B204" s="178"/>
      <c r="C204" s="206"/>
      <c r="D204" s="2"/>
      <c r="E204" s="70"/>
      <c r="F204" s="70"/>
      <c r="G204" s="70"/>
    </row>
    <row r="205" spans="1:7" s="207" customFormat="1" ht="14" x14ac:dyDescent="0.3">
      <c r="A205" s="178"/>
      <c r="B205" s="178"/>
      <c r="C205" s="206"/>
      <c r="D205" s="2"/>
      <c r="E205" s="70"/>
      <c r="F205" s="70"/>
      <c r="G205" s="70"/>
    </row>
    <row r="206" spans="1:7" s="207" customFormat="1" ht="14" x14ac:dyDescent="0.3">
      <c r="A206" s="178"/>
      <c r="B206" s="178"/>
      <c r="C206" s="206"/>
      <c r="D206" s="2"/>
      <c r="E206" s="70"/>
      <c r="F206" s="70"/>
      <c r="G206" s="70"/>
    </row>
    <row r="207" spans="1:7" s="207" customFormat="1" ht="14" x14ac:dyDescent="0.3">
      <c r="A207" s="178"/>
      <c r="B207" s="178"/>
      <c r="C207" s="206"/>
      <c r="D207" s="2"/>
      <c r="E207" s="70"/>
      <c r="F207" s="70"/>
      <c r="G207" s="70"/>
    </row>
    <row r="208" spans="1:7" s="207" customFormat="1" ht="14" x14ac:dyDescent="0.3">
      <c r="A208" s="178"/>
      <c r="B208" s="178"/>
      <c r="C208" s="206"/>
      <c r="D208" s="2"/>
      <c r="E208" s="70"/>
      <c r="F208" s="70"/>
      <c r="G208" s="70"/>
    </row>
    <row r="209" spans="1:7" s="207" customFormat="1" ht="14" x14ac:dyDescent="0.3">
      <c r="A209" s="178"/>
      <c r="B209" s="178"/>
      <c r="C209" s="206"/>
      <c r="D209" s="2"/>
      <c r="E209" s="70"/>
      <c r="F209" s="70"/>
      <c r="G209" s="70"/>
    </row>
    <row r="210" spans="1:7" s="207" customFormat="1" ht="14" x14ac:dyDescent="0.3">
      <c r="A210" s="178"/>
      <c r="B210" s="178"/>
      <c r="C210" s="206"/>
      <c r="D210" s="2"/>
      <c r="E210" s="70"/>
      <c r="F210" s="70"/>
      <c r="G210" s="70"/>
    </row>
    <row r="211" spans="1:7" s="207" customFormat="1" ht="14" x14ac:dyDescent="0.3">
      <c r="A211" s="178"/>
      <c r="B211" s="178"/>
      <c r="C211" s="206"/>
      <c r="D211" s="2"/>
      <c r="E211" s="70"/>
      <c r="F211" s="70"/>
      <c r="G211" s="70"/>
    </row>
    <row r="212" spans="1:7" s="207" customFormat="1" ht="14" x14ac:dyDescent="0.3">
      <c r="A212" s="178"/>
      <c r="B212" s="178"/>
      <c r="C212" s="206"/>
      <c r="D212" s="2"/>
      <c r="E212" s="70"/>
      <c r="F212" s="70"/>
      <c r="G212" s="70"/>
    </row>
    <row r="213" spans="1:7" s="207" customFormat="1" ht="14" x14ac:dyDescent="0.3">
      <c r="A213" s="178"/>
      <c r="B213" s="178"/>
      <c r="C213" s="206"/>
      <c r="D213" s="2"/>
      <c r="E213" s="70"/>
      <c r="F213" s="70"/>
      <c r="G213" s="70"/>
    </row>
    <row r="214" spans="1:7" s="207" customFormat="1" ht="14" x14ac:dyDescent="0.3">
      <c r="A214" s="178"/>
      <c r="B214" s="178"/>
      <c r="C214" s="206"/>
      <c r="D214" s="2"/>
      <c r="E214" s="70"/>
      <c r="F214" s="70"/>
      <c r="G214" s="70"/>
    </row>
    <row r="215" spans="1:7" s="207" customFormat="1" ht="14" x14ac:dyDescent="0.3">
      <c r="A215" s="178"/>
      <c r="B215" s="178"/>
      <c r="C215" s="206"/>
      <c r="D215" s="2"/>
      <c r="E215" s="70"/>
      <c r="F215" s="70"/>
      <c r="G215" s="70"/>
    </row>
    <row r="216" spans="1:7" s="207" customFormat="1" ht="14" x14ac:dyDescent="0.3">
      <c r="A216" s="178"/>
      <c r="B216" s="178"/>
      <c r="C216" s="206"/>
      <c r="D216" s="2"/>
      <c r="E216" s="70"/>
      <c r="F216" s="70"/>
      <c r="G216" s="70"/>
    </row>
    <row r="217" spans="1:7" s="207" customFormat="1" ht="14" x14ac:dyDescent="0.3">
      <c r="A217" s="178"/>
      <c r="B217" s="178"/>
      <c r="C217" s="206"/>
      <c r="D217" s="2"/>
      <c r="E217" s="70"/>
      <c r="F217" s="70"/>
      <c r="G217" s="70"/>
    </row>
    <row r="218" spans="1:7" s="207" customFormat="1" ht="14" x14ac:dyDescent="0.3">
      <c r="A218" s="178"/>
      <c r="B218" s="178"/>
      <c r="C218" s="206"/>
      <c r="D218" s="2"/>
      <c r="E218" s="70"/>
      <c r="F218" s="70"/>
      <c r="G218" s="70"/>
    </row>
    <row r="219" spans="1:7" s="207" customFormat="1" ht="14" x14ac:dyDescent="0.3">
      <c r="A219" s="178"/>
      <c r="B219" s="178"/>
      <c r="C219" s="206"/>
      <c r="D219" s="2"/>
      <c r="E219" s="70"/>
      <c r="F219" s="70"/>
      <c r="G219" s="70"/>
    </row>
    <row r="220" spans="1:7" s="207" customFormat="1" ht="14" x14ac:dyDescent="0.3">
      <c r="A220" s="178"/>
      <c r="B220" s="178"/>
      <c r="C220" s="206"/>
      <c r="D220" s="2"/>
      <c r="E220" s="70"/>
      <c r="F220" s="70"/>
      <c r="G220" s="70"/>
    </row>
    <row r="221" spans="1:7" s="207" customFormat="1" ht="14" x14ac:dyDescent="0.3">
      <c r="A221" s="178"/>
      <c r="B221" s="178"/>
      <c r="C221" s="206"/>
      <c r="D221" s="2"/>
      <c r="E221" s="70"/>
      <c r="F221" s="70"/>
      <c r="G221" s="70"/>
    </row>
    <row r="222" spans="1:7" s="207" customFormat="1" ht="14" x14ac:dyDescent="0.3">
      <c r="A222" s="178"/>
      <c r="B222" s="178"/>
      <c r="C222" s="206"/>
      <c r="D222" s="2"/>
      <c r="E222" s="70"/>
      <c r="F222" s="70"/>
      <c r="G222" s="70"/>
    </row>
    <row r="223" spans="1:7" s="207" customFormat="1" ht="14" x14ac:dyDescent="0.3">
      <c r="A223" s="178"/>
      <c r="B223" s="178"/>
      <c r="C223" s="206"/>
      <c r="D223" s="2"/>
      <c r="E223" s="70"/>
      <c r="F223" s="70"/>
      <c r="G223" s="70"/>
    </row>
    <row r="224" spans="1:7" s="207" customFormat="1" ht="14" x14ac:dyDescent="0.3">
      <c r="A224" s="178"/>
      <c r="B224" s="178"/>
      <c r="C224" s="206"/>
      <c r="D224" s="2"/>
      <c r="E224" s="70"/>
      <c r="F224" s="70"/>
      <c r="G224" s="70"/>
    </row>
    <row r="225" spans="1:7" s="207" customFormat="1" ht="14" x14ac:dyDescent="0.3">
      <c r="A225" s="178"/>
      <c r="B225" s="178"/>
      <c r="C225" s="206"/>
      <c r="D225" s="2"/>
      <c r="E225" s="70"/>
      <c r="F225" s="70"/>
      <c r="G225" s="70"/>
    </row>
    <row r="226" spans="1:7" s="207" customFormat="1" ht="14" x14ac:dyDescent="0.3">
      <c r="A226" s="178"/>
      <c r="B226" s="178"/>
      <c r="C226" s="206"/>
      <c r="D226" s="2"/>
      <c r="E226" s="70"/>
      <c r="F226" s="70"/>
      <c r="G226" s="70"/>
    </row>
    <row r="227" spans="1:7" s="207" customFormat="1" ht="14" x14ac:dyDescent="0.3">
      <c r="A227" s="178"/>
      <c r="B227" s="178"/>
      <c r="C227" s="206"/>
      <c r="D227" s="2"/>
      <c r="E227" s="70"/>
      <c r="F227" s="70"/>
      <c r="G227" s="70"/>
    </row>
    <row r="228" spans="1:7" s="207" customFormat="1" ht="14" x14ac:dyDescent="0.3">
      <c r="A228" s="178"/>
      <c r="B228" s="178"/>
      <c r="C228" s="206"/>
      <c r="D228" s="2"/>
      <c r="E228" s="70"/>
      <c r="F228" s="70"/>
      <c r="G228" s="70"/>
    </row>
    <row r="229" spans="1:7" s="207" customFormat="1" ht="14" x14ac:dyDescent="0.3">
      <c r="A229" s="178"/>
      <c r="B229" s="178"/>
      <c r="C229" s="206"/>
      <c r="D229" s="2"/>
      <c r="E229" s="70"/>
      <c r="F229" s="70"/>
      <c r="G229" s="70"/>
    </row>
    <row r="230" spans="1:7" s="207" customFormat="1" ht="14" x14ac:dyDescent="0.3">
      <c r="A230" s="178"/>
      <c r="B230" s="178"/>
      <c r="C230" s="206"/>
      <c r="D230" s="2"/>
      <c r="E230" s="70"/>
      <c r="F230" s="70"/>
      <c r="G230" s="70"/>
    </row>
    <row r="231" spans="1:7" s="207" customFormat="1" ht="14" x14ac:dyDescent="0.3">
      <c r="A231" s="178"/>
      <c r="B231" s="178"/>
      <c r="C231" s="206"/>
      <c r="D231" s="2"/>
      <c r="E231" s="70"/>
      <c r="F231" s="70"/>
      <c r="G231" s="70"/>
    </row>
    <row r="232" spans="1:7" s="207" customFormat="1" ht="14" x14ac:dyDescent="0.3">
      <c r="A232" s="178"/>
      <c r="B232" s="178"/>
      <c r="C232" s="206"/>
      <c r="D232" s="2"/>
      <c r="E232" s="70"/>
      <c r="F232" s="70"/>
      <c r="G232" s="70"/>
    </row>
    <row r="233" spans="1:7" s="207" customFormat="1" ht="14" x14ac:dyDescent="0.3">
      <c r="A233" s="178"/>
      <c r="B233" s="178"/>
      <c r="C233" s="206"/>
      <c r="D233" s="2"/>
      <c r="E233" s="70"/>
      <c r="F233" s="70"/>
      <c r="G233" s="70"/>
    </row>
    <row r="234" spans="1:7" s="207" customFormat="1" ht="14" x14ac:dyDescent="0.3">
      <c r="A234" s="178"/>
      <c r="B234" s="178"/>
      <c r="C234" s="206"/>
      <c r="D234" s="2"/>
      <c r="E234" s="70"/>
      <c r="F234" s="70"/>
      <c r="G234" s="70"/>
    </row>
    <row r="235" spans="1:7" s="207" customFormat="1" ht="14" x14ac:dyDescent="0.3">
      <c r="A235" s="178"/>
      <c r="B235" s="178"/>
      <c r="C235" s="206"/>
      <c r="D235" s="2"/>
      <c r="E235" s="70"/>
      <c r="F235" s="70"/>
      <c r="G235" s="70"/>
    </row>
    <row r="236" spans="1:7" s="207" customFormat="1" ht="14" x14ac:dyDescent="0.3">
      <c r="A236" s="178"/>
      <c r="B236" s="178"/>
      <c r="C236" s="206"/>
      <c r="D236" s="2"/>
      <c r="E236" s="70"/>
      <c r="F236" s="70"/>
      <c r="G236" s="70"/>
    </row>
    <row r="237" spans="1:7" s="207" customFormat="1" ht="14" x14ac:dyDescent="0.3">
      <c r="A237" s="178"/>
      <c r="B237" s="178"/>
      <c r="C237" s="206"/>
      <c r="D237" s="2"/>
      <c r="E237" s="70"/>
      <c r="F237" s="70"/>
      <c r="G237" s="70"/>
    </row>
    <row r="238" spans="1:7" s="207" customFormat="1" ht="14" x14ac:dyDescent="0.3">
      <c r="A238" s="178"/>
      <c r="B238" s="178"/>
      <c r="C238" s="206"/>
      <c r="D238" s="2"/>
      <c r="E238" s="70"/>
      <c r="F238" s="70"/>
      <c r="G238" s="70"/>
    </row>
    <row r="239" spans="1:7" s="207" customFormat="1" ht="14" x14ac:dyDescent="0.3">
      <c r="A239" s="178"/>
      <c r="B239" s="178"/>
      <c r="C239" s="206"/>
      <c r="D239" s="2"/>
      <c r="E239" s="70"/>
      <c r="F239" s="70"/>
      <c r="G239" s="70"/>
    </row>
    <row r="240" spans="1:7" s="207" customFormat="1" ht="14" x14ac:dyDescent="0.3">
      <c r="A240" s="178"/>
      <c r="B240" s="178"/>
      <c r="C240" s="206"/>
      <c r="D240" s="2"/>
      <c r="E240" s="70"/>
      <c r="F240" s="70"/>
      <c r="G240" s="70"/>
    </row>
    <row r="241" spans="1:7" s="207" customFormat="1" ht="14" x14ac:dyDescent="0.3">
      <c r="A241" s="178"/>
      <c r="B241" s="178"/>
      <c r="C241" s="206"/>
      <c r="D241" s="2"/>
      <c r="E241" s="70"/>
      <c r="F241" s="70"/>
      <c r="G241" s="70"/>
    </row>
    <row r="242" spans="1:7" s="207" customFormat="1" ht="14" x14ac:dyDescent="0.3">
      <c r="A242" s="178"/>
      <c r="B242" s="178"/>
      <c r="C242" s="206"/>
      <c r="D242" s="2"/>
      <c r="E242" s="70"/>
      <c r="F242" s="70"/>
      <c r="G242" s="70"/>
    </row>
    <row r="243" spans="1:7" s="207" customFormat="1" ht="14" x14ac:dyDescent="0.3">
      <c r="A243" s="178"/>
      <c r="B243" s="178"/>
      <c r="C243" s="206"/>
      <c r="D243" s="2"/>
      <c r="E243" s="70"/>
      <c r="F243" s="70"/>
      <c r="G243" s="70"/>
    </row>
    <row r="244" spans="1:7" s="207" customFormat="1" ht="14" x14ac:dyDescent="0.3">
      <c r="A244" s="178"/>
      <c r="B244" s="178"/>
      <c r="C244" s="206"/>
      <c r="D244" s="2"/>
      <c r="E244" s="70"/>
      <c r="F244" s="70"/>
      <c r="G244" s="70"/>
    </row>
    <row r="245" spans="1:7" s="207" customFormat="1" ht="14" x14ac:dyDescent="0.3">
      <c r="A245" s="178"/>
      <c r="B245" s="178"/>
      <c r="C245" s="206"/>
      <c r="D245" s="2"/>
      <c r="E245" s="70"/>
      <c r="F245" s="70"/>
      <c r="G245" s="70"/>
    </row>
    <row r="246" spans="1:7" s="207" customFormat="1" ht="14" x14ac:dyDescent="0.3">
      <c r="A246" s="178"/>
      <c r="B246" s="178"/>
      <c r="C246" s="206"/>
      <c r="D246" s="2"/>
      <c r="E246" s="70"/>
      <c r="F246" s="70"/>
      <c r="G246" s="70"/>
    </row>
    <row r="247" spans="1:7" s="207" customFormat="1" ht="14" x14ac:dyDescent="0.3">
      <c r="A247" s="178"/>
      <c r="B247" s="178"/>
      <c r="C247" s="206"/>
      <c r="D247" s="2"/>
      <c r="E247" s="70"/>
      <c r="F247" s="70"/>
      <c r="G247" s="70"/>
    </row>
    <row r="248" spans="1:7" s="207" customFormat="1" ht="14" x14ac:dyDescent="0.3">
      <c r="A248" s="178"/>
      <c r="B248" s="178"/>
      <c r="C248" s="206"/>
      <c r="D248" s="2"/>
      <c r="E248" s="70"/>
      <c r="F248" s="70"/>
      <c r="G248" s="70"/>
    </row>
    <row r="249" spans="1:7" s="207" customFormat="1" ht="14" x14ac:dyDescent="0.3">
      <c r="A249" s="178"/>
      <c r="B249" s="178"/>
      <c r="C249" s="206"/>
      <c r="D249" s="2"/>
      <c r="E249" s="70"/>
      <c r="F249" s="70"/>
      <c r="G249" s="70"/>
    </row>
    <row r="250" spans="1:7" s="207" customFormat="1" ht="14" x14ac:dyDescent="0.3">
      <c r="A250" s="178"/>
      <c r="B250" s="178"/>
      <c r="C250" s="206"/>
      <c r="D250" s="2"/>
      <c r="E250" s="70"/>
      <c r="F250" s="70"/>
      <c r="G250" s="70"/>
    </row>
    <row r="251" spans="1:7" s="207" customFormat="1" ht="14" x14ac:dyDescent="0.3">
      <c r="A251" s="178"/>
      <c r="B251" s="178"/>
      <c r="C251" s="206"/>
      <c r="D251" s="2"/>
      <c r="E251" s="70"/>
      <c r="F251" s="70"/>
      <c r="G251" s="70"/>
    </row>
    <row r="252" spans="1:7" s="207" customFormat="1" ht="14" x14ac:dyDescent="0.3">
      <c r="A252" s="178"/>
      <c r="B252" s="178"/>
      <c r="C252" s="206"/>
      <c r="D252" s="2"/>
      <c r="E252" s="70"/>
      <c r="F252" s="70"/>
      <c r="G252" s="70"/>
    </row>
    <row r="253" spans="1:7" s="207" customFormat="1" ht="14" x14ac:dyDescent="0.3">
      <c r="A253" s="178"/>
      <c r="B253" s="178"/>
      <c r="C253" s="206"/>
      <c r="D253" s="2"/>
      <c r="E253" s="70"/>
      <c r="F253" s="70"/>
      <c r="G253" s="70"/>
    </row>
    <row r="254" spans="1:7" s="207" customFormat="1" ht="14" x14ac:dyDescent="0.3">
      <c r="A254" s="178"/>
      <c r="B254" s="178"/>
      <c r="C254" s="206"/>
      <c r="D254" s="2"/>
      <c r="E254" s="70"/>
      <c r="F254" s="70"/>
      <c r="G254" s="70"/>
    </row>
    <row r="255" spans="1:7" s="207" customFormat="1" ht="14" x14ac:dyDescent="0.3">
      <c r="A255" s="178"/>
      <c r="B255" s="178"/>
      <c r="C255" s="206"/>
      <c r="D255" s="2"/>
      <c r="E255" s="70"/>
      <c r="F255" s="70"/>
      <c r="G255" s="70"/>
    </row>
    <row r="256" spans="1:7" s="207" customFormat="1" ht="14" x14ac:dyDescent="0.3">
      <c r="A256" s="178"/>
      <c r="B256" s="178"/>
      <c r="C256" s="206"/>
      <c r="D256" s="2"/>
      <c r="E256" s="70"/>
      <c r="F256" s="70"/>
      <c r="G256" s="70"/>
    </row>
    <row r="257" spans="1:7" s="207" customFormat="1" ht="14" x14ac:dyDescent="0.3">
      <c r="A257" s="178"/>
      <c r="B257" s="178"/>
      <c r="C257" s="206"/>
      <c r="D257" s="2"/>
      <c r="E257" s="70"/>
      <c r="F257" s="70"/>
      <c r="G257" s="70"/>
    </row>
    <row r="258" spans="1:7" s="207" customFormat="1" ht="14" x14ac:dyDescent="0.3">
      <c r="A258" s="178"/>
      <c r="B258" s="178"/>
      <c r="C258" s="206"/>
      <c r="D258" s="2"/>
      <c r="E258" s="70"/>
      <c r="F258" s="70"/>
      <c r="G258" s="70"/>
    </row>
    <row r="259" spans="1:7" s="207" customFormat="1" ht="14" x14ac:dyDescent="0.3">
      <c r="A259" s="178"/>
      <c r="B259" s="178"/>
      <c r="C259" s="206"/>
      <c r="D259" s="2"/>
      <c r="E259" s="70"/>
      <c r="F259" s="70"/>
      <c r="G259" s="70"/>
    </row>
    <row r="260" spans="1:7" s="207" customFormat="1" ht="14" x14ac:dyDescent="0.3">
      <c r="A260" s="178"/>
      <c r="B260" s="178"/>
      <c r="C260" s="206"/>
      <c r="D260" s="2"/>
      <c r="E260" s="70"/>
      <c r="F260" s="70"/>
      <c r="G260" s="70"/>
    </row>
    <row r="261" spans="1:7" s="207" customFormat="1" ht="14" x14ac:dyDescent="0.3">
      <c r="A261" s="178"/>
      <c r="B261" s="178"/>
      <c r="C261" s="206"/>
      <c r="D261" s="2"/>
      <c r="E261" s="70"/>
      <c r="F261" s="70"/>
      <c r="G261" s="70"/>
    </row>
    <row r="262" spans="1:7" s="207" customFormat="1" ht="14" x14ac:dyDescent="0.3">
      <c r="A262" s="178"/>
      <c r="B262" s="178"/>
      <c r="C262" s="206"/>
      <c r="D262" s="2"/>
      <c r="E262" s="70"/>
      <c r="F262" s="70"/>
      <c r="G262" s="70"/>
    </row>
    <row r="263" spans="1:7" s="207" customFormat="1" ht="14" x14ac:dyDescent="0.3">
      <c r="A263" s="178"/>
      <c r="B263" s="178"/>
      <c r="C263" s="206"/>
      <c r="D263" s="2"/>
      <c r="E263" s="70"/>
      <c r="F263" s="70"/>
      <c r="G263" s="70"/>
    </row>
    <row r="264" spans="1:7" s="207" customFormat="1" ht="14" x14ac:dyDescent="0.3">
      <c r="A264" s="178"/>
      <c r="B264" s="178"/>
      <c r="C264" s="206"/>
      <c r="D264" s="2"/>
      <c r="E264" s="70"/>
      <c r="F264" s="70"/>
      <c r="G264" s="70"/>
    </row>
    <row r="265" spans="1:7" s="207" customFormat="1" ht="14" x14ac:dyDescent="0.3">
      <c r="A265" s="178"/>
      <c r="B265" s="178"/>
      <c r="C265" s="206"/>
      <c r="D265" s="2"/>
      <c r="E265" s="70"/>
      <c r="F265" s="70"/>
      <c r="G265" s="70"/>
    </row>
    <row r="266" spans="1:7" s="207" customFormat="1" ht="14" x14ac:dyDescent="0.3">
      <c r="A266" s="178"/>
      <c r="B266" s="178"/>
      <c r="C266" s="206"/>
      <c r="D266" s="2"/>
      <c r="E266" s="70"/>
      <c r="F266" s="70"/>
      <c r="G266" s="70"/>
    </row>
    <row r="267" spans="1:7" s="207" customFormat="1" ht="14" x14ac:dyDescent="0.3">
      <c r="A267" s="178"/>
      <c r="B267" s="178"/>
      <c r="C267" s="206"/>
      <c r="D267" s="2"/>
      <c r="E267" s="70"/>
      <c r="F267" s="70"/>
      <c r="G267" s="70"/>
    </row>
    <row r="268" spans="1:7" s="207" customFormat="1" ht="14" x14ac:dyDescent="0.3">
      <c r="A268" s="178"/>
      <c r="B268" s="178"/>
      <c r="C268" s="206"/>
      <c r="D268" s="2"/>
      <c r="E268" s="70"/>
      <c r="F268" s="70"/>
      <c r="G268" s="70"/>
    </row>
    <row r="269" spans="1:7" s="207" customFormat="1" ht="14" x14ac:dyDescent="0.3">
      <c r="A269" s="178"/>
      <c r="B269" s="178"/>
      <c r="C269" s="206"/>
      <c r="D269" s="2"/>
      <c r="E269" s="70"/>
      <c r="F269" s="70"/>
      <c r="G269" s="70"/>
    </row>
    <row r="270" spans="1:7" s="207" customFormat="1" ht="14" x14ac:dyDescent="0.3">
      <c r="A270" s="178"/>
      <c r="B270" s="178"/>
      <c r="C270" s="206"/>
      <c r="D270" s="2"/>
      <c r="E270" s="70"/>
      <c r="F270" s="70"/>
      <c r="G270" s="70"/>
    </row>
    <row r="271" spans="1:7" s="207" customFormat="1" ht="14" x14ac:dyDescent="0.3">
      <c r="A271" s="178"/>
      <c r="B271" s="178"/>
      <c r="C271" s="206"/>
      <c r="D271" s="2"/>
      <c r="E271" s="70"/>
      <c r="F271" s="70"/>
      <c r="G271" s="70"/>
    </row>
    <row r="272" spans="1:7" s="207" customFormat="1" ht="14" x14ac:dyDescent="0.3">
      <c r="A272" s="178"/>
      <c r="B272" s="178"/>
      <c r="C272" s="206"/>
      <c r="D272" s="2"/>
      <c r="E272" s="70"/>
      <c r="F272" s="70"/>
      <c r="G272" s="70"/>
    </row>
    <row r="273" spans="1:7" s="207" customFormat="1" ht="14" x14ac:dyDescent="0.3">
      <c r="A273" s="178"/>
      <c r="B273" s="178"/>
      <c r="C273" s="206"/>
      <c r="D273" s="2"/>
      <c r="E273" s="70"/>
      <c r="F273" s="70"/>
      <c r="G273" s="70"/>
    </row>
    <row r="274" spans="1:7" s="207" customFormat="1" ht="14" x14ac:dyDescent="0.3">
      <c r="A274" s="178"/>
      <c r="B274" s="178"/>
      <c r="C274" s="206"/>
      <c r="D274" s="2"/>
      <c r="E274" s="70"/>
      <c r="F274" s="70"/>
      <c r="G274" s="70"/>
    </row>
    <row r="275" spans="1:7" s="207" customFormat="1" ht="14" x14ac:dyDescent="0.3">
      <c r="A275" s="178"/>
      <c r="B275" s="178"/>
      <c r="C275" s="206"/>
      <c r="D275" s="2"/>
      <c r="E275" s="70"/>
      <c r="F275" s="70"/>
      <c r="G275" s="70"/>
    </row>
    <row r="276" spans="1:7" s="207" customFormat="1" ht="14" x14ac:dyDescent="0.3">
      <c r="A276" s="178"/>
      <c r="B276" s="178"/>
      <c r="C276" s="206"/>
      <c r="D276" s="2"/>
      <c r="E276" s="70"/>
      <c r="F276" s="70"/>
      <c r="G276" s="70"/>
    </row>
    <row r="277" spans="1:7" s="207" customFormat="1" ht="14" x14ac:dyDescent="0.3">
      <c r="A277" s="178"/>
      <c r="B277" s="178"/>
      <c r="C277" s="206"/>
      <c r="D277" s="2"/>
      <c r="E277" s="70"/>
      <c r="F277" s="70"/>
      <c r="G277" s="70"/>
    </row>
    <row r="278" spans="1:7" s="207" customFormat="1" ht="14" x14ac:dyDescent="0.3">
      <c r="A278" s="178"/>
      <c r="B278" s="178"/>
      <c r="C278" s="206"/>
      <c r="D278" s="2"/>
      <c r="E278" s="70"/>
      <c r="F278" s="70"/>
      <c r="G278" s="70"/>
    </row>
    <row r="279" spans="1:7" s="207" customFormat="1" ht="14" x14ac:dyDescent="0.3">
      <c r="A279" s="178"/>
      <c r="B279" s="178"/>
      <c r="C279" s="206"/>
      <c r="D279" s="2"/>
      <c r="E279" s="70"/>
      <c r="F279" s="70"/>
      <c r="G279" s="70"/>
    </row>
    <row r="280" spans="1:7" s="207" customFormat="1" ht="14" x14ac:dyDescent="0.3">
      <c r="A280" s="178"/>
      <c r="B280" s="178"/>
      <c r="C280" s="206"/>
      <c r="D280" s="2"/>
      <c r="E280" s="70"/>
      <c r="F280" s="70"/>
      <c r="G280" s="70"/>
    </row>
    <row r="281" spans="1:7" s="207" customFormat="1" ht="14" x14ac:dyDescent="0.3">
      <c r="A281" s="178"/>
      <c r="B281" s="178"/>
      <c r="C281" s="206"/>
      <c r="D281" s="2"/>
      <c r="E281" s="70"/>
      <c r="F281" s="70"/>
      <c r="G281" s="70"/>
    </row>
    <row r="282" spans="1:7" s="207" customFormat="1" ht="14" x14ac:dyDescent="0.3">
      <c r="A282" s="178"/>
      <c r="B282" s="178"/>
      <c r="C282" s="206"/>
      <c r="D282" s="2"/>
      <c r="E282" s="70"/>
      <c r="F282" s="70"/>
      <c r="G282" s="70"/>
    </row>
    <row r="283" spans="1:7" s="207" customFormat="1" ht="14" x14ac:dyDescent="0.3">
      <c r="A283" s="178"/>
      <c r="B283" s="178"/>
      <c r="C283" s="206"/>
      <c r="D283" s="2"/>
      <c r="E283" s="70"/>
      <c r="F283" s="70"/>
      <c r="G283" s="70"/>
    </row>
    <row r="284" spans="1:7" s="207" customFormat="1" ht="14" x14ac:dyDescent="0.3">
      <c r="A284" s="178"/>
      <c r="B284" s="178"/>
      <c r="C284" s="206"/>
      <c r="D284" s="2"/>
      <c r="E284" s="70"/>
      <c r="F284" s="70"/>
      <c r="G284" s="70"/>
    </row>
    <row r="285" spans="1:7" s="207" customFormat="1" ht="14" x14ac:dyDescent="0.3">
      <c r="A285" s="178"/>
      <c r="B285" s="178"/>
      <c r="C285" s="206"/>
      <c r="D285" s="2"/>
      <c r="E285" s="70"/>
      <c r="F285" s="70"/>
      <c r="G285" s="70"/>
    </row>
    <row r="286" spans="1:7" s="207" customFormat="1" ht="14" x14ac:dyDescent="0.3">
      <c r="A286" s="178"/>
      <c r="B286" s="178"/>
      <c r="C286" s="206"/>
      <c r="D286" s="2"/>
      <c r="E286" s="70"/>
      <c r="F286" s="70"/>
      <c r="G286" s="70"/>
    </row>
    <row r="287" spans="1:7" s="207" customFormat="1" ht="14" x14ac:dyDescent="0.3">
      <c r="A287" s="178"/>
      <c r="B287" s="178"/>
      <c r="C287" s="206"/>
      <c r="D287" s="2"/>
      <c r="E287" s="70"/>
      <c r="F287" s="70"/>
      <c r="G287" s="70"/>
    </row>
    <row r="288" spans="1:7" s="207" customFormat="1" ht="14" x14ac:dyDescent="0.3">
      <c r="A288" s="178"/>
      <c r="B288" s="178"/>
      <c r="C288" s="206"/>
      <c r="D288" s="2"/>
      <c r="E288" s="70"/>
      <c r="F288" s="70"/>
      <c r="G288" s="70"/>
    </row>
    <row r="289" spans="1:7" s="207" customFormat="1" ht="14" x14ac:dyDescent="0.3">
      <c r="A289" s="178"/>
      <c r="B289" s="178"/>
      <c r="C289" s="206"/>
      <c r="D289" s="2"/>
      <c r="E289" s="70"/>
      <c r="F289" s="70"/>
      <c r="G289" s="70"/>
    </row>
    <row r="290" spans="1:7" s="207" customFormat="1" ht="14" x14ac:dyDescent="0.3">
      <c r="A290" s="178"/>
      <c r="B290" s="178"/>
      <c r="C290" s="206"/>
      <c r="D290" s="2"/>
      <c r="E290" s="70"/>
      <c r="F290" s="70"/>
      <c r="G290" s="70"/>
    </row>
    <row r="291" spans="1:7" s="207" customFormat="1" ht="14" x14ac:dyDescent="0.3">
      <c r="A291" s="178"/>
      <c r="B291" s="178"/>
      <c r="C291" s="206"/>
      <c r="D291" s="2"/>
      <c r="E291" s="70"/>
      <c r="F291" s="70"/>
      <c r="G291" s="70"/>
    </row>
    <row r="292" spans="1:7" s="207" customFormat="1" ht="14" x14ac:dyDescent="0.3">
      <c r="A292" s="178"/>
      <c r="B292" s="178"/>
      <c r="C292" s="206"/>
      <c r="D292" s="2"/>
      <c r="E292" s="70"/>
      <c r="F292" s="70"/>
      <c r="G292" s="70"/>
    </row>
    <row r="293" spans="1:7" s="207" customFormat="1" ht="14" x14ac:dyDescent="0.3">
      <c r="A293" s="178"/>
      <c r="B293" s="178"/>
      <c r="C293" s="206"/>
      <c r="D293" s="2"/>
      <c r="E293" s="70"/>
      <c r="F293" s="70"/>
      <c r="G293" s="70"/>
    </row>
    <row r="294" spans="1:7" s="207" customFormat="1" ht="14" x14ac:dyDescent="0.3">
      <c r="A294" s="178"/>
      <c r="B294" s="178"/>
      <c r="C294" s="206"/>
      <c r="D294" s="2"/>
      <c r="E294" s="70"/>
      <c r="F294" s="70"/>
      <c r="G294" s="70"/>
    </row>
    <row r="295" spans="1:7" s="207" customFormat="1" ht="14" x14ac:dyDescent="0.3">
      <c r="A295" s="178"/>
      <c r="B295" s="178"/>
      <c r="C295" s="206"/>
      <c r="D295" s="2"/>
      <c r="E295" s="70"/>
      <c r="F295" s="70"/>
      <c r="G295" s="70"/>
    </row>
    <row r="296" spans="1:7" s="207" customFormat="1" ht="14" x14ac:dyDescent="0.3">
      <c r="A296" s="178"/>
      <c r="B296" s="178"/>
      <c r="C296" s="206"/>
      <c r="D296" s="2"/>
      <c r="E296" s="70"/>
      <c r="F296" s="70"/>
      <c r="G296" s="70"/>
    </row>
    <row r="297" spans="1:7" s="207" customFormat="1" ht="14" x14ac:dyDescent="0.3">
      <c r="A297" s="178"/>
      <c r="B297" s="178"/>
      <c r="C297" s="206"/>
      <c r="D297" s="2"/>
      <c r="E297" s="70"/>
      <c r="F297" s="70"/>
      <c r="G297" s="70"/>
    </row>
    <row r="298" spans="1:7" s="207" customFormat="1" ht="14" x14ac:dyDescent="0.3">
      <c r="A298" s="178"/>
      <c r="B298" s="178"/>
      <c r="C298" s="206"/>
      <c r="D298" s="2"/>
      <c r="E298" s="70"/>
      <c r="F298" s="70"/>
      <c r="G298" s="70"/>
    </row>
    <row r="299" spans="1:7" s="207" customFormat="1" ht="14" x14ac:dyDescent="0.3">
      <c r="A299" s="178"/>
      <c r="B299" s="178"/>
      <c r="C299" s="206"/>
      <c r="D299" s="2"/>
      <c r="E299" s="70"/>
      <c r="F299" s="70"/>
      <c r="G299" s="70"/>
    </row>
    <row r="300" spans="1:7" s="207" customFormat="1" ht="14" x14ac:dyDescent="0.3">
      <c r="A300" s="178"/>
      <c r="B300" s="178"/>
      <c r="C300" s="206"/>
      <c r="D300" s="2"/>
      <c r="E300" s="70"/>
      <c r="F300" s="70"/>
      <c r="G300" s="70"/>
    </row>
    <row r="301" spans="1:7" s="207" customFormat="1" ht="14" x14ac:dyDescent="0.3">
      <c r="A301" s="178"/>
      <c r="B301" s="178"/>
      <c r="C301" s="206"/>
      <c r="D301" s="2"/>
      <c r="E301" s="70"/>
      <c r="F301" s="70"/>
      <c r="G301" s="70"/>
    </row>
    <row r="302" spans="1:7" s="207" customFormat="1" ht="14" x14ac:dyDescent="0.3">
      <c r="A302" s="178"/>
      <c r="B302" s="178"/>
      <c r="C302" s="206"/>
      <c r="D302" s="2"/>
      <c r="E302" s="70"/>
      <c r="F302" s="70"/>
      <c r="G302" s="70"/>
    </row>
    <row r="303" spans="1:7" s="207" customFormat="1" ht="14" x14ac:dyDescent="0.3">
      <c r="A303" s="178"/>
      <c r="B303" s="178"/>
      <c r="C303" s="206"/>
      <c r="D303" s="2"/>
      <c r="E303" s="70"/>
      <c r="F303" s="70"/>
      <c r="G303" s="70"/>
    </row>
    <row r="304" spans="1:7" s="207" customFormat="1" ht="14" x14ac:dyDescent="0.3">
      <c r="A304" s="178"/>
      <c r="B304" s="178"/>
      <c r="C304" s="206"/>
      <c r="D304" s="2"/>
      <c r="E304" s="70"/>
      <c r="F304" s="70"/>
      <c r="G304" s="70"/>
    </row>
    <row r="305" spans="1:7" s="207" customFormat="1" ht="14" x14ac:dyDescent="0.3">
      <c r="A305" s="178"/>
      <c r="B305" s="178"/>
      <c r="C305" s="206"/>
      <c r="D305" s="2"/>
      <c r="E305" s="70"/>
      <c r="F305" s="70"/>
      <c r="G305" s="70"/>
    </row>
    <row r="306" spans="1:7" s="207" customFormat="1" ht="14" x14ac:dyDescent="0.3">
      <c r="A306" s="178"/>
      <c r="B306" s="178"/>
      <c r="C306" s="206"/>
      <c r="D306" s="2"/>
      <c r="E306" s="70"/>
      <c r="F306" s="70"/>
      <c r="G306" s="70"/>
    </row>
    <row r="307" spans="1:7" s="207" customFormat="1" ht="14" x14ac:dyDescent="0.3">
      <c r="A307" s="178"/>
      <c r="B307" s="178"/>
      <c r="C307" s="206"/>
      <c r="D307" s="2"/>
      <c r="E307" s="70"/>
      <c r="F307" s="70"/>
      <c r="G307" s="70"/>
    </row>
    <row r="308" spans="1:7" s="207" customFormat="1" ht="14" x14ac:dyDescent="0.3">
      <c r="A308" s="178"/>
      <c r="B308" s="178"/>
      <c r="C308" s="206"/>
      <c r="D308" s="2"/>
      <c r="E308" s="70"/>
      <c r="F308" s="70"/>
      <c r="G308" s="70"/>
    </row>
    <row r="309" spans="1:7" s="207" customFormat="1" ht="14" x14ac:dyDescent="0.3">
      <c r="A309" s="178"/>
      <c r="B309" s="178"/>
      <c r="C309" s="206"/>
      <c r="D309" s="2"/>
      <c r="E309" s="70"/>
      <c r="F309" s="70"/>
      <c r="G309" s="70"/>
    </row>
    <row r="310" spans="1:7" s="207" customFormat="1" ht="14" x14ac:dyDescent="0.3">
      <c r="A310" s="178"/>
      <c r="B310" s="178"/>
      <c r="C310" s="206"/>
      <c r="D310" s="2"/>
      <c r="E310" s="70"/>
      <c r="F310" s="70"/>
      <c r="G310" s="70"/>
    </row>
    <row r="311" spans="1:7" s="207" customFormat="1" ht="14" x14ac:dyDescent="0.3">
      <c r="A311" s="178"/>
      <c r="B311" s="178"/>
      <c r="C311" s="206"/>
      <c r="D311" s="2"/>
      <c r="E311" s="70"/>
      <c r="F311" s="70"/>
      <c r="G311" s="70"/>
    </row>
    <row r="312" spans="1:7" s="207" customFormat="1" ht="14" x14ac:dyDescent="0.3">
      <c r="A312" s="178"/>
      <c r="B312" s="178"/>
      <c r="C312" s="206"/>
      <c r="D312" s="2"/>
      <c r="E312" s="70"/>
      <c r="F312" s="70"/>
      <c r="G312" s="70"/>
    </row>
    <row r="313" spans="1:7" s="207" customFormat="1" ht="14" x14ac:dyDescent="0.3">
      <c r="A313" s="178"/>
      <c r="B313" s="178"/>
      <c r="C313" s="206"/>
      <c r="D313" s="2"/>
      <c r="E313" s="70"/>
      <c r="F313" s="70"/>
      <c r="G313" s="70"/>
    </row>
    <row r="314" spans="1:7" s="207" customFormat="1" ht="14" x14ac:dyDescent="0.3">
      <c r="A314" s="178"/>
      <c r="B314" s="178"/>
      <c r="C314" s="206"/>
      <c r="D314" s="2"/>
      <c r="E314" s="70"/>
      <c r="F314" s="70"/>
      <c r="G314" s="70"/>
    </row>
    <row r="315" spans="1:7" s="207" customFormat="1" ht="14" x14ac:dyDescent="0.3">
      <c r="A315" s="178"/>
      <c r="B315" s="178"/>
      <c r="C315" s="206"/>
      <c r="D315" s="2"/>
      <c r="E315" s="70"/>
      <c r="F315" s="70"/>
      <c r="G315" s="70"/>
    </row>
    <row r="316" spans="1:7" s="207" customFormat="1" ht="14" x14ac:dyDescent="0.3">
      <c r="A316" s="178"/>
      <c r="B316" s="178"/>
      <c r="C316" s="206"/>
      <c r="D316" s="2"/>
      <c r="E316" s="70"/>
      <c r="F316" s="70"/>
      <c r="G316" s="70"/>
    </row>
    <row r="317" spans="1:7" s="207" customFormat="1" ht="14" x14ac:dyDescent="0.3">
      <c r="A317" s="178"/>
      <c r="B317" s="178"/>
      <c r="C317" s="206"/>
      <c r="D317" s="2"/>
      <c r="E317" s="70"/>
      <c r="F317" s="70"/>
      <c r="G317" s="70"/>
    </row>
    <row r="318" spans="1:7" s="207" customFormat="1" ht="14" x14ac:dyDescent="0.3">
      <c r="A318" s="178"/>
      <c r="B318" s="178"/>
      <c r="C318" s="206"/>
      <c r="D318" s="2"/>
      <c r="E318" s="70"/>
      <c r="F318" s="70"/>
      <c r="G318" s="70"/>
    </row>
    <row r="319" spans="1:7" s="207" customFormat="1" ht="14" x14ac:dyDescent="0.3">
      <c r="A319" s="178"/>
      <c r="B319" s="178"/>
      <c r="C319" s="206"/>
      <c r="D319" s="2"/>
      <c r="E319" s="70"/>
      <c r="F319" s="70"/>
      <c r="G319" s="70"/>
    </row>
    <row r="320" spans="1:7" s="207" customFormat="1" ht="14" x14ac:dyDescent="0.3">
      <c r="A320" s="178"/>
      <c r="B320" s="178"/>
      <c r="C320" s="206"/>
      <c r="D320" s="2"/>
      <c r="E320" s="70"/>
      <c r="F320" s="70"/>
      <c r="G320" s="70"/>
    </row>
    <row r="321" spans="1:7" s="207" customFormat="1" ht="14" x14ac:dyDescent="0.3">
      <c r="A321" s="178"/>
      <c r="B321" s="178"/>
      <c r="C321" s="206"/>
      <c r="D321" s="2"/>
      <c r="E321" s="70"/>
      <c r="F321" s="70"/>
      <c r="G321" s="70"/>
    </row>
    <row r="322" spans="1:7" s="207" customFormat="1" ht="14" x14ac:dyDescent="0.3">
      <c r="A322" s="178"/>
      <c r="B322" s="178"/>
      <c r="C322" s="206"/>
      <c r="D322" s="2"/>
      <c r="E322" s="70"/>
      <c r="F322" s="70"/>
      <c r="G322" s="70"/>
    </row>
    <row r="323" spans="1:7" s="207" customFormat="1" ht="14" x14ac:dyDescent="0.3">
      <c r="A323" s="178"/>
      <c r="B323" s="178"/>
      <c r="C323" s="206"/>
      <c r="D323" s="2"/>
      <c r="E323" s="70"/>
      <c r="F323" s="70"/>
      <c r="G323" s="70"/>
    </row>
    <row r="324" spans="1:7" s="207" customFormat="1" ht="14" x14ac:dyDescent="0.3">
      <c r="A324" s="178"/>
      <c r="B324" s="178"/>
      <c r="C324" s="206"/>
      <c r="D324" s="2"/>
      <c r="E324" s="70"/>
      <c r="F324" s="70"/>
      <c r="G324" s="70"/>
    </row>
    <row r="325" spans="1:7" s="207" customFormat="1" ht="14" x14ac:dyDescent="0.3">
      <c r="A325" s="178"/>
      <c r="B325" s="178"/>
      <c r="C325" s="206"/>
      <c r="D325" s="2"/>
      <c r="E325" s="70"/>
      <c r="F325" s="70"/>
      <c r="G325" s="70"/>
    </row>
    <row r="326" spans="1:7" s="207" customFormat="1" ht="14" x14ac:dyDescent="0.3">
      <c r="A326" s="178"/>
      <c r="B326" s="178"/>
      <c r="C326" s="206"/>
      <c r="D326" s="2"/>
      <c r="E326" s="70"/>
      <c r="F326" s="70"/>
      <c r="G326" s="70"/>
    </row>
    <row r="327" spans="1:7" s="207" customFormat="1" ht="14" x14ac:dyDescent="0.3">
      <c r="A327" s="178"/>
      <c r="B327" s="178"/>
      <c r="C327" s="206"/>
      <c r="D327" s="2"/>
      <c r="E327" s="70"/>
      <c r="F327" s="70"/>
      <c r="G327" s="70"/>
    </row>
    <row r="328" spans="1:7" s="207" customFormat="1" ht="14" x14ac:dyDescent="0.3">
      <c r="A328" s="178"/>
      <c r="B328" s="178"/>
      <c r="C328" s="206"/>
      <c r="D328" s="2"/>
      <c r="E328" s="70"/>
      <c r="F328" s="70"/>
      <c r="G328" s="70"/>
    </row>
    <row r="329" spans="1:7" s="207" customFormat="1" ht="14" x14ac:dyDescent="0.3">
      <c r="A329" s="178"/>
      <c r="B329" s="178"/>
      <c r="C329" s="206"/>
      <c r="D329" s="2"/>
      <c r="E329" s="70"/>
      <c r="F329" s="70"/>
      <c r="G329" s="70"/>
    </row>
    <row r="330" spans="1:7" s="207" customFormat="1" ht="14" x14ac:dyDescent="0.3">
      <c r="A330" s="178"/>
      <c r="B330" s="178"/>
      <c r="C330" s="206"/>
      <c r="D330" s="2"/>
      <c r="E330" s="70"/>
      <c r="F330" s="70"/>
      <c r="G330" s="70"/>
    </row>
    <row r="331" spans="1:7" s="207" customFormat="1" ht="14" x14ac:dyDescent="0.3">
      <c r="A331" s="178"/>
      <c r="B331" s="178"/>
      <c r="C331" s="206"/>
      <c r="D331" s="2"/>
      <c r="E331" s="70"/>
      <c r="F331" s="70"/>
      <c r="G331" s="70"/>
    </row>
    <row r="332" spans="1:7" s="207" customFormat="1" ht="14" x14ac:dyDescent="0.3">
      <c r="A332" s="178"/>
      <c r="B332" s="178"/>
      <c r="C332" s="206"/>
      <c r="D332" s="2"/>
      <c r="E332" s="70"/>
      <c r="F332" s="70"/>
      <c r="G332" s="70"/>
    </row>
    <row r="333" spans="1:7" s="207" customFormat="1" ht="14" x14ac:dyDescent="0.3">
      <c r="A333" s="178"/>
      <c r="B333" s="178"/>
      <c r="C333" s="206"/>
      <c r="D333" s="2"/>
      <c r="E333" s="70"/>
      <c r="F333" s="70"/>
      <c r="G333" s="70"/>
    </row>
    <row r="334" spans="1:7" s="207" customFormat="1" ht="14" x14ac:dyDescent="0.3">
      <c r="A334" s="178"/>
      <c r="B334" s="178"/>
      <c r="C334" s="206"/>
      <c r="D334" s="2"/>
      <c r="E334" s="70"/>
      <c r="F334" s="70"/>
      <c r="G334" s="70"/>
    </row>
    <row r="335" spans="1:7" s="207" customFormat="1" ht="14" x14ac:dyDescent="0.3">
      <c r="A335" s="178"/>
      <c r="B335" s="178"/>
      <c r="C335" s="206"/>
      <c r="D335" s="2"/>
      <c r="E335" s="70"/>
      <c r="F335" s="70"/>
      <c r="G335" s="70"/>
    </row>
    <row r="336" spans="1:7" s="207" customFormat="1" ht="14" x14ac:dyDescent="0.3">
      <c r="A336" s="178"/>
      <c r="B336" s="178"/>
      <c r="C336" s="206"/>
      <c r="D336" s="2"/>
      <c r="E336" s="70"/>
      <c r="F336" s="70"/>
      <c r="G336" s="70"/>
    </row>
    <row r="337" spans="1:7" s="207" customFormat="1" ht="14" x14ac:dyDescent="0.3">
      <c r="A337" s="178"/>
      <c r="B337" s="178"/>
      <c r="C337" s="206"/>
      <c r="D337" s="2"/>
      <c r="E337" s="70"/>
      <c r="F337" s="70"/>
      <c r="G337" s="70"/>
    </row>
    <row r="338" spans="1:7" s="207" customFormat="1" ht="14" x14ac:dyDescent="0.3">
      <c r="A338" s="178"/>
      <c r="B338" s="178"/>
      <c r="C338" s="206"/>
      <c r="D338" s="2"/>
      <c r="E338" s="70"/>
      <c r="F338" s="70"/>
      <c r="G338" s="70"/>
    </row>
    <row r="339" spans="1:7" s="207" customFormat="1" ht="14" x14ac:dyDescent="0.3">
      <c r="A339" s="178"/>
      <c r="B339" s="178"/>
      <c r="C339" s="206"/>
      <c r="D339" s="2"/>
      <c r="E339" s="70"/>
      <c r="F339" s="70"/>
      <c r="G339" s="70"/>
    </row>
    <row r="340" spans="1:7" s="207" customFormat="1" ht="14" x14ac:dyDescent="0.3">
      <c r="A340" s="178"/>
      <c r="B340" s="178"/>
      <c r="C340" s="206"/>
      <c r="D340" s="2"/>
      <c r="E340" s="70"/>
      <c r="F340" s="70"/>
      <c r="G340" s="70"/>
    </row>
    <row r="341" spans="1:7" s="207" customFormat="1" ht="14" x14ac:dyDescent="0.3">
      <c r="A341" s="178"/>
      <c r="B341" s="178"/>
      <c r="C341" s="206"/>
      <c r="D341" s="2"/>
      <c r="E341" s="70"/>
      <c r="F341" s="70"/>
      <c r="G341" s="70"/>
    </row>
    <row r="342" spans="1:7" s="207" customFormat="1" ht="14" x14ac:dyDescent="0.3">
      <c r="A342" s="178"/>
      <c r="B342" s="178"/>
      <c r="C342" s="206"/>
      <c r="D342" s="2"/>
      <c r="E342" s="70"/>
      <c r="F342" s="70"/>
      <c r="G342" s="70"/>
    </row>
    <row r="343" spans="1:7" s="207" customFormat="1" ht="14" x14ac:dyDescent="0.3">
      <c r="A343" s="178"/>
      <c r="B343" s="178"/>
      <c r="C343" s="206"/>
      <c r="D343" s="2"/>
      <c r="E343" s="70"/>
      <c r="F343" s="70"/>
      <c r="G343" s="70"/>
    </row>
    <row r="344" spans="1:7" s="207" customFormat="1" ht="14" x14ac:dyDescent="0.3">
      <c r="A344" s="178"/>
      <c r="B344" s="178"/>
      <c r="C344" s="206"/>
      <c r="D344" s="2"/>
      <c r="E344" s="70"/>
      <c r="F344" s="70"/>
      <c r="G344" s="70"/>
    </row>
    <row r="345" spans="1:7" s="207" customFormat="1" ht="14" x14ac:dyDescent="0.3">
      <c r="A345" s="178"/>
      <c r="B345" s="178"/>
      <c r="C345" s="206"/>
      <c r="D345" s="2"/>
      <c r="E345" s="70"/>
      <c r="F345" s="70"/>
      <c r="G345" s="70"/>
    </row>
    <row r="346" spans="1:7" s="207" customFormat="1" ht="14" x14ac:dyDescent="0.3">
      <c r="A346" s="178"/>
      <c r="B346" s="178"/>
      <c r="C346" s="206"/>
      <c r="D346" s="2"/>
      <c r="E346" s="70"/>
      <c r="F346" s="70"/>
      <c r="G346" s="70"/>
    </row>
    <row r="347" spans="1:7" s="207" customFormat="1" ht="14" x14ac:dyDescent="0.3">
      <c r="A347" s="178"/>
      <c r="B347" s="178"/>
      <c r="C347" s="206"/>
      <c r="D347" s="2"/>
      <c r="E347" s="70"/>
      <c r="F347" s="70"/>
      <c r="G347" s="70"/>
    </row>
    <row r="348" spans="1:7" s="207" customFormat="1" ht="14" x14ac:dyDescent="0.3">
      <c r="A348" s="178"/>
      <c r="B348" s="178"/>
      <c r="C348" s="206"/>
      <c r="D348" s="2"/>
      <c r="E348" s="70"/>
      <c r="F348" s="70"/>
      <c r="G348" s="70"/>
    </row>
    <row r="349" spans="1:7" s="207" customFormat="1" ht="14" x14ac:dyDescent="0.3">
      <c r="A349" s="178"/>
      <c r="B349" s="178"/>
      <c r="C349" s="206"/>
      <c r="D349" s="2"/>
      <c r="E349" s="70"/>
      <c r="F349" s="70"/>
      <c r="G349" s="70"/>
    </row>
    <row r="350" spans="1:7" s="207" customFormat="1" ht="14" x14ac:dyDescent="0.3">
      <c r="A350" s="178"/>
      <c r="B350" s="178"/>
      <c r="C350" s="206"/>
      <c r="D350" s="2"/>
      <c r="E350" s="70"/>
      <c r="F350" s="70"/>
      <c r="G350" s="70"/>
    </row>
    <row r="351" spans="1:7" s="207" customFormat="1" ht="14" x14ac:dyDescent="0.3">
      <c r="A351" s="178"/>
      <c r="B351" s="178"/>
      <c r="C351" s="206"/>
      <c r="D351" s="2"/>
      <c r="E351" s="70"/>
      <c r="F351" s="70"/>
      <c r="G351" s="70"/>
    </row>
    <row r="352" spans="1:7" s="207" customFormat="1" ht="14" x14ac:dyDescent="0.3">
      <c r="A352" s="178"/>
      <c r="B352" s="178"/>
      <c r="C352" s="206"/>
      <c r="D352" s="2"/>
      <c r="E352" s="70"/>
      <c r="F352" s="70"/>
      <c r="G352" s="70"/>
    </row>
    <row r="353" spans="1:7" s="207" customFormat="1" ht="14" x14ac:dyDescent="0.3">
      <c r="A353" s="178"/>
      <c r="B353" s="178"/>
      <c r="C353" s="206"/>
      <c r="D353" s="2"/>
      <c r="E353" s="70"/>
      <c r="F353" s="70"/>
      <c r="G353" s="70"/>
    </row>
    <row r="354" spans="1:7" s="207" customFormat="1" ht="14" x14ac:dyDescent="0.3">
      <c r="A354" s="178"/>
      <c r="B354" s="178"/>
      <c r="C354" s="206"/>
      <c r="D354" s="2"/>
      <c r="E354" s="70"/>
      <c r="F354" s="70"/>
      <c r="G354" s="70"/>
    </row>
    <row r="355" spans="1:7" s="207" customFormat="1" ht="14" x14ac:dyDescent="0.3">
      <c r="A355" s="178"/>
      <c r="B355" s="178"/>
      <c r="C355" s="206"/>
      <c r="D355" s="2"/>
      <c r="E355" s="70"/>
      <c r="F355" s="70"/>
      <c r="G355" s="70"/>
    </row>
    <row r="356" spans="1:7" s="207" customFormat="1" ht="14" x14ac:dyDescent="0.3">
      <c r="A356" s="178"/>
      <c r="B356" s="178"/>
      <c r="C356" s="206"/>
      <c r="D356" s="2"/>
      <c r="E356" s="70"/>
      <c r="F356" s="70"/>
      <c r="G356" s="70"/>
    </row>
    <row r="357" spans="1:7" s="207" customFormat="1" ht="14" x14ac:dyDescent="0.3">
      <c r="A357" s="178"/>
      <c r="B357" s="178"/>
      <c r="C357" s="206"/>
      <c r="D357" s="2"/>
      <c r="E357" s="70"/>
      <c r="F357" s="70"/>
      <c r="G357" s="70"/>
    </row>
    <row r="358" spans="1:7" s="207" customFormat="1" ht="14" x14ac:dyDescent="0.3">
      <c r="A358" s="178"/>
      <c r="B358" s="178"/>
      <c r="C358" s="206"/>
      <c r="D358" s="2"/>
      <c r="E358" s="70"/>
      <c r="F358" s="70"/>
      <c r="G358" s="70"/>
    </row>
    <row r="359" spans="1:7" s="207" customFormat="1" ht="14" x14ac:dyDescent="0.3">
      <c r="A359" s="178"/>
      <c r="B359" s="178"/>
      <c r="C359" s="206"/>
      <c r="D359" s="2"/>
      <c r="E359" s="70"/>
      <c r="F359" s="70"/>
      <c r="G359" s="70"/>
    </row>
    <row r="360" spans="1:7" s="207" customFormat="1" ht="14" x14ac:dyDescent="0.3">
      <c r="A360" s="178"/>
      <c r="B360" s="178"/>
      <c r="C360" s="206"/>
      <c r="D360" s="2"/>
      <c r="E360" s="70"/>
      <c r="F360" s="70"/>
      <c r="G360" s="70"/>
    </row>
    <row r="361" spans="1:7" s="207" customFormat="1" ht="14" x14ac:dyDescent="0.3">
      <c r="A361" s="178"/>
      <c r="B361" s="178"/>
      <c r="C361" s="206"/>
      <c r="D361" s="2"/>
      <c r="E361" s="70"/>
      <c r="F361" s="70"/>
      <c r="G361" s="70"/>
    </row>
    <row r="362" spans="1:7" s="207" customFormat="1" ht="14" x14ac:dyDescent="0.3">
      <c r="A362" s="178"/>
      <c r="B362" s="178"/>
      <c r="C362" s="206"/>
      <c r="D362" s="2"/>
      <c r="E362" s="70"/>
      <c r="F362" s="70"/>
      <c r="G362" s="70"/>
    </row>
    <row r="363" spans="1:7" s="207" customFormat="1" ht="14" x14ac:dyDescent="0.3">
      <c r="A363" s="178"/>
      <c r="B363" s="178"/>
      <c r="C363" s="206"/>
      <c r="D363" s="2"/>
      <c r="E363" s="70"/>
      <c r="F363" s="70"/>
      <c r="G363" s="70"/>
    </row>
    <row r="364" spans="1:7" s="207" customFormat="1" ht="14" x14ac:dyDescent="0.3">
      <c r="A364" s="178"/>
      <c r="B364" s="178"/>
      <c r="C364" s="206"/>
      <c r="D364" s="2"/>
      <c r="E364" s="70"/>
      <c r="F364" s="70"/>
      <c r="G364" s="70"/>
    </row>
    <row r="365" spans="1:7" s="207" customFormat="1" ht="14" x14ac:dyDescent="0.3">
      <c r="A365" s="178"/>
      <c r="B365" s="178"/>
      <c r="C365" s="206"/>
      <c r="D365" s="2"/>
      <c r="E365" s="70"/>
      <c r="F365" s="70"/>
      <c r="G365" s="70"/>
    </row>
    <row r="366" spans="1:7" s="207" customFormat="1" ht="14" x14ac:dyDescent="0.3">
      <c r="A366" s="178"/>
      <c r="B366" s="178"/>
      <c r="C366" s="206"/>
      <c r="D366" s="2"/>
      <c r="E366" s="70"/>
      <c r="F366" s="70"/>
      <c r="G366" s="70"/>
    </row>
    <row r="367" spans="1:7" s="207" customFormat="1" ht="14" x14ac:dyDescent="0.3">
      <c r="A367" s="178"/>
      <c r="B367" s="178"/>
      <c r="C367" s="206"/>
      <c r="D367" s="2"/>
      <c r="E367" s="70"/>
      <c r="F367" s="70"/>
      <c r="G367" s="70"/>
    </row>
    <row r="368" spans="1:7" s="207" customFormat="1" ht="14" x14ac:dyDescent="0.3">
      <c r="A368" s="178"/>
      <c r="B368" s="178"/>
      <c r="C368" s="206"/>
      <c r="D368" s="2"/>
      <c r="E368" s="70"/>
      <c r="F368" s="70"/>
      <c r="G368" s="70"/>
    </row>
    <row r="369" spans="1:7" s="207" customFormat="1" ht="14" x14ac:dyDescent="0.3">
      <c r="A369" s="178"/>
      <c r="B369" s="178"/>
      <c r="C369" s="206"/>
      <c r="D369" s="2"/>
      <c r="E369" s="70"/>
      <c r="F369" s="70"/>
      <c r="G369" s="70"/>
    </row>
    <row r="370" spans="1:7" s="207" customFormat="1" ht="14" x14ac:dyDescent="0.3">
      <c r="A370" s="178"/>
      <c r="B370" s="178"/>
      <c r="C370" s="206"/>
      <c r="D370" s="2"/>
      <c r="E370" s="70"/>
      <c r="F370" s="70"/>
      <c r="G370" s="70"/>
    </row>
    <row r="371" spans="1:7" s="207" customFormat="1" ht="14" x14ac:dyDescent="0.3">
      <c r="A371" s="178"/>
      <c r="B371" s="178"/>
      <c r="C371" s="206"/>
      <c r="D371" s="2"/>
      <c r="E371" s="70"/>
      <c r="F371" s="70"/>
      <c r="G371" s="70"/>
    </row>
    <row r="372" spans="1:7" s="207" customFormat="1" ht="14" x14ac:dyDescent="0.3">
      <c r="A372" s="178"/>
      <c r="B372" s="178"/>
      <c r="C372" s="206"/>
      <c r="D372" s="2"/>
      <c r="E372" s="70"/>
      <c r="F372" s="70"/>
      <c r="G372" s="70"/>
    </row>
    <row r="373" spans="1:7" s="207" customFormat="1" ht="14" x14ac:dyDescent="0.3">
      <c r="A373" s="178"/>
      <c r="B373" s="178"/>
      <c r="C373" s="206"/>
      <c r="D373" s="2"/>
      <c r="E373" s="70"/>
      <c r="F373" s="70"/>
      <c r="G373" s="70"/>
    </row>
    <row r="374" spans="1:7" s="207" customFormat="1" ht="14" x14ac:dyDescent="0.3">
      <c r="A374" s="178"/>
      <c r="B374" s="178"/>
      <c r="C374" s="206"/>
      <c r="D374" s="2"/>
      <c r="E374" s="70"/>
      <c r="F374" s="70"/>
      <c r="G374" s="70"/>
    </row>
    <row r="375" spans="1:7" s="207" customFormat="1" ht="14" x14ac:dyDescent="0.3">
      <c r="A375" s="178"/>
      <c r="B375" s="178"/>
      <c r="C375" s="206"/>
      <c r="D375" s="2"/>
      <c r="E375" s="70"/>
      <c r="F375" s="70"/>
      <c r="G375" s="70"/>
    </row>
    <row r="376" spans="1:7" s="207" customFormat="1" ht="14" x14ac:dyDescent="0.3">
      <c r="A376" s="178"/>
      <c r="B376" s="178"/>
      <c r="C376" s="206"/>
      <c r="D376" s="2"/>
      <c r="E376" s="70"/>
      <c r="F376" s="70"/>
      <c r="G376" s="70"/>
    </row>
    <row r="377" spans="1:7" s="207" customFormat="1" ht="14" x14ac:dyDescent="0.3">
      <c r="A377" s="178"/>
      <c r="B377" s="178"/>
      <c r="C377" s="206"/>
      <c r="D377" s="2"/>
      <c r="E377" s="70"/>
      <c r="F377" s="70"/>
      <c r="G377" s="70"/>
    </row>
    <row r="378" spans="1:7" s="207" customFormat="1" ht="14" x14ac:dyDescent="0.3">
      <c r="A378" s="178"/>
      <c r="B378" s="178"/>
      <c r="C378" s="206"/>
      <c r="D378" s="2"/>
      <c r="E378" s="70"/>
      <c r="F378" s="70"/>
      <c r="G378" s="70"/>
    </row>
    <row r="379" spans="1:7" s="207" customFormat="1" ht="14" x14ac:dyDescent="0.3">
      <c r="A379" s="178"/>
      <c r="B379" s="178"/>
      <c r="C379" s="206"/>
      <c r="D379" s="2"/>
      <c r="E379" s="70"/>
      <c r="F379" s="70"/>
      <c r="G379" s="70"/>
    </row>
    <row r="380" spans="1:7" s="207" customFormat="1" ht="14" x14ac:dyDescent="0.3">
      <c r="A380" s="178"/>
      <c r="B380" s="178"/>
      <c r="C380" s="206"/>
      <c r="D380" s="2"/>
      <c r="E380" s="70"/>
      <c r="F380" s="70"/>
      <c r="G380" s="70"/>
    </row>
    <row r="381" spans="1:7" s="207" customFormat="1" ht="14" x14ac:dyDescent="0.3">
      <c r="A381" s="178"/>
      <c r="B381" s="178"/>
      <c r="C381" s="206"/>
      <c r="D381" s="2"/>
      <c r="E381" s="70"/>
      <c r="F381" s="70"/>
      <c r="G381" s="70"/>
    </row>
    <row r="382" spans="1:7" s="207" customFormat="1" ht="14" x14ac:dyDescent="0.3">
      <c r="A382" s="178"/>
      <c r="B382" s="178"/>
      <c r="C382" s="206"/>
      <c r="D382" s="2"/>
      <c r="E382" s="70"/>
      <c r="F382" s="70"/>
      <c r="G382" s="70"/>
    </row>
    <row r="383" spans="1:7" s="207" customFormat="1" ht="14" x14ac:dyDescent="0.3">
      <c r="A383" s="178"/>
      <c r="B383" s="178"/>
      <c r="C383" s="206"/>
      <c r="D383" s="2"/>
      <c r="E383" s="70"/>
      <c r="F383" s="70"/>
      <c r="G383" s="70"/>
    </row>
    <row r="384" spans="1:7" s="207" customFormat="1" ht="14" x14ac:dyDescent="0.3">
      <c r="A384" s="178"/>
      <c r="B384" s="178"/>
      <c r="C384" s="206"/>
      <c r="D384" s="2"/>
      <c r="E384" s="70"/>
      <c r="F384" s="70"/>
      <c r="G384" s="70"/>
    </row>
    <row r="385" spans="1:7" s="207" customFormat="1" ht="14" x14ac:dyDescent="0.3">
      <c r="A385" s="178"/>
      <c r="B385" s="178"/>
      <c r="C385" s="206"/>
      <c r="D385" s="2"/>
      <c r="E385" s="70"/>
      <c r="F385" s="70"/>
      <c r="G385" s="70"/>
    </row>
    <row r="386" spans="1:7" s="207" customFormat="1" ht="14" x14ac:dyDescent="0.3">
      <c r="A386" s="178"/>
      <c r="B386" s="178"/>
      <c r="C386" s="206"/>
      <c r="D386" s="2"/>
      <c r="E386" s="70"/>
      <c r="F386" s="70"/>
      <c r="G386" s="70"/>
    </row>
    <row r="387" spans="1:7" s="207" customFormat="1" ht="14" x14ac:dyDescent="0.3">
      <c r="A387" s="178"/>
      <c r="B387" s="178"/>
      <c r="C387" s="206"/>
      <c r="D387" s="2"/>
      <c r="E387" s="70"/>
      <c r="F387" s="70"/>
      <c r="G387" s="70"/>
    </row>
    <row r="388" spans="1:7" s="207" customFormat="1" ht="14" x14ac:dyDescent="0.3">
      <c r="A388" s="178"/>
      <c r="B388" s="178"/>
      <c r="C388" s="206"/>
      <c r="D388" s="2"/>
      <c r="E388" s="70"/>
      <c r="F388" s="70"/>
      <c r="G388" s="70"/>
    </row>
    <row r="389" spans="1:7" s="207" customFormat="1" ht="14" x14ac:dyDescent="0.3">
      <c r="A389" s="178"/>
      <c r="B389" s="178"/>
      <c r="C389" s="206"/>
      <c r="D389" s="2"/>
      <c r="E389" s="70"/>
      <c r="F389" s="70"/>
      <c r="G389" s="70"/>
    </row>
    <row r="390" spans="1:7" s="207" customFormat="1" ht="14" x14ac:dyDescent="0.3">
      <c r="A390" s="178"/>
      <c r="B390" s="178"/>
      <c r="C390" s="206"/>
      <c r="D390" s="2"/>
      <c r="E390" s="70"/>
      <c r="F390" s="70"/>
      <c r="G390" s="70"/>
    </row>
    <row r="391" spans="1:7" s="207" customFormat="1" ht="14" x14ac:dyDescent="0.3">
      <c r="A391" s="178"/>
      <c r="B391" s="178"/>
      <c r="C391" s="206"/>
      <c r="D391" s="2"/>
      <c r="E391" s="70"/>
      <c r="F391" s="70"/>
      <c r="G391" s="70"/>
    </row>
    <row r="392" spans="1:7" s="207" customFormat="1" ht="14" x14ac:dyDescent="0.3">
      <c r="A392" s="178"/>
      <c r="B392" s="178"/>
      <c r="C392" s="206"/>
      <c r="D392" s="2"/>
      <c r="E392" s="70"/>
      <c r="F392" s="70"/>
      <c r="G392" s="70"/>
    </row>
    <row r="393" spans="1:7" s="207" customFormat="1" ht="14" x14ac:dyDescent="0.3">
      <c r="A393" s="178"/>
      <c r="B393" s="178"/>
      <c r="C393" s="206"/>
      <c r="D393" s="2"/>
      <c r="E393" s="70"/>
      <c r="F393" s="70"/>
      <c r="G393" s="70"/>
    </row>
    <row r="394" spans="1:7" s="207" customFormat="1" ht="14" x14ac:dyDescent="0.3">
      <c r="A394" s="178"/>
      <c r="B394" s="178"/>
      <c r="C394" s="206"/>
      <c r="D394" s="2"/>
      <c r="E394" s="70"/>
      <c r="F394" s="70"/>
      <c r="G394" s="70"/>
    </row>
    <row r="395" spans="1:7" s="207" customFormat="1" ht="14" x14ac:dyDescent="0.3">
      <c r="A395" s="178"/>
      <c r="B395" s="178"/>
      <c r="C395" s="206"/>
      <c r="D395" s="2"/>
      <c r="E395" s="70"/>
      <c r="F395" s="70"/>
      <c r="G395" s="70"/>
    </row>
    <row r="396" spans="1:7" s="207" customFormat="1" ht="14" x14ac:dyDescent="0.3">
      <c r="A396" s="178"/>
      <c r="B396" s="178"/>
      <c r="C396" s="206"/>
      <c r="D396" s="2"/>
      <c r="E396" s="70"/>
      <c r="F396" s="70"/>
      <c r="G396" s="70"/>
    </row>
    <row r="397" spans="1:7" s="207" customFormat="1" ht="14" x14ac:dyDescent="0.3">
      <c r="A397" s="178"/>
      <c r="B397" s="178"/>
      <c r="C397" s="206"/>
      <c r="D397" s="2"/>
      <c r="E397" s="70"/>
      <c r="F397" s="70"/>
      <c r="G397" s="70"/>
    </row>
    <row r="398" spans="1:7" s="207" customFormat="1" ht="14" x14ac:dyDescent="0.3">
      <c r="A398" s="178"/>
      <c r="B398" s="178"/>
      <c r="C398" s="206"/>
      <c r="D398" s="2"/>
      <c r="E398" s="70"/>
      <c r="F398" s="70"/>
      <c r="G398" s="70"/>
    </row>
    <row r="399" spans="1:7" s="207" customFormat="1" ht="14" x14ac:dyDescent="0.3">
      <c r="A399" s="178"/>
      <c r="B399" s="178"/>
      <c r="C399" s="206"/>
      <c r="D399" s="2"/>
      <c r="E399" s="70"/>
      <c r="F399" s="70"/>
      <c r="G399" s="70"/>
    </row>
    <row r="400" spans="1:7" s="207" customFormat="1" ht="14" x14ac:dyDescent="0.3">
      <c r="A400" s="178"/>
      <c r="B400" s="178"/>
      <c r="C400" s="206"/>
      <c r="D400" s="2"/>
      <c r="E400" s="70"/>
      <c r="F400" s="70"/>
      <c r="G400" s="70"/>
    </row>
    <row r="401" spans="1:7" s="207" customFormat="1" ht="14" x14ac:dyDescent="0.3">
      <c r="A401" s="178"/>
      <c r="B401" s="178"/>
      <c r="C401" s="206"/>
      <c r="D401" s="2"/>
      <c r="E401" s="70"/>
      <c r="F401" s="70"/>
      <c r="G401" s="70"/>
    </row>
    <row r="402" spans="1:7" s="207" customFormat="1" ht="14" x14ac:dyDescent="0.3">
      <c r="A402" s="178"/>
      <c r="B402" s="178"/>
      <c r="C402" s="206"/>
      <c r="D402" s="2"/>
      <c r="E402" s="70"/>
      <c r="F402" s="70"/>
      <c r="G402" s="70"/>
    </row>
    <row r="403" spans="1:7" s="207" customFormat="1" ht="14" x14ac:dyDescent="0.3">
      <c r="A403" s="178"/>
      <c r="B403" s="178"/>
      <c r="C403" s="206"/>
      <c r="D403" s="2"/>
      <c r="E403" s="70"/>
      <c r="F403" s="70"/>
      <c r="G403" s="70"/>
    </row>
    <row r="404" spans="1:7" s="207" customFormat="1" ht="14" x14ac:dyDescent="0.3">
      <c r="A404" s="178"/>
      <c r="B404" s="178"/>
      <c r="C404" s="206"/>
      <c r="D404" s="2"/>
      <c r="E404" s="70"/>
      <c r="F404" s="70"/>
      <c r="G404" s="70"/>
    </row>
    <row r="405" spans="1:7" s="207" customFormat="1" ht="14" x14ac:dyDescent="0.3">
      <c r="A405" s="178"/>
      <c r="B405" s="178"/>
      <c r="C405" s="206"/>
      <c r="D405" s="2"/>
      <c r="E405" s="70"/>
      <c r="F405" s="70"/>
      <c r="G405" s="70"/>
    </row>
    <row r="406" spans="1:7" s="207" customFormat="1" ht="14" x14ac:dyDescent="0.3">
      <c r="A406" s="178"/>
      <c r="B406" s="178"/>
      <c r="C406" s="206"/>
      <c r="D406" s="2"/>
      <c r="E406" s="70"/>
      <c r="F406" s="70"/>
      <c r="G406" s="70"/>
    </row>
    <row r="407" spans="1:7" s="207" customFormat="1" ht="14" x14ac:dyDescent="0.3">
      <c r="A407" s="178"/>
      <c r="B407" s="178"/>
      <c r="C407" s="206"/>
      <c r="D407" s="2"/>
      <c r="E407" s="70"/>
      <c r="F407" s="70"/>
      <c r="G407" s="70"/>
    </row>
    <row r="408" spans="1:7" s="207" customFormat="1" ht="14" x14ac:dyDescent="0.3">
      <c r="A408" s="178"/>
      <c r="B408" s="178"/>
      <c r="C408" s="206"/>
      <c r="D408" s="2"/>
      <c r="E408" s="70"/>
      <c r="F408" s="70"/>
      <c r="G408" s="70"/>
    </row>
    <row r="409" spans="1:7" s="207" customFormat="1" ht="14" x14ac:dyDescent="0.3">
      <c r="A409" s="178"/>
      <c r="B409" s="178"/>
      <c r="C409" s="206"/>
      <c r="D409" s="2"/>
      <c r="E409" s="70"/>
      <c r="F409" s="70"/>
      <c r="G409" s="70"/>
    </row>
    <row r="410" spans="1:7" s="207" customFormat="1" ht="14" x14ac:dyDescent="0.3">
      <c r="A410" s="178"/>
      <c r="B410" s="178"/>
      <c r="C410" s="206"/>
      <c r="D410" s="2"/>
      <c r="E410" s="70"/>
      <c r="F410" s="70"/>
      <c r="G410" s="70"/>
    </row>
    <row r="411" spans="1:7" s="207" customFormat="1" ht="14" x14ac:dyDescent="0.3">
      <c r="A411" s="178"/>
      <c r="B411" s="178"/>
      <c r="C411" s="206"/>
      <c r="D411" s="2"/>
      <c r="E411" s="70"/>
      <c r="F411" s="70"/>
      <c r="G411" s="70"/>
    </row>
    <row r="412" spans="1:7" s="207" customFormat="1" ht="14" x14ac:dyDescent="0.3">
      <c r="A412" s="178"/>
      <c r="B412" s="178"/>
      <c r="C412" s="206"/>
      <c r="D412" s="2"/>
      <c r="E412" s="70"/>
      <c r="F412" s="70"/>
      <c r="G412" s="70"/>
    </row>
    <row r="413" spans="1:7" s="207" customFormat="1" ht="14" x14ac:dyDescent="0.3">
      <c r="A413" s="178"/>
      <c r="B413" s="178"/>
      <c r="C413" s="206"/>
      <c r="D413" s="2"/>
      <c r="E413" s="70"/>
      <c r="F413" s="70"/>
      <c r="G413" s="70"/>
    </row>
    <row r="414" spans="1:7" s="207" customFormat="1" ht="14" x14ac:dyDescent="0.3">
      <c r="A414" s="178"/>
      <c r="B414" s="178"/>
      <c r="C414" s="206"/>
      <c r="D414" s="2"/>
      <c r="E414" s="70"/>
      <c r="F414" s="70"/>
      <c r="G414" s="70"/>
    </row>
    <row r="415" spans="1:7" s="207" customFormat="1" ht="14" x14ac:dyDescent="0.3">
      <c r="A415" s="178"/>
      <c r="B415" s="178"/>
      <c r="C415" s="206"/>
      <c r="D415" s="2"/>
      <c r="E415" s="70"/>
      <c r="F415" s="70"/>
      <c r="G415" s="70"/>
    </row>
    <row r="416" spans="1:7" s="207" customFormat="1" ht="14" x14ac:dyDescent="0.3">
      <c r="A416" s="178"/>
      <c r="B416" s="178"/>
      <c r="C416" s="206"/>
      <c r="D416" s="2"/>
      <c r="E416" s="70"/>
      <c r="F416" s="70"/>
      <c r="G416" s="70"/>
    </row>
    <row r="417" spans="1:7" s="207" customFormat="1" ht="14" x14ac:dyDescent="0.3">
      <c r="A417" s="178"/>
      <c r="B417" s="178"/>
      <c r="C417" s="206"/>
      <c r="D417" s="2"/>
      <c r="E417" s="70"/>
      <c r="F417" s="70"/>
      <c r="G417" s="70"/>
    </row>
    <row r="418" spans="1:7" s="207" customFormat="1" ht="14" x14ac:dyDescent="0.3">
      <c r="A418" s="178"/>
      <c r="B418" s="178"/>
      <c r="C418" s="206"/>
      <c r="D418" s="2"/>
      <c r="E418" s="70"/>
      <c r="F418" s="70"/>
      <c r="G418" s="70"/>
    </row>
    <row r="419" spans="1:7" s="207" customFormat="1" ht="14" x14ac:dyDescent="0.3">
      <c r="A419" s="178"/>
      <c r="B419" s="178"/>
      <c r="C419" s="206"/>
      <c r="D419" s="2"/>
      <c r="E419" s="70"/>
      <c r="F419" s="70"/>
      <c r="G419" s="70"/>
    </row>
    <row r="420" spans="1:7" s="207" customFormat="1" ht="14" x14ac:dyDescent="0.3">
      <c r="A420" s="178"/>
      <c r="B420" s="178"/>
      <c r="C420" s="206"/>
      <c r="D420" s="2"/>
      <c r="E420" s="70"/>
      <c r="F420" s="70"/>
      <c r="G420" s="70"/>
    </row>
    <row r="421" spans="1:7" s="207" customFormat="1" ht="14" x14ac:dyDescent="0.3">
      <c r="A421" s="178"/>
      <c r="B421" s="178"/>
      <c r="C421" s="206"/>
      <c r="D421" s="2"/>
      <c r="E421" s="70"/>
      <c r="F421" s="70"/>
      <c r="G421" s="70"/>
    </row>
    <row r="422" spans="1:7" s="207" customFormat="1" ht="14" x14ac:dyDescent="0.3">
      <c r="A422" s="178"/>
      <c r="B422" s="178"/>
      <c r="C422" s="206"/>
      <c r="D422" s="2"/>
      <c r="E422" s="70"/>
      <c r="F422" s="70"/>
      <c r="G422" s="70"/>
    </row>
    <row r="423" spans="1:7" s="207" customFormat="1" ht="14" x14ac:dyDescent="0.3">
      <c r="A423" s="178"/>
      <c r="B423" s="178"/>
      <c r="C423" s="206"/>
      <c r="D423" s="2"/>
      <c r="E423" s="70"/>
      <c r="F423" s="70"/>
      <c r="G423" s="70"/>
    </row>
    <row r="424" spans="1:7" s="207" customFormat="1" ht="14" x14ac:dyDescent="0.3">
      <c r="A424" s="178"/>
      <c r="B424" s="178"/>
      <c r="C424" s="206"/>
      <c r="D424" s="2"/>
      <c r="E424" s="70"/>
      <c r="F424" s="70"/>
      <c r="G424" s="70"/>
    </row>
    <row r="425" spans="1:7" s="207" customFormat="1" ht="14" x14ac:dyDescent="0.3">
      <c r="A425" s="178"/>
      <c r="B425" s="178"/>
      <c r="C425" s="206"/>
      <c r="D425" s="2"/>
      <c r="E425" s="70"/>
      <c r="F425" s="70"/>
      <c r="G425" s="70"/>
    </row>
    <row r="426" spans="1:7" s="207" customFormat="1" ht="14" x14ac:dyDescent="0.3">
      <c r="A426" s="178"/>
      <c r="B426" s="178"/>
      <c r="C426" s="206"/>
      <c r="D426" s="2"/>
      <c r="E426" s="70"/>
      <c r="F426" s="70"/>
      <c r="G426" s="70"/>
    </row>
    <row r="427" spans="1:7" s="207" customFormat="1" ht="14" x14ac:dyDescent="0.3">
      <c r="A427" s="178"/>
      <c r="B427" s="178"/>
      <c r="C427" s="206"/>
      <c r="D427" s="2"/>
      <c r="E427" s="70"/>
      <c r="F427" s="70"/>
      <c r="G427" s="70"/>
    </row>
    <row r="428" spans="1:7" s="207" customFormat="1" ht="14" x14ac:dyDescent="0.3">
      <c r="A428" s="178"/>
      <c r="B428" s="178"/>
      <c r="C428" s="206"/>
      <c r="D428" s="2"/>
      <c r="E428" s="70"/>
      <c r="F428" s="70"/>
      <c r="G428" s="70"/>
    </row>
    <row r="429" spans="1:7" s="207" customFormat="1" ht="14" x14ac:dyDescent="0.3">
      <c r="A429" s="178"/>
      <c r="B429" s="178"/>
      <c r="C429" s="206"/>
      <c r="D429" s="2"/>
      <c r="E429" s="70"/>
      <c r="F429" s="70"/>
      <c r="G429" s="70"/>
    </row>
    <row r="430" spans="1:7" s="207" customFormat="1" ht="14" x14ac:dyDescent="0.3">
      <c r="A430" s="178"/>
      <c r="B430" s="178"/>
      <c r="C430" s="206"/>
      <c r="D430" s="2"/>
      <c r="E430" s="70"/>
      <c r="F430" s="70"/>
      <c r="G430" s="70"/>
    </row>
    <row r="431" spans="1:7" s="207" customFormat="1" ht="14" x14ac:dyDescent="0.3">
      <c r="A431" s="178"/>
      <c r="B431" s="178"/>
      <c r="C431" s="206"/>
      <c r="D431" s="2"/>
      <c r="E431" s="70"/>
      <c r="F431" s="70"/>
      <c r="G431" s="70"/>
    </row>
    <row r="432" spans="1:7" s="207" customFormat="1" ht="14" x14ac:dyDescent="0.3">
      <c r="A432" s="178"/>
      <c r="B432" s="178"/>
      <c r="C432" s="206"/>
      <c r="D432" s="2"/>
      <c r="E432" s="70"/>
      <c r="F432" s="70"/>
      <c r="G432" s="70"/>
    </row>
    <row r="433" spans="1:7" s="207" customFormat="1" ht="14" x14ac:dyDescent="0.3">
      <c r="A433" s="178"/>
      <c r="B433" s="178"/>
      <c r="C433" s="206"/>
      <c r="D433" s="2"/>
      <c r="E433" s="70"/>
      <c r="F433" s="70"/>
      <c r="G433" s="70"/>
    </row>
    <row r="434" spans="1:7" s="207" customFormat="1" ht="14" x14ac:dyDescent="0.3">
      <c r="A434" s="178"/>
      <c r="B434" s="178"/>
      <c r="C434" s="206"/>
      <c r="D434" s="2"/>
      <c r="E434" s="70"/>
      <c r="F434" s="70"/>
      <c r="G434" s="70"/>
    </row>
    <row r="435" spans="1:7" s="207" customFormat="1" ht="14" x14ac:dyDescent="0.3">
      <c r="A435" s="178"/>
      <c r="B435" s="178"/>
      <c r="C435" s="206"/>
      <c r="D435" s="2"/>
      <c r="E435" s="70"/>
      <c r="F435" s="70"/>
      <c r="G435" s="70"/>
    </row>
    <row r="436" spans="1:7" s="207" customFormat="1" ht="14" x14ac:dyDescent="0.3">
      <c r="A436" s="178"/>
      <c r="B436" s="178"/>
      <c r="C436" s="206"/>
      <c r="D436" s="2"/>
      <c r="E436" s="70"/>
      <c r="F436" s="70"/>
      <c r="G436" s="70"/>
    </row>
    <row r="437" spans="1:7" s="207" customFormat="1" ht="14" x14ac:dyDescent="0.3">
      <c r="A437" s="178"/>
      <c r="B437" s="178"/>
      <c r="C437" s="206"/>
      <c r="D437" s="2"/>
      <c r="E437" s="70"/>
      <c r="F437" s="70"/>
      <c r="G437" s="70"/>
    </row>
    <row r="438" spans="1:7" s="207" customFormat="1" ht="14" x14ac:dyDescent="0.3">
      <c r="A438" s="178"/>
      <c r="B438" s="178"/>
      <c r="C438" s="206"/>
      <c r="D438" s="2"/>
      <c r="E438" s="70"/>
      <c r="F438" s="70"/>
      <c r="G438" s="70"/>
    </row>
    <row r="439" spans="1:7" s="207" customFormat="1" ht="14" x14ac:dyDescent="0.3">
      <c r="A439" s="178"/>
      <c r="B439" s="178"/>
      <c r="C439" s="206"/>
      <c r="D439" s="2"/>
      <c r="E439" s="70"/>
      <c r="F439" s="70"/>
      <c r="G439" s="70"/>
    </row>
    <row r="440" spans="1:7" s="207" customFormat="1" ht="14" x14ac:dyDescent="0.3">
      <c r="A440" s="178"/>
      <c r="B440" s="178"/>
      <c r="C440" s="206"/>
      <c r="D440" s="2"/>
      <c r="E440" s="70"/>
      <c r="F440" s="70"/>
      <c r="G440" s="70"/>
    </row>
    <row r="441" spans="1:7" s="207" customFormat="1" ht="14" x14ac:dyDescent="0.3">
      <c r="A441" s="178"/>
      <c r="B441" s="178"/>
      <c r="C441" s="206"/>
      <c r="D441" s="2"/>
      <c r="E441" s="70"/>
      <c r="F441" s="70"/>
      <c r="G441" s="70"/>
    </row>
    <row r="442" spans="1:7" s="207" customFormat="1" ht="14" x14ac:dyDescent="0.3">
      <c r="A442" s="178"/>
      <c r="B442" s="178"/>
      <c r="C442" s="206"/>
      <c r="D442" s="2"/>
      <c r="E442" s="70"/>
      <c r="F442" s="70"/>
      <c r="G442" s="70"/>
    </row>
    <row r="443" spans="1:7" s="207" customFormat="1" ht="14" x14ac:dyDescent="0.3">
      <c r="A443" s="178"/>
      <c r="B443" s="178"/>
      <c r="C443" s="206"/>
      <c r="D443" s="2"/>
      <c r="E443" s="70"/>
      <c r="F443" s="70"/>
      <c r="G443" s="70"/>
    </row>
    <row r="444" spans="1:7" s="207" customFormat="1" ht="14" x14ac:dyDescent="0.3">
      <c r="A444" s="178"/>
      <c r="B444" s="178"/>
      <c r="C444" s="206"/>
      <c r="D444" s="2"/>
      <c r="E444" s="70"/>
      <c r="F444" s="70"/>
      <c r="G444" s="70"/>
    </row>
    <row r="445" spans="1:7" s="207" customFormat="1" ht="14" x14ac:dyDescent="0.3">
      <c r="A445" s="178"/>
      <c r="B445" s="178"/>
      <c r="C445" s="206"/>
      <c r="D445" s="2"/>
      <c r="E445" s="70"/>
      <c r="F445" s="70"/>
      <c r="G445" s="70"/>
    </row>
    <row r="446" spans="1:7" s="207" customFormat="1" ht="14" x14ac:dyDescent="0.3">
      <c r="A446" s="178"/>
      <c r="B446" s="178"/>
      <c r="C446" s="206"/>
      <c r="D446" s="2"/>
      <c r="E446" s="70"/>
      <c r="F446" s="70"/>
      <c r="G446" s="70"/>
    </row>
    <row r="447" spans="1:7" s="207" customFormat="1" ht="14" x14ac:dyDescent="0.3">
      <c r="A447" s="178"/>
      <c r="B447" s="178"/>
      <c r="C447" s="206"/>
      <c r="D447" s="2"/>
      <c r="E447" s="70"/>
      <c r="F447" s="70"/>
      <c r="G447" s="70"/>
    </row>
    <row r="448" spans="1:7" s="207" customFormat="1" ht="14" x14ac:dyDescent="0.3">
      <c r="A448" s="178"/>
      <c r="B448" s="178"/>
      <c r="C448" s="206"/>
      <c r="D448" s="2"/>
      <c r="E448" s="70"/>
      <c r="F448" s="70"/>
      <c r="G448" s="70"/>
    </row>
    <row r="449" spans="1:7" s="207" customFormat="1" ht="14" x14ac:dyDescent="0.3">
      <c r="A449" s="178"/>
      <c r="B449" s="178"/>
      <c r="C449" s="206"/>
      <c r="D449" s="2"/>
      <c r="E449" s="70"/>
      <c r="F449" s="70"/>
      <c r="G449" s="70"/>
    </row>
    <row r="450" spans="1:7" s="207" customFormat="1" ht="14" x14ac:dyDescent="0.3">
      <c r="A450" s="178"/>
      <c r="B450" s="178"/>
      <c r="C450" s="206"/>
      <c r="D450" s="2"/>
      <c r="E450" s="70"/>
      <c r="F450" s="70"/>
      <c r="G450" s="70"/>
    </row>
    <row r="451" spans="1:7" s="207" customFormat="1" ht="14" x14ac:dyDescent="0.3">
      <c r="A451" s="178"/>
      <c r="B451" s="178"/>
      <c r="C451" s="206"/>
      <c r="D451" s="2"/>
      <c r="E451" s="70"/>
      <c r="F451" s="70"/>
      <c r="G451" s="70"/>
    </row>
    <row r="452" spans="1:7" s="207" customFormat="1" ht="14" x14ac:dyDescent="0.3">
      <c r="A452" s="178"/>
      <c r="B452" s="178"/>
      <c r="C452" s="206"/>
      <c r="D452" s="2"/>
      <c r="E452" s="70"/>
      <c r="F452" s="70"/>
      <c r="G452" s="70"/>
    </row>
    <row r="453" spans="1:7" s="207" customFormat="1" ht="14" x14ac:dyDescent="0.3">
      <c r="A453" s="178"/>
      <c r="B453" s="178"/>
      <c r="C453" s="206"/>
      <c r="D453" s="2"/>
      <c r="E453" s="70"/>
      <c r="F453" s="70"/>
      <c r="G453" s="70"/>
    </row>
    <row r="454" spans="1:7" s="207" customFormat="1" ht="14" x14ac:dyDescent="0.3">
      <c r="A454" s="178"/>
      <c r="B454" s="178"/>
      <c r="C454" s="206"/>
      <c r="D454" s="2"/>
      <c r="E454" s="70"/>
      <c r="F454" s="70"/>
      <c r="G454" s="70"/>
    </row>
    <row r="455" spans="1:7" s="207" customFormat="1" ht="14" x14ac:dyDescent="0.3">
      <c r="A455" s="178"/>
      <c r="B455" s="178"/>
      <c r="C455" s="206"/>
      <c r="D455" s="2"/>
      <c r="E455" s="70"/>
      <c r="F455" s="70"/>
      <c r="G455" s="70"/>
    </row>
    <row r="456" spans="1:7" s="207" customFormat="1" ht="14" x14ac:dyDescent="0.3">
      <c r="A456" s="178"/>
      <c r="B456" s="178"/>
      <c r="C456" s="206"/>
      <c r="D456" s="2"/>
      <c r="E456" s="70"/>
      <c r="F456" s="70"/>
      <c r="G456" s="70"/>
    </row>
    <row r="457" spans="1:7" s="207" customFormat="1" ht="14" x14ac:dyDescent="0.3">
      <c r="A457" s="178"/>
      <c r="B457" s="178"/>
      <c r="C457" s="206"/>
      <c r="D457" s="2"/>
      <c r="E457" s="70"/>
      <c r="F457" s="70"/>
      <c r="G457" s="70"/>
    </row>
    <row r="458" spans="1:7" s="207" customFormat="1" ht="14" x14ac:dyDescent="0.3">
      <c r="A458" s="178"/>
      <c r="B458" s="178"/>
      <c r="C458" s="206"/>
      <c r="D458" s="2"/>
      <c r="E458" s="70"/>
      <c r="F458" s="70"/>
      <c r="G458" s="70"/>
    </row>
    <row r="459" spans="1:7" s="207" customFormat="1" ht="14" x14ac:dyDescent="0.3">
      <c r="A459" s="178"/>
      <c r="B459" s="178"/>
      <c r="C459" s="206"/>
      <c r="D459" s="2"/>
      <c r="E459" s="70"/>
      <c r="F459" s="70"/>
      <c r="G459" s="70"/>
    </row>
    <row r="460" spans="1:7" s="207" customFormat="1" ht="14" x14ac:dyDescent="0.3">
      <c r="A460" s="178"/>
      <c r="B460" s="178"/>
      <c r="C460" s="206"/>
      <c r="D460" s="2"/>
      <c r="E460" s="70"/>
      <c r="F460" s="70"/>
      <c r="G460" s="70"/>
    </row>
    <row r="461" spans="1:7" s="207" customFormat="1" ht="14" x14ac:dyDescent="0.3">
      <c r="A461" s="178"/>
      <c r="B461" s="178"/>
      <c r="C461" s="206"/>
      <c r="D461" s="2"/>
      <c r="E461" s="70"/>
      <c r="F461" s="70"/>
      <c r="G461" s="70"/>
    </row>
    <row r="462" spans="1:7" s="207" customFormat="1" ht="14" x14ac:dyDescent="0.3">
      <c r="A462" s="178"/>
      <c r="B462" s="178"/>
      <c r="C462" s="206"/>
      <c r="D462" s="2"/>
      <c r="E462" s="70"/>
      <c r="F462" s="70"/>
      <c r="G462" s="70"/>
    </row>
    <row r="463" spans="1:7" s="207" customFormat="1" ht="14" x14ac:dyDescent="0.3">
      <c r="A463" s="178"/>
      <c r="B463" s="178"/>
      <c r="C463" s="206"/>
      <c r="D463" s="2"/>
      <c r="E463" s="70"/>
      <c r="F463" s="70"/>
      <c r="G463" s="70"/>
    </row>
    <row r="464" spans="1:7" s="207" customFormat="1" ht="14" x14ac:dyDescent="0.3">
      <c r="A464" s="178"/>
      <c r="B464" s="178"/>
      <c r="C464" s="206"/>
      <c r="D464" s="2"/>
      <c r="E464" s="70"/>
      <c r="F464" s="70"/>
      <c r="G464" s="70"/>
    </row>
    <row r="465" spans="1:7" s="207" customFormat="1" ht="14" x14ac:dyDescent="0.3">
      <c r="A465" s="178"/>
      <c r="B465" s="178"/>
      <c r="C465" s="206"/>
      <c r="D465" s="2"/>
      <c r="E465" s="70"/>
      <c r="F465" s="70"/>
      <c r="G465" s="70"/>
    </row>
    <row r="466" spans="1:7" s="207" customFormat="1" ht="14" x14ac:dyDescent="0.3">
      <c r="A466" s="178"/>
      <c r="B466" s="178"/>
      <c r="C466" s="206"/>
      <c r="D466" s="2"/>
      <c r="E466" s="70"/>
      <c r="F466" s="70"/>
      <c r="G466" s="70"/>
    </row>
    <row r="467" spans="1:7" s="207" customFormat="1" ht="14" x14ac:dyDescent="0.3">
      <c r="A467" s="178"/>
      <c r="B467" s="178"/>
      <c r="C467" s="206"/>
      <c r="D467" s="2"/>
      <c r="E467" s="70"/>
      <c r="F467" s="70"/>
      <c r="G467" s="70"/>
    </row>
    <row r="468" spans="1:7" s="207" customFormat="1" ht="14" x14ac:dyDescent="0.3">
      <c r="A468" s="178"/>
      <c r="B468" s="178"/>
      <c r="C468" s="206"/>
      <c r="D468" s="2"/>
      <c r="E468" s="70"/>
      <c r="F468" s="70"/>
      <c r="G468" s="70"/>
    </row>
    <row r="469" spans="1:7" s="207" customFormat="1" ht="14" x14ac:dyDescent="0.3">
      <c r="A469" s="178"/>
      <c r="B469" s="178"/>
      <c r="C469" s="206"/>
      <c r="D469" s="2"/>
      <c r="E469" s="70"/>
      <c r="F469" s="70"/>
      <c r="G469" s="70"/>
    </row>
    <row r="470" spans="1:7" s="207" customFormat="1" ht="14" x14ac:dyDescent="0.3">
      <c r="A470" s="178"/>
      <c r="B470" s="178"/>
      <c r="C470" s="206"/>
      <c r="D470" s="2"/>
      <c r="E470" s="70"/>
      <c r="F470" s="70"/>
      <c r="G470" s="70"/>
    </row>
    <row r="471" spans="1:7" s="207" customFormat="1" ht="14" x14ac:dyDescent="0.3">
      <c r="A471" s="178"/>
      <c r="B471" s="178"/>
      <c r="C471" s="206"/>
      <c r="D471" s="2"/>
      <c r="E471" s="70"/>
      <c r="F471" s="70"/>
      <c r="G471" s="70"/>
    </row>
    <row r="472" spans="1:7" s="207" customFormat="1" ht="14" x14ac:dyDescent="0.3">
      <c r="A472" s="178"/>
      <c r="B472" s="178"/>
      <c r="C472" s="206"/>
      <c r="D472" s="2"/>
      <c r="E472" s="70"/>
      <c r="F472" s="70"/>
      <c r="G472" s="70"/>
    </row>
    <row r="473" spans="1:7" s="207" customFormat="1" ht="14" x14ac:dyDescent="0.3">
      <c r="A473" s="178"/>
      <c r="B473" s="178"/>
      <c r="C473" s="206"/>
      <c r="D473" s="2"/>
      <c r="E473" s="70"/>
      <c r="F473" s="70"/>
      <c r="G473" s="70"/>
    </row>
    <row r="474" spans="1:7" s="207" customFormat="1" ht="14" x14ac:dyDescent="0.3">
      <c r="A474" s="178"/>
      <c r="B474" s="178"/>
      <c r="C474" s="206"/>
      <c r="D474" s="2"/>
      <c r="E474" s="70"/>
      <c r="F474" s="70"/>
      <c r="G474" s="70"/>
    </row>
    <row r="475" spans="1:7" s="207" customFormat="1" ht="14" x14ac:dyDescent="0.3">
      <c r="A475" s="178"/>
      <c r="B475" s="178"/>
      <c r="C475" s="206"/>
      <c r="D475" s="2"/>
      <c r="E475" s="70"/>
      <c r="F475" s="70"/>
      <c r="G475" s="70"/>
    </row>
    <row r="476" spans="1:7" s="207" customFormat="1" ht="14" x14ac:dyDescent="0.3">
      <c r="A476" s="178"/>
      <c r="B476" s="178"/>
      <c r="C476" s="206"/>
      <c r="D476" s="2"/>
      <c r="E476" s="70"/>
      <c r="F476" s="70"/>
      <c r="G476" s="70"/>
    </row>
    <row r="477" spans="1:7" s="207" customFormat="1" ht="14" x14ac:dyDescent="0.3">
      <c r="A477" s="178"/>
      <c r="B477" s="178"/>
      <c r="C477" s="206"/>
      <c r="D477" s="2"/>
      <c r="E477" s="70"/>
      <c r="F477" s="70"/>
      <c r="G477" s="70"/>
    </row>
    <row r="478" spans="1:7" s="207" customFormat="1" ht="14" x14ac:dyDescent="0.3">
      <c r="A478" s="178"/>
      <c r="B478" s="178"/>
      <c r="C478" s="206"/>
      <c r="D478" s="2"/>
      <c r="E478" s="70"/>
      <c r="F478" s="70"/>
      <c r="G478" s="70"/>
    </row>
    <row r="479" spans="1:7" s="207" customFormat="1" ht="14" x14ac:dyDescent="0.3">
      <c r="A479" s="178"/>
      <c r="B479" s="178"/>
      <c r="C479" s="206"/>
      <c r="D479" s="2"/>
      <c r="E479" s="70"/>
      <c r="F479" s="70"/>
      <c r="G479" s="70"/>
    </row>
    <row r="480" spans="1:7" s="207" customFormat="1" ht="14" x14ac:dyDescent="0.3">
      <c r="A480" s="178"/>
      <c r="B480" s="178"/>
      <c r="C480" s="206"/>
      <c r="D480" s="2"/>
      <c r="E480" s="70"/>
      <c r="F480" s="70"/>
      <c r="G480" s="70"/>
    </row>
    <row r="481" spans="1:7" s="207" customFormat="1" ht="14" x14ac:dyDescent="0.3">
      <c r="A481" s="178"/>
      <c r="B481" s="178"/>
      <c r="C481" s="206"/>
      <c r="D481" s="2"/>
      <c r="E481" s="70"/>
      <c r="F481" s="70"/>
      <c r="G481" s="70"/>
    </row>
    <row r="482" spans="1:7" s="207" customFormat="1" ht="14" x14ac:dyDescent="0.3">
      <c r="A482" s="178"/>
      <c r="B482" s="178"/>
      <c r="C482" s="206"/>
      <c r="D482" s="2"/>
      <c r="E482" s="70"/>
      <c r="F482" s="70"/>
      <c r="G482" s="70"/>
    </row>
    <row r="483" spans="1:7" s="207" customFormat="1" ht="14" x14ac:dyDescent="0.3">
      <c r="A483" s="178"/>
      <c r="B483" s="178"/>
      <c r="C483" s="206"/>
      <c r="D483" s="2"/>
      <c r="E483" s="70"/>
      <c r="F483" s="70"/>
      <c r="G483" s="70"/>
    </row>
    <row r="484" spans="1:7" s="207" customFormat="1" ht="14" x14ac:dyDescent="0.3">
      <c r="A484" s="178"/>
      <c r="B484" s="178"/>
      <c r="C484" s="206"/>
      <c r="D484" s="2"/>
      <c r="E484" s="70"/>
      <c r="F484" s="70"/>
      <c r="G484" s="70"/>
    </row>
    <row r="485" spans="1:7" s="207" customFormat="1" ht="14" x14ac:dyDescent="0.3">
      <c r="A485" s="178"/>
      <c r="B485" s="178"/>
      <c r="C485" s="206"/>
      <c r="D485" s="2"/>
      <c r="E485" s="70"/>
      <c r="F485" s="70"/>
      <c r="G485" s="70"/>
    </row>
    <row r="486" spans="1:7" s="207" customFormat="1" ht="14" x14ac:dyDescent="0.3">
      <c r="A486" s="178"/>
      <c r="B486" s="178"/>
      <c r="C486" s="206"/>
      <c r="D486" s="2"/>
      <c r="E486" s="70"/>
      <c r="F486" s="70"/>
      <c r="G486" s="70"/>
    </row>
    <row r="487" spans="1:7" s="207" customFormat="1" ht="14" x14ac:dyDescent="0.3">
      <c r="A487" s="178"/>
      <c r="B487" s="178"/>
      <c r="C487" s="206"/>
      <c r="D487" s="2"/>
      <c r="E487" s="70"/>
      <c r="F487" s="70"/>
      <c r="G487" s="70"/>
    </row>
    <row r="488" spans="1:7" s="207" customFormat="1" ht="14" x14ac:dyDescent="0.3">
      <c r="A488" s="178"/>
      <c r="B488" s="178"/>
      <c r="C488" s="206"/>
      <c r="D488" s="2"/>
      <c r="E488" s="70"/>
      <c r="F488" s="70"/>
      <c r="G488" s="70"/>
    </row>
    <row r="489" spans="1:7" s="207" customFormat="1" ht="14" x14ac:dyDescent="0.3">
      <c r="A489" s="178"/>
      <c r="B489" s="178"/>
      <c r="C489" s="206"/>
      <c r="D489" s="2"/>
      <c r="E489" s="70"/>
      <c r="F489" s="70"/>
      <c r="G489" s="70"/>
    </row>
    <row r="490" spans="1:7" s="207" customFormat="1" ht="14" x14ac:dyDescent="0.3">
      <c r="A490" s="178"/>
      <c r="B490" s="178"/>
      <c r="C490" s="206"/>
      <c r="D490" s="2"/>
      <c r="E490" s="70"/>
      <c r="F490" s="70"/>
      <c r="G490" s="70"/>
    </row>
    <row r="491" spans="1:7" s="207" customFormat="1" ht="14" x14ac:dyDescent="0.3">
      <c r="A491" s="178"/>
      <c r="B491" s="178"/>
      <c r="C491" s="206"/>
      <c r="D491" s="2"/>
      <c r="E491" s="70"/>
      <c r="F491" s="70"/>
      <c r="G491" s="70"/>
    </row>
    <row r="492" spans="1:7" s="207" customFormat="1" ht="14" x14ac:dyDescent="0.3">
      <c r="A492" s="178"/>
      <c r="B492" s="178"/>
      <c r="C492" s="206"/>
      <c r="D492" s="2"/>
      <c r="E492" s="70"/>
      <c r="F492" s="70"/>
      <c r="G492" s="70"/>
    </row>
    <row r="493" spans="1:7" s="207" customFormat="1" ht="14" x14ac:dyDescent="0.3">
      <c r="A493" s="178"/>
      <c r="B493" s="178"/>
      <c r="C493" s="206"/>
      <c r="D493" s="2"/>
      <c r="E493" s="70"/>
      <c r="F493" s="70"/>
      <c r="G493" s="70"/>
    </row>
    <row r="494" spans="1:7" s="207" customFormat="1" ht="14" x14ac:dyDescent="0.3">
      <c r="A494" s="178"/>
      <c r="B494" s="178"/>
      <c r="C494" s="206"/>
      <c r="D494" s="2"/>
      <c r="E494" s="70"/>
      <c r="F494" s="70"/>
      <c r="G494" s="70"/>
    </row>
    <row r="495" spans="1:7" s="207" customFormat="1" ht="14" x14ac:dyDescent="0.3">
      <c r="A495" s="178"/>
      <c r="B495" s="178"/>
      <c r="C495" s="206"/>
      <c r="D495" s="2"/>
      <c r="E495" s="70"/>
      <c r="F495" s="70"/>
      <c r="G495" s="70"/>
    </row>
    <row r="496" spans="1:7" s="207" customFormat="1" ht="14" x14ac:dyDescent="0.3">
      <c r="A496" s="178"/>
      <c r="B496" s="178"/>
      <c r="C496" s="206"/>
      <c r="D496" s="2"/>
      <c r="E496" s="70"/>
      <c r="F496" s="70"/>
      <c r="G496" s="70"/>
    </row>
    <row r="497" spans="1:7" s="207" customFormat="1" ht="14" x14ac:dyDescent="0.3">
      <c r="A497" s="178"/>
      <c r="B497" s="178"/>
      <c r="C497" s="206"/>
      <c r="D497" s="2"/>
      <c r="E497" s="70"/>
      <c r="F497" s="70"/>
      <c r="G497" s="70"/>
    </row>
    <row r="498" spans="1:7" s="207" customFormat="1" ht="14" x14ac:dyDescent="0.3">
      <c r="A498" s="178"/>
      <c r="B498" s="178"/>
      <c r="C498" s="206"/>
      <c r="D498" s="2"/>
      <c r="E498" s="70"/>
      <c r="F498" s="70"/>
      <c r="G498" s="70"/>
    </row>
    <row r="499" spans="1:7" s="207" customFormat="1" ht="14" x14ac:dyDescent="0.3">
      <c r="A499" s="178"/>
      <c r="B499" s="178"/>
      <c r="C499" s="206"/>
      <c r="D499" s="2"/>
      <c r="E499" s="70"/>
      <c r="F499" s="70"/>
      <c r="G499" s="70"/>
    </row>
    <row r="500" spans="1:7" s="207" customFormat="1" ht="14" x14ac:dyDescent="0.3">
      <c r="A500" s="178"/>
      <c r="B500" s="178"/>
      <c r="C500" s="206"/>
      <c r="D500" s="2"/>
      <c r="E500" s="70"/>
      <c r="F500" s="70"/>
      <c r="G500" s="70"/>
    </row>
    <row r="501" spans="1:7" s="207" customFormat="1" ht="14" x14ac:dyDescent="0.3">
      <c r="A501" s="178"/>
      <c r="B501" s="178"/>
      <c r="C501" s="206"/>
      <c r="D501" s="2"/>
      <c r="E501" s="70"/>
      <c r="F501" s="70"/>
      <c r="G501" s="70"/>
    </row>
    <row r="502" spans="1:7" s="207" customFormat="1" ht="14" x14ac:dyDescent="0.3">
      <c r="A502" s="178"/>
      <c r="B502" s="178"/>
      <c r="C502" s="206"/>
      <c r="D502" s="2"/>
      <c r="E502" s="70"/>
      <c r="F502" s="70"/>
      <c r="G502" s="70"/>
    </row>
    <row r="503" spans="1:7" s="207" customFormat="1" ht="14" x14ac:dyDescent="0.3">
      <c r="A503" s="178"/>
      <c r="B503" s="178"/>
      <c r="C503" s="206"/>
      <c r="D503" s="2"/>
      <c r="E503" s="70"/>
      <c r="F503" s="70"/>
      <c r="G503" s="70"/>
    </row>
    <row r="504" spans="1:7" s="207" customFormat="1" ht="14" x14ac:dyDescent="0.3">
      <c r="A504" s="178"/>
      <c r="B504" s="178"/>
      <c r="C504" s="206"/>
      <c r="D504" s="2"/>
      <c r="E504" s="70"/>
      <c r="F504" s="70"/>
      <c r="G504" s="70"/>
    </row>
    <row r="505" spans="1:7" s="207" customFormat="1" ht="14" x14ac:dyDescent="0.3">
      <c r="A505" s="178"/>
      <c r="B505" s="178"/>
      <c r="C505" s="206"/>
      <c r="D505" s="2"/>
      <c r="E505" s="70"/>
      <c r="F505" s="70"/>
      <c r="G505" s="70"/>
    </row>
    <row r="506" spans="1:7" s="207" customFormat="1" ht="14" x14ac:dyDescent="0.3">
      <c r="A506" s="178"/>
      <c r="B506" s="178"/>
      <c r="C506" s="206"/>
      <c r="D506" s="2"/>
      <c r="E506" s="70"/>
      <c r="F506" s="70"/>
      <c r="G506" s="70"/>
    </row>
    <row r="507" spans="1:7" s="207" customFormat="1" ht="14" x14ac:dyDescent="0.3">
      <c r="A507" s="178"/>
      <c r="B507" s="178"/>
      <c r="C507" s="206"/>
      <c r="D507" s="2"/>
      <c r="E507" s="70"/>
      <c r="F507" s="70"/>
      <c r="G507" s="70"/>
    </row>
    <row r="508" spans="1:7" s="207" customFormat="1" ht="14" x14ac:dyDescent="0.3">
      <c r="A508" s="178"/>
      <c r="B508" s="178"/>
      <c r="C508" s="206"/>
      <c r="D508" s="2"/>
      <c r="E508" s="70"/>
      <c r="F508" s="70"/>
      <c r="G508" s="70"/>
    </row>
    <row r="509" spans="1:7" s="207" customFormat="1" ht="14" x14ac:dyDescent="0.3">
      <c r="A509" s="178"/>
      <c r="B509" s="178"/>
      <c r="C509" s="206"/>
      <c r="D509" s="2"/>
      <c r="E509" s="70"/>
      <c r="F509" s="70"/>
      <c r="G509" s="70"/>
    </row>
    <row r="510" spans="1:7" s="207" customFormat="1" ht="14" x14ac:dyDescent="0.3">
      <c r="A510" s="178"/>
      <c r="B510" s="178"/>
      <c r="C510" s="206"/>
      <c r="D510" s="2"/>
      <c r="E510" s="70"/>
      <c r="F510" s="70"/>
      <c r="G510" s="70"/>
    </row>
    <row r="511" spans="1:7" s="207" customFormat="1" ht="14" x14ac:dyDescent="0.3">
      <c r="A511" s="178"/>
      <c r="B511" s="178"/>
      <c r="C511" s="206"/>
      <c r="D511" s="2"/>
      <c r="E511" s="70"/>
      <c r="F511" s="70"/>
      <c r="G511" s="70"/>
    </row>
    <row r="512" spans="1:7" s="207" customFormat="1" ht="14" x14ac:dyDescent="0.3">
      <c r="A512" s="178"/>
      <c r="B512" s="178"/>
      <c r="C512" s="206"/>
      <c r="D512" s="2"/>
      <c r="E512" s="70"/>
      <c r="F512" s="70"/>
      <c r="G512" s="70"/>
    </row>
    <row r="513" spans="1:7" s="207" customFormat="1" ht="14" x14ac:dyDescent="0.3">
      <c r="A513" s="178"/>
      <c r="B513" s="178"/>
      <c r="C513" s="206"/>
      <c r="D513" s="2"/>
      <c r="E513" s="70"/>
      <c r="F513" s="70"/>
      <c r="G513" s="70"/>
    </row>
    <row r="514" spans="1:7" s="207" customFormat="1" ht="14" x14ac:dyDescent="0.3">
      <c r="A514" s="178"/>
      <c r="B514" s="178"/>
      <c r="C514" s="206"/>
      <c r="D514" s="2"/>
      <c r="E514" s="70"/>
      <c r="F514" s="70"/>
      <c r="G514" s="70"/>
    </row>
    <row r="515" spans="1:7" s="207" customFormat="1" ht="14" x14ac:dyDescent="0.3">
      <c r="A515" s="178"/>
      <c r="B515" s="178"/>
      <c r="C515" s="206"/>
      <c r="D515" s="2"/>
      <c r="E515" s="70"/>
      <c r="F515" s="70"/>
      <c r="G515" s="70"/>
    </row>
    <row r="516" spans="1:7" s="207" customFormat="1" ht="14" x14ac:dyDescent="0.3">
      <c r="A516" s="178"/>
      <c r="B516" s="178"/>
      <c r="C516" s="206"/>
      <c r="D516" s="2"/>
      <c r="E516" s="70"/>
      <c r="F516" s="70"/>
      <c r="G516" s="70"/>
    </row>
    <row r="517" spans="1:7" s="207" customFormat="1" ht="14" x14ac:dyDescent="0.3">
      <c r="A517" s="178"/>
      <c r="B517" s="178"/>
      <c r="C517" s="206"/>
      <c r="D517" s="2"/>
      <c r="E517" s="70"/>
      <c r="F517" s="70"/>
      <c r="G517" s="70"/>
    </row>
    <row r="518" spans="1:7" s="207" customFormat="1" ht="14" x14ac:dyDescent="0.3">
      <c r="A518" s="178"/>
      <c r="B518" s="178"/>
      <c r="C518" s="206"/>
      <c r="D518" s="2"/>
      <c r="E518" s="70"/>
      <c r="F518" s="70"/>
      <c r="G518" s="70"/>
    </row>
  </sheetData>
  <pageMargins left="0.31496062992125984" right="0.31496062992125984" top="0.43307086614173229" bottom="0.31496062992125984" header="0.31496062992125984" footer="0.31496062992125984"/>
  <pageSetup paperSize="9" scale="58" orientation="landscape" r:id="rId1"/>
  <rowBreaks count="1" manualBreakCount="1">
    <brk id="42" max="16383" man="1"/>
  </rowBreaks>
  <ignoredErrors>
    <ignoredError sqref="C44:C45 C34:C3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8350-C8B2-4B90-AE2C-8C95B0F7C79D}">
  <sheetPr>
    <tabColor rgb="FF18646E"/>
  </sheetPr>
  <dimension ref="A1:CA500"/>
  <sheetViews>
    <sheetView zoomScale="98" zoomScaleNormal="98" workbookViewId="0"/>
  </sheetViews>
  <sheetFormatPr defaultColWidth="9.26953125" defaultRowHeight="14.5" x14ac:dyDescent="0.35"/>
  <cols>
    <col min="1" max="1" width="100.7265625" bestFit="1" customWidth="1"/>
    <col min="2" max="2" width="24.81640625" customWidth="1"/>
    <col min="3" max="3" width="18.54296875" customWidth="1"/>
    <col min="4" max="4" width="1.7265625" hidden="1" customWidth="1"/>
    <col min="5" max="5" width="17.26953125" customWidth="1"/>
    <col min="6" max="7" width="14.54296875" customWidth="1"/>
    <col min="8" max="8" width="16.36328125" customWidth="1"/>
    <col min="9" max="10" width="13.26953125" customWidth="1"/>
    <col min="11" max="11" width="17.7265625" customWidth="1"/>
    <col min="12" max="13" width="12.81640625" customWidth="1"/>
    <col min="14" max="14" width="17.36328125" customWidth="1"/>
    <col min="15" max="15" width="12.26953125" bestFit="1" customWidth="1"/>
    <col min="16" max="16" width="10.81640625" customWidth="1"/>
    <col min="17" max="17" width="17.453125" customWidth="1"/>
    <col min="18" max="19" width="11.7265625" customWidth="1"/>
    <col min="20" max="20" width="16.26953125" bestFit="1" customWidth="1"/>
    <col min="21" max="22" width="11.7265625" customWidth="1"/>
    <col min="23" max="23" width="15.81640625" customWidth="1"/>
    <col min="24" max="25" width="11.81640625" customWidth="1"/>
    <col min="26" max="26" width="17.1796875" customWidth="1"/>
    <col min="28" max="28" width="12.81640625" customWidth="1"/>
  </cols>
  <sheetData>
    <row r="1" spans="1:78" s="2" customFormat="1" ht="30" customHeight="1" x14ac:dyDescent="0.35">
      <c r="A1" s="174" t="str">
        <f>'Assumptions input'!A1</f>
        <v xml:space="preserve">
Artificial intelligence technologies to aid contouring for radiotherapy treatment planning</v>
      </c>
      <c r="B1" s="174"/>
      <c r="C1" s="193"/>
      <c r="D1" s="193"/>
      <c r="E1" s="479" t="s">
        <v>3</v>
      </c>
      <c r="F1" s="480" t="s">
        <v>3</v>
      </c>
      <c r="G1" s="480"/>
      <c r="H1" s="480"/>
      <c r="I1" s="480"/>
      <c r="J1" s="480"/>
      <c r="K1" s="481" t="s">
        <v>3</v>
      </c>
      <c r="L1" s="481"/>
      <c r="M1" s="481"/>
      <c r="N1" s="481" t="s">
        <v>3</v>
      </c>
      <c r="O1" s="481"/>
      <c r="P1" s="481"/>
      <c r="Q1" s="481" t="s">
        <v>3</v>
      </c>
      <c r="R1" s="481" t="s">
        <v>3</v>
      </c>
      <c r="S1" s="481"/>
      <c r="T1" s="481"/>
      <c r="U1" s="481"/>
      <c r="V1" s="481"/>
      <c r="W1" s="481" t="s">
        <v>3</v>
      </c>
      <c r="X1" s="341"/>
      <c r="Y1" s="341"/>
      <c r="Z1" s="341"/>
      <c r="AA1" s="341"/>
      <c r="AB1" s="341"/>
      <c r="AC1" s="341"/>
      <c r="AD1" s="482"/>
      <c r="AE1" s="482"/>
      <c r="AF1" s="482"/>
      <c r="AG1" s="482"/>
      <c r="AH1" s="482"/>
      <c r="AI1" s="482"/>
      <c r="AJ1" s="482"/>
      <c r="AK1" s="482"/>
      <c r="AL1" s="482"/>
      <c r="AM1" s="482"/>
      <c r="AN1" s="482"/>
      <c r="AO1" s="482"/>
      <c r="AP1" s="482"/>
      <c r="AQ1" s="482"/>
      <c r="AR1" s="482"/>
      <c r="AS1" s="482"/>
      <c r="AT1" s="482"/>
      <c r="AU1" s="482"/>
      <c r="AV1" s="482"/>
      <c r="AW1" s="482"/>
      <c r="AX1" s="482"/>
      <c r="AY1" s="482"/>
      <c r="AZ1" s="482"/>
      <c r="BA1" s="482"/>
      <c r="BB1" s="482"/>
      <c r="BC1" s="482"/>
      <c r="BD1" s="482"/>
      <c r="BE1" s="482"/>
      <c r="BF1" s="482"/>
      <c r="BG1" s="482"/>
      <c r="BH1" s="482"/>
      <c r="BI1" s="482"/>
      <c r="BJ1" s="482"/>
      <c r="BK1" s="482"/>
      <c r="BL1" s="482"/>
      <c r="BM1" s="482"/>
      <c r="BN1" s="482"/>
      <c r="BO1" s="482"/>
      <c r="BP1" s="482"/>
      <c r="BQ1" s="482"/>
      <c r="BR1" s="482"/>
      <c r="BS1" s="482"/>
      <c r="BT1" s="482"/>
      <c r="BU1" s="482"/>
      <c r="BV1" s="482"/>
      <c r="BW1" s="482"/>
      <c r="BX1" s="482"/>
      <c r="BY1" s="482"/>
      <c r="BZ1" s="482"/>
    </row>
    <row r="2" spans="1:78" s="2" customFormat="1" ht="30" customHeight="1" x14ac:dyDescent="0.3">
      <c r="A2" s="175" t="s">
        <v>355</v>
      </c>
      <c r="B2" s="415"/>
      <c r="C2" s="193" t="s">
        <v>3</v>
      </c>
      <c r="D2" s="193"/>
      <c r="E2" s="483" t="s">
        <v>3</v>
      </c>
      <c r="F2" s="484" t="s">
        <v>3</v>
      </c>
      <c r="G2" s="484"/>
      <c r="H2" s="484"/>
      <c r="I2" s="484"/>
      <c r="J2" s="484"/>
      <c r="K2" s="390" t="s">
        <v>3</v>
      </c>
      <c r="L2" s="390"/>
      <c r="M2" s="390"/>
      <c r="N2" s="390" t="s">
        <v>3</v>
      </c>
      <c r="O2" s="390"/>
      <c r="P2" s="390"/>
      <c r="Q2" s="481" t="s">
        <v>3</v>
      </c>
      <c r="R2" s="481" t="s">
        <v>3</v>
      </c>
      <c r="S2" s="481"/>
      <c r="T2" s="481"/>
      <c r="U2" s="481"/>
      <c r="V2" s="481"/>
      <c r="W2" s="481" t="s">
        <v>3</v>
      </c>
      <c r="X2" s="341"/>
      <c r="Y2" s="341"/>
      <c r="Z2" s="341"/>
      <c r="AA2" s="341"/>
      <c r="AB2" s="341"/>
      <c r="AC2" s="341"/>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2"/>
      <c r="BW2" s="482"/>
      <c r="BX2" s="482"/>
      <c r="BY2" s="482"/>
      <c r="BZ2" s="482"/>
    </row>
    <row r="3" spans="1:78" s="173" customFormat="1" ht="14" x14ac:dyDescent="0.3">
      <c r="A3" s="449"/>
      <c r="B3" s="185"/>
      <c r="C3" s="485"/>
      <c r="D3" s="485"/>
      <c r="E3" s="390"/>
      <c r="F3" s="484"/>
      <c r="G3" s="484"/>
      <c r="H3" s="484"/>
      <c r="I3" s="484"/>
      <c r="J3" s="484"/>
      <c r="K3" s="484"/>
      <c r="L3" s="484"/>
      <c r="M3" s="484"/>
      <c r="N3" s="484"/>
      <c r="O3" s="484"/>
      <c r="P3" s="484"/>
      <c r="Q3" s="481" t="s">
        <v>3</v>
      </c>
      <c r="R3" s="481" t="s">
        <v>3</v>
      </c>
      <c r="S3" s="481"/>
      <c r="T3" s="481"/>
      <c r="U3" s="481"/>
      <c r="V3" s="481"/>
      <c r="W3" s="481" t="s">
        <v>3</v>
      </c>
      <c r="X3" s="341"/>
      <c r="Y3" s="341"/>
      <c r="Z3" s="341"/>
      <c r="AA3" s="341"/>
      <c r="AB3" s="341"/>
      <c r="AC3" s="341"/>
      <c r="AD3" s="482"/>
      <c r="AE3" s="482"/>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row>
    <row r="4" spans="1:78" s="173" customFormat="1" ht="14" x14ac:dyDescent="0.3">
      <c r="A4" s="449"/>
      <c r="B4" s="390"/>
      <c r="C4" s="485"/>
      <c r="D4" s="485"/>
      <c r="E4" s="390"/>
      <c r="F4" s="484"/>
      <c r="G4" s="484"/>
      <c r="H4" s="484"/>
      <c r="I4" s="484"/>
      <c r="J4" s="484"/>
      <c r="K4" s="484"/>
      <c r="L4" s="484"/>
      <c r="M4" s="484"/>
      <c r="N4" s="484"/>
      <c r="O4" s="484"/>
      <c r="P4" s="484"/>
      <c r="Q4" s="481"/>
      <c r="R4" s="481"/>
      <c r="S4" s="481"/>
      <c r="T4" s="481"/>
      <c r="U4" s="481"/>
      <c r="V4" s="481"/>
      <c r="W4" s="481"/>
      <c r="X4" s="341"/>
      <c r="Y4" s="341"/>
      <c r="Z4" s="341"/>
      <c r="AA4" s="341"/>
      <c r="AB4" s="341"/>
      <c r="AC4" s="341"/>
      <c r="AD4" s="482"/>
      <c r="AE4" s="482"/>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row>
    <row r="5" spans="1:78" s="173" customFormat="1" ht="25" customHeight="1" thickBot="1" x14ac:dyDescent="0.35">
      <c r="A5" s="487" t="s">
        <v>886</v>
      </c>
      <c r="B5" s="390"/>
      <c r="C5" s="485"/>
      <c r="D5" s="485"/>
      <c r="E5" s="390"/>
      <c r="F5" s="484"/>
      <c r="G5" s="484"/>
      <c r="H5" s="484"/>
      <c r="I5" s="484"/>
      <c r="J5" s="484"/>
      <c r="K5" s="484"/>
      <c r="L5" s="484"/>
      <c r="M5" s="484"/>
      <c r="N5" s="484"/>
      <c r="O5" s="484"/>
      <c r="P5" s="484"/>
      <c r="Q5" s="481"/>
      <c r="R5" s="481"/>
      <c r="S5" s="481"/>
      <c r="T5" s="481"/>
      <c r="U5" s="481"/>
      <c r="V5" s="481"/>
      <c r="W5" s="481"/>
      <c r="X5" s="341"/>
      <c r="Y5" s="341"/>
      <c r="Z5" s="341"/>
      <c r="AA5" s="341"/>
      <c r="AB5" s="341"/>
      <c r="AC5" s="341"/>
      <c r="AD5" s="482"/>
      <c r="AE5" s="482"/>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row>
    <row r="6" spans="1:78" s="173" customFormat="1" ht="27.65" customHeight="1" thickBot="1" x14ac:dyDescent="0.35">
      <c r="A6" s="185"/>
      <c r="B6" s="346"/>
      <c r="E6" s="488"/>
      <c r="F6" s="644" t="s">
        <v>872</v>
      </c>
      <c r="G6" s="645"/>
      <c r="H6" s="645"/>
      <c r="I6" s="645"/>
      <c r="J6" s="645"/>
      <c r="K6" s="645"/>
      <c r="L6" s="645"/>
      <c r="M6" s="645"/>
      <c r="N6" s="645"/>
      <c r="O6" s="645"/>
      <c r="P6" s="645"/>
      <c r="Q6" s="645"/>
      <c r="R6" s="645"/>
      <c r="S6" s="645"/>
      <c r="T6" s="645"/>
      <c r="U6" s="645"/>
      <c r="V6" s="645"/>
      <c r="W6" s="645"/>
      <c r="X6" s="645"/>
      <c r="Y6" s="645"/>
      <c r="Z6" s="646"/>
      <c r="AA6" s="341"/>
      <c r="AB6" s="341"/>
      <c r="AC6" s="341"/>
      <c r="AD6" s="482"/>
      <c r="AE6" s="482"/>
      <c r="AF6" s="482"/>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row>
    <row r="7" spans="1:78" s="2" customFormat="1" ht="54" customHeight="1" thickBot="1" x14ac:dyDescent="0.35">
      <c r="A7" s="647" t="s">
        <v>884</v>
      </c>
      <c r="B7" s="648"/>
      <c r="C7" s="648"/>
      <c r="D7" s="648"/>
      <c r="E7" s="648"/>
      <c r="F7" s="650" t="s">
        <v>868</v>
      </c>
      <c r="G7" s="651"/>
      <c r="H7" s="758"/>
      <c r="I7" s="650" t="s">
        <v>869</v>
      </c>
      <c r="J7" s="651"/>
      <c r="K7" s="758"/>
      <c r="L7" s="651" t="s">
        <v>870</v>
      </c>
      <c r="M7" s="651"/>
      <c r="N7" s="651"/>
      <c r="O7" s="650" t="s">
        <v>871</v>
      </c>
      <c r="P7" s="651"/>
      <c r="Q7" s="758"/>
      <c r="R7" s="650" t="s">
        <v>887</v>
      </c>
      <c r="S7" s="651"/>
      <c r="T7" s="758"/>
      <c r="U7" s="650" t="s">
        <v>888</v>
      </c>
      <c r="V7" s="651"/>
      <c r="W7" s="758"/>
      <c r="X7" s="652" t="s">
        <v>0</v>
      </c>
      <c r="Y7" s="653"/>
      <c r="Z7" s="760"/>
      <c r="AA7" s="341"/>
      <c r="AB7" s="341"/>
      <c r="AC7" s="341"/>
      <c r="AD7" s="482"/>
      <c r="AE7" s="482"/>
      <c r="AF7" s="482"/>
      <c r="AG7" s="482"/>
      <c r="AH7" s="482"/>
      <c r="AI7" s="482"/>
      <c r="AJ7" s="482"/>
      <c r="AK7" s="482"/>
      <c r="AL7" s="482"/>
      <c r="AM7" s="482"/>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row>
    <row r="8" spans="1:78" s="2" customFormat="1" ht="74.150000000000006" customHeight="1" thickBot="1" x14ac:dyDescent="0.35">
      <c r="A8" s="489"/>
      <c r="B8" s="490" t="s">
        <v>873</v>
      </c>
      <c r="C8" s="491" t="s">
        <v>881</v>
      </c>
      <c r="D8" s="492" t="s">
        <v>882</v>
      </c>
      <c r="E8" s="490" t="s">
        <v>880</v>
      </c>
      <c r="F8" s="493" t="s">
        <v>931</v>
      </c>
      <c r="G8" s="494" t="s">
        <v>932</v>
      </c>
      <c r="H8" s="495" t="s">
        <v>934</v>
      </c>
      <c r="I8" s="493" t="s">
        <v>931</v>
      </c>
      <c r="J8" s="494" t="s">
        <v>932</v>
      </c>
      <c r="K8" s="495" t="s">
        <v>934</v>
      </c>
      <c r="L8" s="496" t="s">
        <v>931</v>
      </c>
      <c r="M8" s="494" t="s">
        <v>932</v>
      </c>
      <c r="N8" s="497" t="s">
        <v>934</v>
      </c>
      <c r="O8" s="493" t="s">
        <v>931</v>
      </c>
      <c r="P8" s="494" t="s">
        <v>932</v>
      </c>
      <c r="Q8" s="495" t="s">
        <v>934</v>
      </c>
      <c r="R8" s="493" t="s">
        <v>931</v>
      </c>
      <c r="S8" s="494" t="s">
        <v>932</v>
      </c>
      <c r="T8" s="495" t="s">
        <v>934</v>
      </c>
      <c r="U8" s="493" t="s">
        <v>931</v>
      </c>
      <c r="V8" s="494" t="s">
        <v>932</v>
      </c>
      <c r="W8" s="495" t="s">
        <v>934</v>
      </c>
      <c r="X8" s="498" t="s">
        <v>931</v>
      </c>
      <c r="Y8" s="494" t="s">
        <v>932</v>
      </c>
      <c r="Z8" s="495" t="s">
        <v>934</v>
      </c>
      <c r="AA8" s="341"/>
      <c r="AB8" s="341"/>
      <c r="AC8" s="499">
        <f>F9</f>
        <v>0</v>
      </c>
      <c r="AD8" s="500"/>
      <c r="AE8" s="482"/>
      <c r="AF8" s="482"/>
      <c r="AG8" s="482"/>
      <c r="AH8" s="482"/>
      <c r="AI8" s="482"/>
      <c r="AJ8" s="482"/>
      <c r="AK8" s="482"/>
      <c r="AL8" s="482"/>
      <c r="AM8" s="482"/>
      <c r="AN8" s="482"/>
      <c r="AO8" s="482"/>
      <c r="AP8" s="482"/>
      <c r="AQ8" s="482"/>
      <c r="AR8" s="482"/>
      <c r="AS8" s="482"/>
      <c r="AT8" s="482"/>
      <c r="AU8" s="482"/>
      <c r="AV8" s="482"/>
      <c r="AW8" s="482"/>
      <c r="AX8" s="482"/>
      <c r="AY8" s="482"/>
      <c r="AZ8" s="482"/>
      <c r="BA8" s="482"/>
      <c r="BB8" s="482"/>
      <c r="BC8" s="482"/>
      <c r="BD8" s="482"/>
      <c r="BE8" s="482"/>
      <c r="BF8" s="482"/>
      <c r="BG8" s="482"/>
      <c r="BH8" s="482"/>
      <c r="BI8" s="482"/>
      <c r="BJ8" s="482"/>
      <c r="BK8" s="482"/>
      <c r="BL8" s="482"/>
      <c r="BM8" s="482"/>
      <c r="BN8" s="482"/>
      <c r="BO8" s="482"/>
      <c r="BP8" s="482"/>
      <c r="BQ8" s="482"/>
      <c r="BR8" s="482"/>
      <c r="BS8" s="482"/>
      <c r="BT8" s="482"/>
      <c r="BU8" s="482"/>
      <c r="BV8" s="482"/>
      <c r="BW8" s="482"/>
      <c r="BX8" s="482"/>
      <c r="BY8" s="482"/>
      <c r="BZ8" s="482"/>
    </row>
    <row r="9" spans="1:78" s="173" customFormat="1" ht="14.75" customHeight="1" x14ac:dyDescent="0.35">
      <c r="A9" s="501" t="s">
        <v>874</v>
      </c>
      <c r="B9" s="474" t="s">
        <v>799</v>
      </c>
      <c r="C9" s="475" t="s">
        <v>793</v>
      </c>
      <c r="D9" s="502" t="str">
        <f t="shared" ref="D9:D14" si="0">CONCATENATE(B9," ",C9)</f>
        <v>Band 6 Bottom</v>
      </c>
      <c r="E9" s="503">
        <f>VLOOKUP(D9,'Payscales '!P:S,4)</f>
        <v>29.817549192307691</v>
      </c>
      <c r="F9" s="613">
        <v>0</v>
      </c>
      <c r="G9" s="614">
        <v>0</v>
      </c>
      <c r="H9" s="504">
        <f>(F9+G9)/60*$E$35</f>
        <v>0</v>
      </c>
      <c r="I9" s="613">
        <v>0</v>
      </c>
      <c r="J9" s="614">
        <v>0</v>
      </c>
      <c r="K9" s="504">
        <f t="shared" ref="K9:K14" si="1">(I9+J9)/60*$E9</f>
        <v>0</v>
      </c>
      <c r="L9" s="617">
        <v>0</v>
      </c>
      <c r="M9" s="614">
        <v>0</v>
      </c>
      <c r="N9" s="505">
        <f t="shared" ref="N9:N14" si="2">(L9+M9)/60*$E9</f>
        <v>0</v>
      </c>
      <c r="O9" s="613">
        <v>0</v>
      </c>
      <c r="P9" s="614">
        <v>0</v>
      </c>
      <c r="Q9" s="506">
        <f t="shared" ref="Q9:Q14" si="3">(O9+P9)/60*$E9</f>
        <v>0</v>
      </c>
      <c r="R9" s="613">
        <v>0</v>
      </c>
      <c r="S9" s="614">
        <v>0</v>
      </c>
      <c r="T9" s="506">
        <f t="shared" ref="T9:T14" si="4">(R9+S9)/60*$E9</f>
        <v>0</v>
      </c>
      <c r="U9" s="613">
        <v>0</v>
      </c>
      <c r="V9" s="614">
        <v>0</v>
      </c>
      <c r="W9" s="507">
        <f t="shared" ref="W9:W14" si="5">(U9+V9)/60*$E9</f>
        <v>0</v>
      </c>
      <c r="X9" s="508">
        <f t="shared" ref="X9:Z14" si="6">F9+I9+L9+O9+R9+U9</f>
        <v>0</v>
      </c>
      <c r="Y9" s="509">
        <f t="shared" si="6"/>
        <v>0</v>
      </c>
      <c r="Z9" s="510">
        <f t="shared" si="6"/>
        <v>0</v>
      </c>
      <c r="AA9" s="346"/>
      <c r="AB9" s="511"/>
      <c r="AC9" s="512"/>
      <c r="AD9" s="513"/>
      <c r="AE9" s="486"/>
      <c r="AF9" s="486"/>
      <c r="AG9" s="486"/>
      <c r="AH9" s="486"/>
      <c r="AI9" s="486"/>
      <c r="AJ9" s="486"/>
      <c r="AK9" s="486"/>
      <c r="AL9" s="486"/>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86"/>
      <c r="BQ9" s="486"/>
      <c r="BR9" s="486"/>
      <c r="BS9" s="486"/>
      <c r="BT9" s="486"/>
      <c r="BU9" s="486"/>
      <c r="BV9" s="486"/>
      <c r="BW9" s="486"/>
      <c r="BX9" s="486"/>
      <c r="BY9" s="486"/>
      <c r="BZ9" s="486"/>
    </row>
    <row r="10" spans="1:78" s="173" customFormat="1" ht="14" x14ac:dyDescent="0.35">
      <c r="A10" s="514" t="s">
        <v>875</v>
      </c>
      <c r="B10" s="474" t="s">
        <v>799</v>
      </c>
      <c r="C10" s="475" t="s">
        <v>793</v>
      </c>
      <c r="D10" s="502" t="str">
        <f t="shared" si="0"/>
        <v>Band 6 Bottom</v>
      </c>
      <c r="E10" s="503">
        <f>VLOOKUP(D10,'Payscales '!P:S,4)</f>
        <v>29.817549192307691</v>
      </c>
      <c r="F10" s="613">
        <v>0</v>
      </c>
      <c r="G10" s="614">
        <v>0</v>
      </c>
      <c r="H10" s="504">
        <f>(F10+G10)/60*E10</f>
        <v>0</v>
      </c>
      <c r="I10" s="613">
        <v>0</v>
      </c>
      <c r="J10" s="614">
        <v>0</v>
      </c>
      <c r="K10" s="504">
        <f t="shared" si="1"/>
        <v>0</v>
      </c>
      <c r="L10" s="617">
        <v>0</v>
      </c>
      <c r="M10" s="614">
        <v>0</v>
      </c>
      <c r="N10" s="505">
        <f t="shared" si="2"/>
        <v>0</v>
      </c>
      <c r="O10" s="613">
        <v>0</v>
      </c>
      <c r="P10" s="614">
        <v>0</v>
      </c>
      <c r="Q10" s="506">
        <f t="shared" si="3"/>
        <v>0</v>
      </c>
      <c r="R10" s="613">
        <v>0</v>
      </c>
      <c r="S10" s="614">
        <v>0</v>
      </c>
      <c r="T10" s="506">
        <f t="shared" si="4"/>
        <v>0</v>
      </c>
      <c r="U10" s="613">
        <v>0</v>
      </c>
      <c r="V10" s="614">
        <v>0</v>
      </c>
      <c r="W10" s="507">
        <f t="shared" si="5"/>
        <v>0</v>
      </c>
      <c r="X10" s="508">
        <f t="shared" si="6"/>
        <v>0</v>
      </c>
      <c r="Y10" s="509">
        <f t="shared" si="6"/>
        <v>0</v>
      </c>
      <c r="Z10" s="510">
        <f t="shared" si="6"/>
        <v>0</v>
      </c>
      <c r="AA10" s="346"/>
      <c r="AB10" s="346"/>
      <c r="AC10" s="512"/>
      <c r="AD10" s="486"/>
      <c r="AE10" s="486"/>
      <c r="AF10" s="486"/>
      <c r="AG10" s="486"/>
      <c r="AH10" s="486"/>
      <c r="AI10" s="486"/>
      <c r="AJ10" s="486"/>
      <c r="AK10" s="486"/>
      <c r="AL10" s="486"/>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row>
    <row r="11" spans="1:78" s="173" customFormat="1" ht="14" x14ac:dyDescent="0.35">
      <c r="A11" s="514" t="s">
        <v>876</v>
      </c>
      <c r="B11" s="474" t="s">
        <v>800</v>
      </c>
      <c r="C11" s="475" t="s">
        <v>793</v>
      </c>
      <c r="D11" s="502" t="str">
        <f t="shared" si="0"/>
        <v>Band 7 Bottom</v>
      </c>
      <c r="E11" s="503">
        <f>VLOOKUP(D11,'Payscales '!P:S,4)</f>
        <v>37.043002634615391</v>
      </c>
      <c r="F11" s="613">
        <v>0</v>
      </c>
      <c r="G11" s="614">
        <v>0</v>
      </c>
      <c r="H11" s="504">
        <f>(F11+G11)/60*E11</f>
        <v>0</v>
      </c>
      <c r="I11" s="613">
        <v>0</v>
      </c>
      <c r="J11" s="614">
        <v>0</v>
      </c>
      <c r="K11" s="504">
        <f t="shared" si="1"/>
        <v>0</v>
      </c>
      <c r="L11" s="617">
        <v>0</v>
      </c>
      <c r="M11" s="614">
        <v>0</v>
      </c>
      <c r="N11" s="505">
        <f t="shared" si="2"/>
        <v>0</v>
      </c>
      <c r="O11" s="613">
        <v>0</v>
      </c>
      <c r="P11" s="614">
        <v>0</v>
      </c>
      <c r="Q11" s="506">
        <f t="shared" si="3"/>
        <v>0</v>
      </c>
      <c r="R11" s="613">
        <v>0</v>
      </c>
      <c r="S11" s="614">
        <v>0</v>
      </c>
      <c r="T11" s="506">
        <f t="shared" si="4"/>
        <v>0</v>
      </c>
      <c r="U11" s="613">
        <v>0</v>
      </c>
      <c r="V11" s="614">
        <v>0</v>
      </c>
      <c r="W11" s="507">
        <f t="shared" si="5"/>
        <v>0</v>
      </c>
      <c r="X11" s="508">
        <f t="shared" si="6"/>
        <v>0</v>
      </c>
      <c r="Y11" s="509">
        <f t="shared" si="6"/>
        <v>0</v>
      </c>
      <c r="Z11" s="510">
        <f t="shared" si="6"/>
        <v>0</v>
      </c>
      <c r="AA11" s="346"/>
      <c r="AB11" s="346"/>
      <c r="AC11" s="512"/>
      <c r="AD11" s="486"/>
      <c r="AE11" s="486"/>
      <c r="AF11" s="486"/>
      <c r="AG11" s="486"/>
      <c r="AH11" s="486"/>
      <c r="AI11" s="486"/>
      <c r="AJ11" s="486"/>
      <c r="AK11" s="486"/>
      <c r="AL11" s="486"/>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6"/>
      <c r="BX11" s="486"/>
      <c r="BY11" s="486"/>
      <c r="BZ11" s="486"/>
    </row>
    <row r="12" spans="1:78" s="173" customFormat="1" ht="14" x14ac:dyDescent="0.35">
      <c r="A12" s="514" t="s">
        <v>877</v>
      </c>
      <c r="B12" s="474" t="s">
        <v>801</v>
      </c>
      <c r="C12" s="475" t="s">
        <v>793</v>
      </c>
      <c r="D12" s="502" t="str">
        <f t="shared" si="0"/>
        <v>Band 8a Bottom</v>
      </c>
      <c r="E12" s="503">
        <f>VLOOKUP(D12,'Payscales '!P:S,4)</f>
        <v>43.281804192307696</v>
      </c>
      <c r="F12" s="613">
        <v>0</v>
      </c>
      <c r="G12" s="614">
        <v>0</v>
      </c>
      <c r="H12" s="504">
        <f>(F12+G12)/60*E12</f>
        <v>0</v>
      </c>
      <c r="I12" s="613">
        <v>0</v>
      </c>
      <c r="J12" s="614">
        <v>0</v>
      </c>
      <c r="K12" s="504">
        <f t="shared" si="1"/>
        <v>0</v>
      </c>
      <c r="L12" s="617">
        <v>0</v>
      </c>
      <c r="M12" s="614">
        <v>0</v>
      </c>
      <c r="N12" s="505">
        <f t="shared" si="2"/>
        <v>0</v>
      </c>
      <c r="O12" s="613">
        <v>0</v>
      </c>
      <c r="P12" s="614">
        <v>0</v>
      </c>
      <c r="Q12" s="506">
        <f t="shared" si="3"/>
        <v>0</v>
      </c>
      <c r="R12" s="613">
        <v>0</v>
      </c>
      <c r="S12" s="614">
        <v>0</v>
      </c>
      <c r="T12" s="506">
        <f t="shared" si="4"/>
        <v>0</v>
      </c>
      <c r="U12" s="613">
        <v>0</v>
      </c>
      <c r="V12" s="614">
        <v>0</v>
      </c>
      <c r="W12" s="507">
        <f t="shared" si="5"/>
        <v>0</v>
      </c>
      <c r="X12" s="508">
        <f t="shared" si="6"/>
        <v>0</v>
      </c>
      <c r="Y12" s="509">
        <f t="shared" si="6"/>
        <v>0</v>
      </c>
      <c r="Z12" s="510">
        <f t="shared" si="6"/>
        <v>0</v>
      </c>
      <c r="AA12" s="346"/>
      <c r="AB12" s="346"/>
      <c r="AC12" s="512"/>
      <c r="AD12" s="486"/>
      <c r="AE12" s="486"/>
      <c r="AF12" s="486"/>
      <c r="AG12" s="486"/>
      <c r="AH12" s="486"/>
      <c r="AI12" s="486"/>
      <c r="AJ12" s="486"/>
      <c r="AK12" s="486"/>
      <c r="AL12" s="486"/>
      <c r="AM12" s="486"/>
      <c r="AN12" s="486"/>
      <c r="AO12" s="486"/>
      <c r="AP12" s="486"/>
      <c r="AQ12" s="486"/>
      <c r="AR12" s="486"/>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c r="BP12" s="486"/>
      <c r="BQ12" s="486"/>
      <c r="BR12" s="486"/>
      <c r="BS12" s="486"/>
      <c r="BT12" s="486"/>
      <c r="BU12" s="486"/>
      <c r="BV12" s="486"/>
      <c r="BW12" s="486"/>
      <c r="BX12" s="486"/>
      <c r="BY12" s="486"/>
      <c r="BZ12" s="486"/>
    </row>
    <row r="13" spans="1:78" s="173" customFormat="1" ht="14" x14ac:dyDescent="0.3">
      <c r="A13" s="478" t="s">
        <v>878</v>
      </c>
      <c r="B13" s="474" t="s">
        <v>779</v>
      </c>
      <c r="C13" s="475" t="s">
        <v>793</v>
      </c>
      <c r="D13" s="502" t="str">
        <f t="shared" si="0"/>
        <v>Consultant Bottom</v>
      </c>
      <c r="E13" s="503">
        <f>VLOOKUP(D13,'Payscales '!P:S,4)</f>
        <v>90.969888662790709</v>
      </c>
      <c r="F13" s="613">
        <v>0</v>
      </c>
      <c r="G13" s="614">
        <v>0</v>
      </c>
      <c r="H13" s="504">
        <f>(F13+G13)/60*E13</f>
        <v>0</v>
      </c>
      <c r="I13" s="613">
        <v>0</v>
      </c>
      <c r="J13" s="614">
        <v>0</v>
      </c>
      <c r="K13" s="504">
        <f t="shared" si="1"/>
        <v>0</v>
      </c>
      <c r="L13" s="617">
        <v>0</v>
      </c>
      <c r="M13" s="614">
        <v>0</v>
      </c>
      <c r="N13" s="505">
        <f t="shared" si="2"/>
        <v>0</v>
      </c>
      <c r="O13" s="613">
        <v>0</v>
      </c>
      <c r="P13" s="614">
        <v>0</v>
      </c>
      <c r="Q13" s="506">
        <f t="shared" si="3"/>
        <v>0</v>
      </c>
      <c r="R13" s="613">
        <v>0</v>
      </c>
      <c r="S13" s="614">
        <v>0</v>
      </c>
      <c r="T13" s="506">
        <f t="shared" si="4"/>
        <v>0</v>
      </c>
      <c r="U13" s="613">
        <v>0</v>
      </c>
      <c r="V13" s="614">
        <v>0</v>
      </c>
      <c r="W13" s="507">
        <f t="shared" si="5"/>
        <v>0</v>
      </c>
      <c r="X13" s="508">
        <f t="shared" si="6"/>
        <v>0</v>
      </c>
      <c r="Y13" s="509">
        <f t="shared" si="6"/>
        <v>0</v>
      </c>
      <c r="Z13" s="510">
        <f t="shared" si="6"/>
        <v>0</v>
      </c>
      <c r="AA13" s="346"/>
      <c r="AB13" s="346"/>
      <c r="AC13" s="512"/>
      <c r="AD13" s="486"/>
      <c r="AE13" s="486"/>
      <c r="AF13" s="486"/>
      <c r="AG13" s="486"/>
      <c r="AH13" s="486"/>
      <c r="AI13" s="486"/>
      <c r="AJ13" s="486"/>
      <c r="AK13" s="486"/>
      <c r="AL13" s="486"/>
      <c r="AM13" s="486"/>
      <c r="AN13" s="486"/>
      <c r="AO13" s="486"/>
      <c r="AP13" s="486"/>
      <c r="AQ13" s="486"/>
      <c r="AR13" s="486"/>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c r="BP13" s="486"/>
      <c r="BQ13" s="486"/>
      <c r="BR13" s="486"/>
      <c r="BS13" s="486"/>
      <c r="BT13" s="486"/>
      <c r="BU13" s="486"/>
      <c r="BV13" s="486"/>
      <c r="BW13" s="486"/>
      <c r="BX13" s="486"/>
      <c r="BY13" s="486"/>
      <c r="BZ13" s="486"/>
    </row>
    <row r="14" spans="1:78" s="173" customFormat="1" ht="18.75" customHeight="1" thickBot="1" x14ac:dyDescent="0.35">
      <c r="A14" s="459" t="s">
        <v>879</v>
      </c>
      <c r="B14" s="476" t="s">
        <v>779</v>
      </c>
      <c r="C14" s="477" t="s">
        <v>793</v>
      </c>
      <c r="D14" s="515" t="str">
        <f t="shared" si="0"/>
        <v>Consultant Bottom</v>
      </c>
      <c r="E14" s="503">
        <f>VLOOKUP(D14,'Payscales '!P:S,4)</f>
        <v>90.969888662790709</v>
      </c>
      <c r="F14" s="615">
        <v>0</v>
      </c>
      <c r="G14" s="616">
        <v>0</v>
      </c>
      <c r="H14" s="516">
        <f>(F14+G14)/60*E14</f>
        <v>0</v>
      </c>
      <c r="I14" s="613">
        <v>0</v>
      </c>
      <c r="J14" s="614">
        <v>0</v>
      </c>
      <c r="K14" s="504">
        <f t="shared" si="1"/>
        <v>0</v>
      </c>
      <c r="L14" s="617">
        <v>0</v>
      </c>
      <c r="M14" s="614">
        <v>0</v>
      </c>
      <c r="N14" s="505">
        <f t="shared" si="2"/>
        <v>0</v>
      </c>
      <c r="O14" s="613">
        <v>0</v>
      </c>
      <c r="P14" s="614">
        <v>0</v>
      </c>
      <c r="Q14" s="506">
        <f t="shared" si="3"/>
        <v>0</v>
      </c>
      <c r="R14" s="613">
        <v>0</v>
      </c>
      <c r="S14" s="614">
        <v>0</v>
      </c>
      <c r="T14" s="506">
        <f t="shared" si="4"/>
        <v>0</v>
      </c>
      <c r="U14" s="613">
        <v>0</v>
      </c>
      <c r="V14" s="614">
        <v>0</v>
      </c>
      <c r="W14" s="507">
        <f t="shared" si="5"/>
        <v>0</v>
      </c>
      <c r="X14" s="508">
        <f t="shared" si="6"/>
        <v>0</v>
      </c>
      <c r="Y14" s="509">
        <f t="shared" si="6"/>
        <v>0</v>
      </c>
      <c r="Z14" s="510">
        <f t="shared" si="6"/>
        <v>0</v>
      </c>
      <c r="AA14" s="346"/>
      <c r="AB14" s="346"/>
      <c r="AC14" s="346"/>
      <c r="AD14" s="486"/>
      <c r="AE14" s="486"/>
      <c r="AF14" s="486"/>
      <c r="AG14" s="486"/>
      <c r="AH14" s="486"/>
      <c r="AI14" s="486"/>
      <c r="AJ14" s="486"/>
      <c r="AK14" s="486"/>
      <c r="AL14" s="486"/>
      <c r="AM14" s="486"/>
      <c r="AN14" s="486"/>
      <c r="AO14" s="486"/>
      <c r="AP14" s="486"/>
      <c r="AQ14" s="486"/>
      <c r="AR14" s="486"/>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c r="BP14" s="486"/>
      <c r="BQ14" s="486"/>
      <c r="BR14" s="486"/>
      <c r="BS14" s="486"/>
      <c r="BT14" s="486"/>
      <c r="BU14" s="486"/>
      <c r="BV14" s="486"/>
      <c r="BW14" s="486"/>
      <c r="BX14" s="486"/>
      <c r="BY14" s="486"/>
      <c r="BZ14" s="486"/>
    </row>
    <row r="15" spans="1:78" s="173" customFormat="1" ht="28.75" customHeight="1" thickBot="1" x14ac:dyDescent="0.35">
      <c r="A15" s="637" t="s">
        <v>892</v>
      </c>
      <c r="B15" s="638"/>
      <c r="C15" s="638"/>
      <c r="D15" s="638"/>
      <c r="E15" s="757"/>
      <c r="F15" s="519"/>
      <c r="G15" s="520"/>
      <c r="H15" s="521">
        <f>SUM(H9:H14)</f>
        <v>0</v>
      </c>
      <c r="I15" s="639">
        <f>SUM(K9:K14)</f>
        <v>0</v>
      </c>
      <c r="J15" s="640"/>
      <c r="K15" s="641"/>
      <c r="L15" s="640">
        <f>SUM(N9:N14)</f>
        <v>0</v>
      </c>
      <c r="M15" s="640"/>
      <c r="N15" s="640"/>
      <c r="O15" s="639">
        <f>SUM(Q9:Q14)</f>
        <v>0</v>
      </c>
      <c r="P15" s="640"/>
      <c r="Q15" s="641"/>
      <c r="R15" s="639">
        <f>SUM(T9:T14)</f>
        <v>0</v>
      </c>
      <c r="S15" s="640"/>
      <c r="T15" s="641"/>
      <c r="U15" s="639">
        <f>SUM(W9:W14)</f>
        <v>0</v>
      </c>
      <c r="V15" s="640"/>
      <c r="W15" s="641"/>
      <c r="X15" s="640">
        <f>SUM(Z9:Z14)</f>
        <v>0</v>
      </c>
      <c r="Y15" s="640"/>
      <c r="Z15" s="641"/>
      <c r="AA15" s="522"/>
      <c r="AB15" s="346"/>
      <c r="AC15" s="346"/>
      <c r="AD15" s="486"/>
      <c r="AE15" s="486"/>
      <c r="AF15" s="486"/>
      <c r="AG15" s="486"/>
      <c r="AH15" s="486"/>
      <c r="AI15" s="486"/>
      <c r="AJ15" s="486"/>
      <c r="AK15" s="486"/>
      <c r="AL15" s="486"/>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row>
    <row r="16" spans="1:78" s="2" customFormat="1" ht="29.75" customHeight="1" thickBot="1" x14ac:dyDescent="0.35">
      <c r="A16" s="759"/>
      <c r="B16" s="759"/>
      <c r="C16" s="759"/>
      <c r="D16" s="759"/>
      <c r="E16" s="759"/>
      <c r="F16" s="695"/>
      <c r="G16" s="695"/>
      <c r="H16" s="695"/>
      <c r="I16" s="695"/>
      <c r="J16" s="695"/>
      <c r="K16" s="695"/>
      <c r="L16" s="695"/>
      <c r="M16" s="695"/>
      <c r="N16" s="695"/>
      <c r="O16" s="695"/>
      <c r="P16" s="695"/>
      <c r="Q16" s="695"/>
      <c r="R16" s="695"/>
      <c r="S16" s="695"/>
      <c r="T16" s="695"/>
      <c r="U16" s="695"/>
      <c r="V16" s="695"/>
      <c r="W16" s="695"/>
      <c r="X16" s="695"/>
      <c r="Y16" s="695"/>
      <c r="Z16" s="695"/>
      <c r="AA16" s="341"/>
      <c r="AB16" s="341"/>
      <c r="AC16" s="341"/>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row>
    <row r="17" spans="1:78" s="2" customFormat="1" ht="14" hidden="1" x14ac:dyDescent="0.3">
      <c r="A17" s="481"/>
      <c r="B17" s="481"/>
      <c r="C17" s="525"/>
      <c r="D17" s="525"/>
      <c r="E17" s="481"/>
      <c r="F17" s="480"/>
      <c r="G17" s="480"/>
      <c r="H17" s="480"/>
      <c r="I17" s="480"/>
      <c r="J17" s="480"/>
      <c r="K17" s="480"/>
      <c r="L17" s="480"/>
      <c r="M17" s="480"/>
      <c r="N17" s="480"/>
      <c r="O17" s="480"/>
      <c r="P17" s="480"/>
      <c r="Q17" s="526"/>
      <c r="R17" s="526"/>
      <c r="S17" s="526"/>
      <c r="T17" s="526"/>
      <c r="U17" s="526"/>
      <c r="V17" s="526"/>
      <c r="W17" s="526"/>
      <c r="X17" s="341">
        <f>ABS(X16)</f>
        <v>0</v>
      </c>
      <c r="Y17" s="341"/>
      <c r="Z17" s="341"/>
      <c r="AA17" s="341"/>
      <c r="AB17" s="527"/>
      <c r="AC17" s="341"/>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row>
    <row r="18" spans="1:78" s="2" customFormat="1" ht="43.5" customHeight="1" thickBot="1" x14ac:dyDescent="0.35">
      <c r="A18" s="528" t="s">
        <v>618</v>
      </c>
      <c r="B18" s="642"/>
      <c r="C18" s="642"/>
      <c r="D18" s="642"/>
      <c r="E18" s="643"/>
      <c r="F18" s="529" t="s">
        <v>938</v>
      </c>
      <c r="G18" s="530" t="s">
        <v>939</v>
      </c>
      <c r="H18" s="531" t="s">
        <v>940</v>
      </c>
      <c r="I18" s="529" t="s">
        <v>938</v>
      </c>
      <c r="J18" s="530" t="s">
        <v>939</v>
      </c>
      <c r="K18" s="531" t="s">
        <v>940</v>
      </c>
      <c r="L18" s="529" t="s">
        <v>938</v>
      </c>
      <c r="M18" s="530" t="s">
        <v>939</v>
      </c>
      <c r="N18" s="531" t="s">
        <v>940</v>
      </c>
      <c r="O18" s="529" t="s">
        <v>938</v>
      </c>
      <c r="P18" s="530" t="s">
        <v>939</v>
      </c>
      <c r="Q18" s="531" t="s">
        <v>940</v>
      </c>
      <c r="R18" s="529" t="s">
        <v>938</v>
      </c>
      <c r="S18" s="530" t="s">
        <v>939</v>
      </c>
      <c r="T18" s="531" t="s">
        <v>940</v>
      </c>
      <c r="U18" s="529" t="s">
        <v>938</v>
      </c>
      <c r="V18" s="530" t="s">
        <v>939</v>
      </c>
      <c r="W18" s="531" t="s">
        <v>940</v>
      </c>
      <c r="X18" s="529" t="s">
        <v>938</v>
      </c>
      <c r="Y18" s="530" t="s">
        <v>939</v>
      </c>
      <c r="Z18" s="531" t="s">
        <v>940</v>
      </c>
      <c r="AA18" s="341"/>
      <c r="AB18" s="341"/>
      <c r="AC18" s="341"/>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row>
    <row r="19" spans="1:78" s="173" customFormat="1" ht="22" customHeight="1" thickBot="1" x14ac:dyDescent="0.4">
      <c r="A19" s="696" t="s">
        <v>950</v>
      </c>
      <c r="B19" s="697"/>
      <c r="C19" s="533"/>
      <c r="D19" s="532"/>
      <c r="E19" s="534"/>
      <c r="F19" s="535">
        <f>'Assumptions input'!C13</f>
        <v>0</v>
      </c>
      <c r="G19" s="536">
        <f>'Assumptions input'!E13</f>
        <v>0</v>
      </c>
      <c r="H19" s="537">
        <f>G19-F19</f>
        <v>0</v>
      </c>
      <c r="I19" s="535">
        <f>'Assumptions input'!C20</f>
        <v>0</v>
      </c>
      <c r="J19" s="536">
        <f>'Assumptions input'!E20</f>
        <v>0</v>
      </c>
      <c r="K19" s="537">
        <f>J19-I19</f>
        <v>0</v>
      </c>
      <c r="L19" s="535">
        <f>'Assumptions input'!C27</f>
        <v>0</v>
      </c>
      <c r="M19" s="536">
        <f>'Assumptions input'!E27</f>
        <v>0</v>
      </c>
      <c r="N19" s="537">
        <f>M19-L19</f>
        <v>0</v>
      </c>
      <c r="O19" s="535">
        <f>'Assumptions input'!C34</f>
        <v>0</v>
      </c>
      <c r="P19" s="536">
        <f>'Assumptions input'!E34</f>
        <v>0</v>
      </c>
      <c r="Q19" s="537">
        <f>P19-O19</f>
        <v>0</v>
      </c>
      <c r="R19" s="535">
        <f>'Assumptions input'!C41</f>
        <v>0</v>
      </c>
      <c r="S19" s="536">
        <f>'Assumptions input'!E41</f>
        <v>0</v>
      </c>
      <c r="T19" s="537">
        <f>S19-R19</f>
        <v>0</v>
      </c>
      <c r="U19" s="535">
        <f>'Assumptions input'!C48</f>
        <v>0</v>
      </c>
      <c r="V19" s="536">
        <f>'Assumptions input'!E48</f>
        <v>0</v>
      </c>
      <c r="W19" s="537">
        <f>V19-U19</f>
        <v>0</v>
      </c>
      <c r="X19" s="535">
        <f>F19+I19+L19+O19+R19+U19</f>
        <v>0</v>
      </c>
      <c r="Y19" s="536">
        <f>G19+J19+M19+P19+S19+V19</f>
        <v>0</v>
      </c>
      <c r="Z19" s="537">
        <f>Y19-X19</f>
        <v>0</v>
      </c>
      <c r="AA19" s="346"/>
      <c r="AB19" s="346"/>
      <c r="AC19" s="346"/>
      <c r="AD19" s="486"/>
      <c r="AE19" s="486"/>
      <c r="AF19" s="486"/>
      <c r="AG19" s="486"/>
      <c r="AH19" s="486"/>
      <c r="AI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row>
    <row r="20" spans="1:78" s="173" customFormat="1" ht="21" customHeight="1" thickBot="1" x14ac:dyDescent="0.4">
      <c r="A20" s="698" t="s">
        <v>941</v>
      </c>
      <c r="B20" s="699"/>
      <c r="C20" s="538"/>
      <c r="D20" s="538"/>
      <c r="E20" s="539"/>
      <c r="F20" s="540"/>
      <c r="G20" s="540"/>
      <c r="H20" s="541">
        <f>H19*H15</f>
        <v>0</v>
      </c>
      <c r="I20" s="540"/>
      <c r="J20" s="540"/>
      <c r="K20" s="541">
        <f>I15*K19</f>
        <v>0</v>
      </c>
      <c r="L20" s="540"/>
      <c r="M20" s="540"/>
      <c r="N20" s="541">
        <f>N19*L15</f>
        <v>0</v>
      </c>
      <c r="O20" s="540"/>
      <c r="P20" s="540"/>
      <c r="Q20" s="541">
        <f>Q19*O15</f>
        <v>0</v>
      </c>
      <c r="R20" s="540"/>
      <c r="S20" s="540"/>
      <c r="T20" s="541">
        <f>T19*R15</f>
        <v>0</v>
      </c>
      <c r="U20" s="540"/>
      <c r="V20" s="540"/>
      <c r="W20" s="541">
        <f>W19*U15</f>
        <v>0</v>
      </c>
      <c r="X20" s="540"/>
      <c r="Y20" s="540"/>
      <c r="Z20" s="541">
        <f>H20+K20+N20+Q20+T20+W20</f>
        <v>0</v>
      </c>
      <c r="AA20" s="346"/>
      <c r="AB20" s="346"/>
      <c r="AC20" s="346"/>
      <c r="AD20" s="486"/>
      <c r="AE20" s="486"/>
      <c r="AF20" s="486"/>
      <c r="AG20" s="486"/>
      <c r="AH20" s="486"/>
      <c r="AI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row>
    <row r="21" spans="1:78" s="173" customFormat="1" ht="21" customHeight="1" x14ac:dyDescent="0.35">
      <c r="A21" s="542"/>
      <c r="B21" s="542"/>
      <c r="C21" s="543"/>
      <c r="D21" s="543"/>
      <c r="E21" s="543"/>
      <c r="F21" s="544"/>
      <c r="G21" s="544"/>
      <c r="H21" s="545"/>
      <c r="I21" s="544"/>
      <c r="J21" s="544"/>
      <c r="K21" s="545"/>
      <c r="L21" s="544"/>
      <c r="M21" s="544"/>
      <c r="N21" s="545"/>
      <c r="O21" s="544"/>
      <c r="P21" s="544"/>
      <c r="Q21" s="545"/>
      <c r="R21" s="544"/>
      <c r="S21" s="544"/>
      <c r="T21" s="545"/>
      <c r="U21" s="544"/>
      <c r="V21" s="544"/>
      <c r="W21" s="545"/>
      <c r="X21" s="544"/>
      <c r="Y21" s="544"/>
      <c r="Z21" s="545"/>
      <c r="AA21" s="346"/>
      <c r="AB21" s="346"/>
      <c r="AC21" s="346"/>
      <c r="AD21" s="486"/>
      <c r="AE21" s="486"/>
      <c r="AF21" s="486"/>
      <c r="AG21" s="486"/>
      <c r="AH21" s="486"/>
      <c r="AI21" s="486"/>
      <c r="AJ21" s="486"/>
      <c r="AK21" s="486"/>
      <c r="AL21" s="486"/>
      <c r="AM21" s="486"/>
      <c r="AN21" s="486"/>
      <c r="AO21" s="486"/>
      <c r="AP21" s="486"/>
      <c r="AQ21" s="486"/>
      <c r="AR21" s="486"/>
      <c r="AS21" s="486"/>
      <c r="AT21" s="486"/>
      <c r="AU21" s="486"/>
      <c r="AV21" s="486"/>
      <c r="AW21" s="486"/>
      <c r="AX21" s="486"/>
      <c r="AY21" s="486"/>
      <c r="AZ21" s="486"/>
      <c r="BA21" s="486"/>
      <c r="BB21" s="486"/>
      <c r="BC21" s="486"/>
      <c r="BD21" s="486"/>
      <c r="BE21" s="486"/>
      <c r="BF21" s="486"/>
      <c r="BG21" s="486"/>
      <c r="BH21" s="486"/>
      <c r="BI21" s="486"/>
      <c r="BJ21" s="486"/>
      <c r="BK21" s="486"/>
      <c r="BL21" s="486"/>
      <c r="BM21" s="486"/>
      <c r="BN21" s="486"/>
      <c r="BO21" s="486"/>
      <c r="BP21" s="486"/>
      <c r="BQ21" s="486"/>
      <c r="BR21" s="486"/>
      <c r="BS21" s="486"/>
      <c r="BT21" s="486"/>
      <c r="BU21" s="486"/>
      <c r="BV21" s="486"/>
      <c r="BW21" s="486"/>
      <c r="BX21" s="486"/>
      <c r="BY21" s="486"/>
      <c r="BZ21" s="486"/>
    </row>
    <row r="22" spans="1:78" s="2" customFormat="1" thickBot="1" x14ac:dyDescent="0.35">
      <c r="A22" s="481"/>
      <c r="B22" s="481"/>
      <c r="C22" s="525"/>
      <c r="D22" s="525"/>
      <c r="E22" s="481"/>
      <c r="F22" s="480"/>
      <c r="G22" s="480"/>
      <c r="H22" s="480"/>
      <c r="I22" s="480"/>
      <c r="J22" s="480"/>
      <c r="K22" s="480"/>
      <c r="L22" s="480"/>
      <c r="M22" s="480"/>
      <c r="N22" s="480"/>
      <c r="O22" s="480"/>
      <c r="P22" s="480"/>
      <c r="Q22" s="526"/>
      <c r="R22" s="526"/>
      <c r="S22" s="526"/>
      <c r="T22" s="526"/>
      <c r="U22" s="526"/>
      <c r="V22" s="526"/>
      <c r="W22" s="526"/>
      <c r="X22" s="341"/>
      <c r="Y22" s="341"/>
      <c r="Z22" s="341"/>
      <c r="AA22" s="341"/>
      <c r="AB22" s="341"/>
      <c r="AC22" s="341"/>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row>
    <row r="23" spans="1:78" s="173" customFormat="1" ht="42" customHeight="1" thickBot="1" x14ac:dyDescent="0.35">
      <c r="A23" s="528" t="s">
        <v>883</v>
      </c>
      <c r="B23" s="546"/>
      <c r="C23" s="547" t="s">
        <v>858</v>
      </c>
      <c r="D23" s="548"/>
      <c r="E23" s="549" t="s">
        <v>885</v>
      </c>
      <c r="F23" s="703" t="s">
        <v>868</v>
      </c>
      <c r="G23" s="677"/>
      <c r="H23" s="678"/>
      <c r="I23" s="676" t="s">
        <v>869</v>
      </c>
      <c r="J23" s="677"/>
      <c r="K23" s="678"/>
      <c r="L23" s="676" t="s">
        <v>870</v>
      </c>
      <c r="M23" s="677"/>
      <c r="N23" s="678"/>
      <c r="O23" s="704" t="s">
        <v>871</v>
      </c>
      <c r="P23" s="705"/>
      <c r="Q23" s="706"/>
      <c r="R23" s="676" t="s">
        <v>887</v>
      </c>
      <c r="S23" s="677"/>
      <c r="T23" s="678"/>
      <c r="U23" s="676" t="s">
        <v>888</v>
      </c>
      <c r="V23" s="677"/>
      <c r="W23" s="677"/>
      <c r="X23" s="679" t="s">
        <v>0</v>
      </c>
      <c r="Y23" s="676"/>
      <c r="Z23" s="680"/>
      <c r="AA23" s="346"/>
      <c r="AB23" s="346"/>
      <c r="AC23" s="346"/>
      <c r="AD23" s="486"/>
      <c r="AE23" s="486"/>
      <c r="AF23" s="486"/>
      <c r="AG23" s="486"/>
      <c r="AH23" s="486"/>
      <c r="AI23" s="486"/>
      <c r="AJ23" s="486"/>
      <c r="AK23" s="486"/>
      <c r="AL23" s="486"/>
      <c r="AM23" s="486"/>
      <c r="AN23" s="486"/>
      <c r="AO23" s="486"/>
      <c r="AP23" s="486"/>
      <c r="AQ23" s="486"/>
      <c r="AR23" s="486"/>
      <c r="AS23" s="486"/>
      <c r="AT23" s="486"/>
      <c r="AU23" s="486"/>
      <c r="AV23" s="486"/>
      <c r="AW23" s="486"/>
      <c r="AX23" s="486"/>
      <c r="AY23" s="486"/>
      <c r="AZ23" s="486"/>
      <c r="BA23" s="486"/>
      <c r="BB23" s="486"/>
      <c r="BC23" s="486"/>
      <c r="BD23" s="486"/>
      <c r="BE23" s="486"/>
      <c r="BF23" s="486"/>
      <c r="BG23" s="486"/>
      <c r="BH23" s="486"/>
      <c r="BI23" s="486"/>
      <c r="BJ23" s="486"/>
      <c r="BK23" s="486"/>
      <c r="BL23" s="486"/>
      <c r="BM23" s="486"/>
      <c r="BN23" s="486"/>
      <c r="BO23" s="486"/>
      <c r="BP23" s="486"/>
      <c r="BQ23" s="486"/>
      <c r="BR23" s="486"/>
      <c r="BS23" s="486"/>
      <c r="BT23" s="486"/>
      <c r="BU23" s="486"/>
      <c r="BV23" s="486"/>
      <c r="BW23" s="486"/>
      <c r="BX23" s="486"/>
      <c r="BY23" s="486"/>
      <c r="BZ23" s="486"/>
    </row>
    <row r="24" spans="1:78" s="173" customFormat="1" ht="25.75" customHeight="1" x14ac:dyDescent="0.35">
      <c r="A24" s="681" t="s">
        <v>859</v>
      </c>
      <c r="B24" s="682"/>
      <c r="C24" s="550">
        <f>'Technology costs'!C14</f>
        <v>70</v>
      </c>
      <c r="D24" s="551"/>
      <c r="E24" s="552"/>
      <c r="F24" s="683"/>
      <c r="G24" s="684"/>
      <c r="H24" s="685"/>
      <c r="I24" s="686"/>
      <c r="J24" s="687"/>
      <c r="K24" s="686"/>
      <c r="L24" s="686"/>
      <c r="M24" s="687"/>
      <c r="N24" s="686"/>
      <c r="O24" s="688"/>
      <c r="P24" s="684"/>
      <c r="Q24" s="688"/>
      <c r="R24" s="686"/>
      <c r="S24" s="687"/>
      <c r="T24" s="686"/>
      <c r="U24" s="686"/>
      <c r="V24" s="687"/>
      <c r="W24" s="686"/>
      <c r="X24" s="692">
        <f>IF(X25&gt;0,C24,0)</f>
        <v>0</v>
      </c>
      <c r="Y24" s="693"/>
      <c r="Z24" s="694"/>
      <c r="AA24" s="346"/>
      <c r="AB24" s="346"/>
      <c r="AC24" s="346"/>
      <c r="AD24" s="486"/>
      <c r="AE24" s="486"/>
      <c r="AF24" s="486"/>
      <c r="AG24" s="486"/>
      <c r="AH24" s="486"/>
      <c r="AI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row>
    <row r="25" spans="1:78" s="173" customFormat="1" ht="28" customHeight="1" thickBot="1" x14ac:dyDescent="0.4">
      <c r="A25" s="659" t="s">
        <v>896</v>
      </c>
      <c r="B25" s="660"/>
      <c r="C25" s="540"/>
      <c r="D25" s="553"/>
      <c r="E25" s="554">
        <f>'Technology costs'!$C$20</f>
        <v>10</v>
      </c>
      <c r="F25" s="661">
        <f>$E$25*H19</f>
        <v>0</v>
      </c>
      <c r="G25" s="662"/>
      <c r="H25" s="663"/>
      <c r="I25" s="664">
        <f>$E$25*K19</f>
        <v>0</v>
      </c>
      <c r="J25" s="665"/>
      <c r="K25" s="664"/>
      <c r="L25" s="664">
        <f>$E$25*N19</f>
        <v>0</v>
      </c>
      <c r="M25" s="665"/>
      <c r="N25" s="664"/>
      <c r="O25" s="666">
        <f>$E$25*O20</f>
        <v>0</v>
      </c>
      <c r="P25" s="666"/>
      <c r="Q25" s="666"/>
      <c r="R25" s="664">
        <f>$E$25*R20</f>
        <v>0</v>
      </c>
      <c r="S25" s="665"/>
      <c r="T25" s="664"/>
      <c r="U25" s="664">
        <f>$E$25*U20</f>
        <v>0</v>
      </c>
      <c r="V25" s="665"/>
      <c r="W25" s="664"/>
      <c r="X25" s="669">
        <f>SUM(F25:U25)</f>
        <v>0</v>
      </c>
      <c r="Y25" s="670"/>
      <c r="Z25" s="671"/>
      <c r="AA25" s="346"/>
      <c r="AB25" s="346"/>
      <c r="AC25" s="346"/>
      <c r="AD25" s="486"/>
      <c r="AE25" s="486"/>
      <c r="AF25" s="486"/>
      <c r="AG25" s="486"/>
      <c r="AH25" s="486"/>
      <c r="AI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row>
    <row r="26" spans="1:78" s="2" customFormat="1" ht="28" customHeight="1" thickBot="1" x14ac:dyDescent="0.35">
      <c r="A26" s="555"/>
      <c r="B26" s="556"/>
      <c r="C26" s="556"/>
      <c r="D26" s="556"/>
      <c r="E26" s="556"/>
      <c r="F26" s="672"/>
      <c r="G26" s="672"/>
      <c r="H26" s="672"/>
      <c r="I26" s="557"/>
      <c r="J26" s="557"/>
      <c r="K26" s="558"/>
      <c r="L26" s="558"/>
      <c r="M26" s="558"/>
      <c r="N26" s="558"/>
      <c r="O26" s="558"/>
      <c r="P26" s="558"/>
      <c r="Q26" s="559"/>
      <c r="R26" s="559"/>
      <c r="S26" s="559"/>
      <c r="T26" s="559"/>
      <c r="U26" s="559"/>
      <c r="V26" s="559"/>
      <c r="W26" s="560"/>
      <c r="X26" s="673">
        <f>SUM(X24:X25)</f>
        <v>0</v>
      </c>
      <c r="Y26" s="674"/>
      <c r="Z26" s="675"/>
      <c r="AA26" s="341"/>
      <c r="AB26" s="341"/>
      <c r="AC26" s="341"/>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row>
    <row r="27" spans="1:78" s="2" customFormat="1" ht="14" x14ac:dyDescent="0.3">
      <c r="A27" s="481"/>
      <c r="B27" s="481"/>
      <c r="C27" s="525"/>
      <c r="D27" s="525"/>
      <c r="E27" s="481"/>
      <c r="F27" s="480"/>
      <c r="G27" s="480"/>
      <c r="H27" s="480"/>
      <c r="I27" s="480"/>
      <c r="J27" s="480"/>
      <c r="K27" s="480"/>
      <c r="L27" s="480"/>
      <c r="M27" s="480"/>
      <c r="N27" s="480"/>
      <c r="O27" s="480"/>
      <c r="P27" s="480"/>
      <c r="Q27" s="526"/>
      <c r="R27" s="526"/>
      <c r="S27" s="526"/>
      <c r="T27" s="526"/>
      <c r="U27" s="526"/>
      <c r="V27" s="526"/>
      <c r="W27" s="526"/>
      <c r="X27" s="341"/>
      <c r="Y27" s="341"/>
      <c r="Z27" s="341"/>
      <c r="AA27" s="341"/>
      <c r="AB27" s="341"/>
      <c r="AC27" s="341"/>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row>
    <row r="28" spans="1:78" s="2" customFormat="1" ht="14" x14ac:dyDescent="0.3">
      <c r="A28" s="481"/>
      <c r="B28" s="481"/>
      <c r="C28" s="525"/>
      <c r="D28" s="525"/>
      <c r="E28" s="481"/>
      <c r="F28" s="480"/>
      <c r="G28" s="480"/>
      <c r="H28" s="480"/>
      <c r="I28" s="480"/>
      <c r="J28" s="480"/>
      <c r="K28" s="480"/>
      <c r="L28" s="480"/>
      <c r="M28" s="480"/>
      <c r="N28" s="480"/>
      <c r="O28" s="480"/>
      <c r="P28" s="480"/>
      <c r="Q28" s="526"/>
      <c r="R28" s="526"/>
      <c r="S28" s="526"/>
      <c r="T28" s="526"/>
      <c r="U28" s="526"/>
      <c r="V28" s="526"/>
      <c r="W28" s="526"/>
      <c r="X28" s="341"/>
      <c r="Y28" s="341"/>
      <c r="Z28" s="341"/>
      <c r="AA28" s="341"/>
      <c r="AB28" s="341"/>
      <c r="AC28" s="341"/>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row>
    <row r="29" spans="1:78" s="2" customFormat="1" ht="18" x14ac:dyDescent="0.3">
      <c r="A29" s="487" t="s">
        <v>893</v>
      </c>
      <c r="B29" s="345"/>
      <c r="C29" s="561"/>
      <c r="D29" s="561"/>
      <c r="E29" s="562"/>
      <c r="F29" s="563"/>
      <c r="G29" s="563"/>
      <c r="H29" s="563"/>
      <c r="I29" s="563"/>
      <c r="J29" s="563"/>
      <c r="K29" s="564"/>
      <c r="L29" s="564"/>
      <c r="M29" s="564"/>
      <c r="N29" s="564"/>
      <c r="O29" s="564"/>
      <c r="P29" s="564"/>
      <c r="Q29" s="562"/>
      <c r="R29" s="563"/>
      <c r="S29" s="563"/>
      <c r="T29" s="563"/>
      <c r="U29" s="563"/>
      <c r="V29" s="563"/>
      <c r="W29" s="564"/>
      <c r="X29" s="341"/>
      <c r="Y29" s="341"/>
      <c r="Z29" s="341"/>
      <c r="AA29" s="341"/>
      <c r="AB29" s="341"/>
      <c r="AC29" s="341"/>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row>
    <row r="30" spans="1:78" s="173" customFormat="1" ht="14" x14ac:dyDescent="0.35">
      <c r="A30" s="543"/>
      <c r="B30" s="543"/>
      <c r="C30" s="565"/>
      <c r="D30" s="565"/>
      <c r="E30" s="566"/>
      <c r="F30" s="566"/>
      <c r="G30" s="566"/>
      <c r="H30" s="566"/>
      <c r="I30" s="566"/>
      <c r="J30" s="566"/>
      <c r="K30" s="566"/>
      <c r="L30" s="566"/>
      <c r="M30" s="566"/>
      <c r="N30" s="566"/>
      <c r="O30" s="566"/>
      <c r="P30" s="566"/>
      <c r="Q30" s="567"/>
      <c r="R30" s="567"/>
      <c r="S30" s="567"/>
      <c r="T30" s="567"/>
      <c r="U30" s="567"/>
      <c r="V30" s="567"/>
      <c r="W30" s="567"/>
      <c r="X30" s="346"/>
      <c r="Y30" s="346"/>
      <c r="Z30" s="346"/>
      <c r="AA30" s="346"/>
      <c r="AB30" s="346"/>
      <c r="AC30" s="346"/>
      <c r="AD30" s="486"/>
      <c r="AE30" s="486"/>
      <c r="AF30" s="486"/>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6"/>
      <c r="BK30" s="486"/>
      <c r="BL30" s="486"/>
      <c r="BM30" s="486"/>
      <c r="BN30" s="486"/>
      <c r="BO30" s="486"/>
      <c r="BP30" s="486"/>
      <c r="BQ30" s="486"/>
      <c r="BR30" s="486"/>
      <c r="BS30" s="486"/>
      <c r="BT30" s="486"/>
      <c r="BU30" s="486"/>
      <c r="BV30" s="486"/>
      <c r="BW30" s="486"/>
      <c r="BX30" s="486"/>
      <c r="BY30" s="486"/>
      <c r="BZ30" s="486"/>
    </row>
    <row r="31" spans="1:78" s="173" customFormat="1" thickBot="1" x14ac:dyDescent="0.4">
      <c r="A31" s="543"/>
      <c r="B31" s="543"/>
      <c r="C31" s="565"/>
      <c r="D31" s="565"/>
      <c r="E31" s="566"/>
      <c r="F31" s="566"/>
      <c r="G31" s="566"/>
      <c r="H31" s="566"/>
      <c r="I31" s="566"/>
      <c r="J31" s="566"/>
      <c r="K31" s="566"/>
      <c r="L31" s="566"/>
      <c r="M31" s="566"/>
      <c r="N31" s="566"/>
      <c r="O31" s="566"/>
      <c r="P31" s="566"/>
      <c r="Q31" s="567"/>
      <c r="R31" s="567"/>
      <c r="S31" s="567"/>
      <c r="T31" s="567"/>
      <c r="U31" s="567"/>
      <c r="V31" s="567"/>
      <c r="W31" s="567"/>
      <c r="X31" s="346"/>
      <c r="Y31" s="346"/>
      <c r="Z31" s="346"/>
      <c r="AA31" s="346"/>
      <c r="AB31" s="346"/>
      <c r="AC31" s="346"/>
      <c r="AD31" s="486"/>
      <c r="AE31" s="486"/>
      <c r="AF31" s="486"/>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6"/>
      <c r="BH31" s="486"/>
      <c r="BI31" s="486"/>
      <c r="BJ31" s="486"/>
      <c r="BK31" s="486"/>
      <c r="BL31" s="486"/>
      <c r="BM31" s="486"/>
      <c r="BN31" s="486"/>
      <c r="BO31" s="486"/>
      <c r="BP31" s="486"/>
      <c r="BQ31" s="486"/>
      <c r="BR31" s="486"/>
      <c r="BS31" s="486"/>
      <c r="BT31" s="486"/>
      <c r="BU31" s="486"/>
      <c r="BV31" s="486"/>
      <c r="BW31" s="486"/>
      <c r="BX31" s="486"/>
      <c r="BY31" s="486"/>
      <c r="BZ31" s="486"/>
    </row>
    <row r="32" spans="1:78" s="173" customFormat="1" ht="20.5" thickBot="1" x14ac:dyDescent="0.4">
      <c r="A32" s="185"/>
      <c r="B32" s="346"/>
      <c r="E32" s="488"/>
      <c r="F32" s="644" t="s">
        <v>872</v>
      </c>
      <c r="G32" s="645"/>
      <c r="H32" s="645"/>
      <c r="I32" s="645"/>
      <c r="J32" s="645"/>
      <c r="K32" s="645"/>
      <c r="L32" s="645"/>
      <c r="M32" s="645"/>
      <c r="N32" s="645"/>
      <c r="O32" s="645"/>
      <c r="P32" s="645"/>
      <c r="Q32" s="645"/>
      <c r="R32" s="645"/>
      <c r="S32" s="645"/>
      <c r="T32" s="645"/>
      <c r="U32" s="645"/>
      <c r="V32" s="645"/>
      <c r="W32" s="645"/>
      <c r="X32" s="645"/>
      <c r="Y32" s="645"/>
      <c r="Z32" s="646"/>
      <c r="AA32" s="346"/>
      <c r="AB32" s="346"/>
      <c r="AC32" s="346"/>
      <c r="AD32" s="486"/>
      <c r="AE32" s="486"/>
      <c r="AF32" s="486"/>
      <c r="AG32" s="486"/>
      <c r="AH32" s="486"/>
      <c r="AI32" s="486"/>
      <c r="AJ32" s="486"/>
      <c r="AK32" s="486"/>
      <c r="AL32" s="486"/>
      <c r="AM32" s="486"/>
      <c r="AN32" s="486"/>
      <c r="AO32" s="486"/>
      <c r="AP32" s="486"/>
      <c r="AQ32" s="486"/>
      <c r="AR32" s="486"/>
      <c r="AS32" s="486"/>
      <c r="AT32" s="486"/>
      <c r="AU32" s="486"/>
      <c r="AV32" s="486"/>
      <c r="AW32" s="486"/>
      <c r="AX32" s="486"/>
      <c r="AY32" s="486"/>
      <c r="AZ32" s="486"/>
      <c r="BA32" s="486"/>
      <c r="BB32" s="486"/>
      <c r="BC32" s="486"/>
      <c r="BD32" s="486"/>
      <c r="BE32" s="486"/>
      <c r="BF32" s="486"/>
      <c r="BG32" s="486"/>
      <c r="BH32" s="486"/>
      <c r="BI32" s="486"/>
      <c r="BJ32" s="486"/>
      <c r="BK32" s="486"/>
      <c r="BL32" s="486"/>
      <c r="BM32" s="486"/>
      <c r="BN32" s="486"/>
      <c r="BO32" s="486"/>
      <c r="BP32" s="486"/>
      <c r="BQ32" s="486"/>
      <c r="BR32" s="486"/>
      <c r="BS32" s="486"/>
      <c r="BT32" s="486"/>
      <c r="BU32" s="486"/>
      <c r="BV32" s="486"/>
      <c r="BW32" s="486"/>
      <c r="BX32" s="486"/>
      <c r="BY32" s="486"/>
      <c r="BZ32" s="486"/>
    </row>
    <row r="33" spans="1:78" s="2" customFormat="1" ht="54" customHeight="1" thickBot="1" x14ac:dyDescent="0.35">
      <c r="A33" s="647" t="s">
        <v>894</v>
      </c>
      <c r="B33" s="648"/>
      <c r="C33" s="648"/>
      <c r="D33" s="648"/>
      <c r="E33" s="648"/>
      <c r="F33" s="650" t="s">
        <v>868</v>
      </c>
      <c r="G33" s="651"/>
      <c r="H33" s="758"/>
      <c r="I33" s="651" t="s">
        <v>869</v>
      </c>
      <c r="J33" s="651"/>
      <c r="K33" s="758"/>
      <c r="L33" s="650" t="s">
        <v>870</v>
      </c>
      <c r="M33" s="651"/>
      <c r="N33" s="651"/>
      <c r="O33" s="650" t="s">
        <v>871</v>
      </c>
      <c r="P33" s="651"/>
      <c r="Q33" s="758"/>
      <c r="R33" s="650" t="s">
        <v>887</v>
      </c>
      <c r="S33" s="651"/>
      <c r="T33" s="758"/>
      <c r="U33" s="650" t="s">
        <v>888</v>
      </c>
      <c r="V33" s="651"/>
      <c r="W33" s="758"/>
      <c r="X33" s="652" t="s">
        <v>0</v>
      </c>
      <c r="Y33" s="653"/>
      <c r="Z33" s="760"/>
      <c r="AA33" s="341"/>
      <c r="AB33" s="341"/>
      <c r="AC33" s="341"/>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row>
    <row r="34" spans="1:78" s="2" customFormat="1" ht="66.900000000000006" customHeight="1" thickBot="1" x14ac:dyDescent="0.35">
      <c r="A34" s="489"/>
      <c r="B34" s="491" t="s">
        <v>873</v>
      </c>
      <c r="C34" s="491" t="s">
        <v>881</v>
      </c>
      <c r="D34" s="492" t="s">
        <v>882</v>
      </c>
      <c r="E34" s="490" t="s">
        <v>880</v>
      </c>
      <c r="F34" s="493" t="s">
        <v>943</v>
      </c>
      <c r="G34" s="568" t="s">
        <v>932</v>
      </c>
      <c r="H34" s="495" t="s">
        <v>934</v>
      </c>
      <c r="I34" s="493" t="s">
        <v>943</v>
      </c>
      <c r="J34" s="568" t="s">
        <v>932</v>
      </c>
      <c r="K34" s="495" t="s">
        <v>934</v>
      </c>
      <c r="L34" s="493" t="s">
        <v>943</v>
      </c>
      <c r="M34" s="568" t="s">
        <v>932</v>
      </c>
      <c r="N34" s="497" t="s">
        <v>934</v>
      </c>
      <c r="O34" s="493" t="s">
        <v>943</v>
      </c>
      <c r="P34" s="568" t="s">
        <v>932</v>
      </c>
      <c r="Q34" s="495" t="s">
        <v>934</v>
      </c>
      <c r="R34" s="493" t="s">
        <v>943</v>
      </c>
      <c r="S34" s="568" t="s">
        <v>932</v>
      </c>
      <c r="T34" s="495" t="s">
        <v>934</v>
      </c>
      <c r="U34" s="493" t="s">
        <v>943</v>
      </c>
      <c r="V34" s="568" t="s">
        <v>932</v>
      </c>
      <c r="W34" s="495" t="s">
        <v>934</v>
      </c>
      <c r="X34" s="493" t="s">
        <v>943</v>
      </c>
      <c r="Y34" s="568" t="s">
        <v>932</v>
      </c>
      <c r="Z34" s="495" t="s">
        <v>934</v>
      </c>
      <c r="AA34" s="341"/>
      <c r="AB34" s="341"/>
      <c r="AC34" s="499">
        <f>F35</f>
        <v>0</v>
      </c>
      <c r="AD34" s="500"/>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row>
    <row r="35" spans="1:78" s="173" customFormat="1" ht="14.75" customHeight="1" x14ac:dyDescent="0.35">
      <c r="A35" s="501" t="s">
        <v>789</v>
      </c>
      <c r="B35" s="475" t="s">
        <v>799</v>
      </c>
      <c r="C35" s="475" t="s">
        <v>793</v>
      </c>
      <c r="D35" s="502" t="str">
        <f>CONCATENATE(B35," ",C35)</f>
        <v>Band 6 Bottom</v>
      </c>
      <c r="E35" s="503">
        <f>VLOOKUP(D35,'Payscales '!P:S,4)</f>
        <v>29.817549192307691</v>
      </c>
      <c r="F35" s="613">
        <v>0</v>
      </c>
      <c r="G35" s="614">
        <v>0</v>
      </c>
      <c r="H35" s="504">
        <f>(F35+G35)/60*$E$35</f>
        <v>0</v>
      </c>
      <c r="I35" s="617">
        <v>0</v>
      </c>
      <c r="J35" s="614">
        <v>0</v>
      </c>
      <c r="K35" s="504">
        <f>(I35+J35)/60*$E35</f>
        <v>0</v>
      </c>
      <c r="L35" s="614">
        <v>0</v>
      </c>
      <c r="M35" s="614">
        <v>0</v>
      </c>
      <c r="N35" s="505">
        <f>(L35+M35)/60*$E35</f>
        <v>0</v>
      </c>
      <c r="O35" s="613">
        <v>0</v>
      </c>
      <c r="P35" s="614">
        <v>0</v>
      </c>
      <c r="Q35" s="506">
        <f>(O35+P35)/60*$E35</f>
        <v>0</v>
      </c>
      <c r="R35" s="613">
        <v>0</v>
      </c>
      <c r="S35" s="614">
        <v>0</v>
      </c>
      <c r="T35" s="506">
        <f>(R35+S35)/60*$E35</f>
        <v>0</v>
      </c>
      <c r="U35" s="613">
        <v>0</v>
      </c>
      <c r="V35" s="614">
        <v>0</v>
      </c>
      <c r="W35" s="507">
        <f>(U35+V35)/60*$E35</f>
        <v>0</v>
      </c>
      <c r="X35" s="508">
        <f>F35+I35+L35+O35+R35+U35</f>
        <v>0</v>
      </c>
      <c r="Y35" s="509">
        <f>G35+J35+M35+P35+S35+V35</f>
        <v>0</v>
      </c>
      <c r="Z35" s="510">
        <f>H35+K35+N35+Q35+T35+W35</f>
        <v>0</v>
      </c>
      <c r="AA35" s="346"/>
      <c r="AB35" s="346"/>
      <c r="AC35" s="512"/>
      <c r="AD35" s="513"/>
      <c r="AE35" s="486"/>
      <c r="AF35" s="486"/>
      <c r="AG35" s="486"/>
      <c r="AH35" s="486"/>
      <c r="AI35" s="486"/>
      <c r="AJ35" s="486"/>
      <c r="AK35" s="486"/>
      <c r="AL35" s="486"/>
      <c r="AM35" s="486"/>
      <c r="AN35" s="486"/>
      <c r="AO35" s="486"/>
      <c r="AP35" s="486"/>
      <c r="AQ35" s="486"/>
      <c r="AR35" s="486"/>
      <c r="AS35" s="486"/>
      <c r="AT35" s="486"/>
      <c r="AU35" s="486"/>
      <c r="AV35" s="486"/>
      <c r="AW35" s="486"/>
      <c r="AX35" s="486"/>
      <c r="AY35" s="486"/>
      <c r="AZ35" s="486"/>
      <c r="BA35" s="486"/>
      <c r="BB35" s="486"/>
      <c r="BC35" s="486"/>
      <c r="BD35" s="486"/>
      <c r="BE35" s="486"/>
      <c r="BF35" s="486"/>
      <c r="BG35" s="486"/>
      <c r="BH35" s="486"/>
      <c r="BI35" s="486"/>
      <c r="BJ35" s="486"/>
      <c r="BK35" s="486"/>
      <c r="BL35" s="486"/>
      <c r="BM35" s="486"/>
      <c r="BN35" s="486"/>
      <c r="BO35" s="486"/>
      <c r="BP35" s="486"/>
      <c r="BQ35" s="486"/>
      <c r="BR35" s="486"/>
      <c r="BS35" s="486"/>
      <c r="BT35" s="486"/>
      <c r="BU35" s="486"/>
      <c r="BV35" s="486"/>
      <c r="BW35" s="486"/>
      <c r="BX35" s="486"/>
      <c r="BY35" s="486"/>
      <c r="BZ35" s="486"/>
    </row>
    <row r="36" spans="1:78" s="173" customFormat="1" ht="14" x14ac:dyDescent="0.35">
      <c r="A36" s="514" t="s">
        <v>790</v>
      </c>
      <c r="B36" s="475" t="s">
        <v>799</v>
      </c>
      <c r="C36" s="475" t="s">
        <v>793</v>
      </c>
      <c r="D36" s="502" t="str">
        <f t="shared" ref="D36:D40" si="7">CONCATENATE(B36," ",C36)</f>
        <v>Band 6 Bottom</v>
      </c>
      <c r="E36" s="503">
        <f>VLOOKUP(D36,'Payscales '!P:S,4)</f>
        <v>29.817549192307691</v>
      </c>
      <c r="F36" s="613">
        <v>0</v>
      </c>
      <c r="G36" s="614">
        <v>0</v>
      </c>
      <c r="H36" s="504">
        <f t="shared" ref="H36:H40" si="8">(F36+G36)/60*E36</f>
        <v>0</v>
      </c>
      <c r="I36" s="617">
        <v>0</v>
      </c>
      <c r="J36" s="614">
        <v>0</v>
      </c>
      <c r="K36" s="504">
        <f t="shared" ref="K36:K40" si="9">(I36+J36)/60*$E36</f>
        <v>0</v>
      </c>
      <c r="L36" s="614">
        <v>0</v>
      </c>
      <c r="M36" s="614">
        <v>0</v>
      </c>
      <c r="N36" s="505">
        <f t="shared" ref="N36:N40" si="10">(L36+M36)/60*$E36</f>
        <v>0</v>
      </c>
      <c r="O36" s="613">
        <v>0</v>
      </c>
      <c r="P36" s="614">
        <v>0</v>
      </c>
      <c r="Q36" s="506">
        <f t="shared" ref="Q36:Q40" si="11">(O36+P36)/60*$E36</f>
        <v>0</v>
      </c>
      <c r="R36" s="613">
        <v>0</v>
      </c>
      <c r="S36" s="614">
        <v>0</v>
      </c>
      <c r="T36" s="506">
        <f t="shared" ref="T36:T40" si="12">(R36+S36)/60*$E36</f>
        <v>0</v>
      </c>
      <c r="U36" s="613">
        <v>0</v>
      </c>
      <c r="V36" s="614">
        <v>0</v>
      </c>
      <c r="W36" s="507">
        <f t="shared" ref="W36:W40" si="13">(U36+V36)/60*$E36</f>
        <v>0</v>
      </c>
      <c r="X36" s="508">
        <f t="shared" ref="X36:X39" si="14">F36+I36+L36+O36+R36+U36</f>
        <v>0</v>
      </c>
      <c r="Y36" s="509">
        <f t="shared" ref="Y36:Y39" si="15">G36+J36+M36+P36+S36+V36</f>
        <v>0</v>
      </c>
      <c r="Z36" s="510">
        <f t="shared" ref="Z36:Z40" si="16">H36+K36+N36+Q36+T36+W36</f>
        <v>0</v>
      </c>
      <c r="AA36" s="346"/>
      <c r="AB36" s="346"/>
      <c r="AC36" s="512"/>
      <c r="AD36" s="486"/>
      <c r="AE36" s="486"/>
      <c r="AF36" s="486"/>
      <c r="AG36" s="486"/>
      <c r="AH36" s="486"/>
      <c r="AI36" s="486"/>
      <c r="AJ36" s="486"/>
      <c r="AK36" s="486"/>
      <c r="AL36" s="486"/>
      <c r="AM36" s="486"/>
      <c r="AN36" s="486"/>
      <c r="AO36" s="486"/>
      <c r="AP36" s="486"/>
      <c r="AQ36" s="486"/>
      <c r="AR36" s="486"/>
      <c r="AS36" s="486"/>
      <c r="AT36" s="486"/>
      <c r="AU36" s="486"/>
      <c r="AV36" s="486"/>
      <c r="AW36" s="486"/>
      <c r="AX36" s="486"/>
      <c r="AY36" s="486"/>
      <c r="AZ36" s="486"/>
      <c r="BA36" s="486"/>
      <c r="BB36" s="486"/>
      <c r="BC36" s="486"/>
      <c r="BD36" s="486"/>
      <c r="BE36" s="486"/>
      <c r="BF36" s="486"/>
      <c r="BG36" s="486"/>
      <c r="BH36" s="486"/>
      <c r="BI36" s="486"/>
      <c r="BJ36" s="486"/>
      <c r="BK36" s="486"/>
      <c r="BL36" s="486"/>
      <c r="BM36" s="486"/>
      <c r="BN36" s="486"/>
      <c r="BO36" s="486"/>
      <c r="BP36" s="486"/>
      <c r="BQ36" s="486"/>
      <c r="BR36" s="486"/>
      <c r="BS36" s="486"/>
      <c r="BT36" s="486"/>
      <c r="BU36" s="486"/>
      <c r="BV36" s="486"/>
      <c r="BW36" s="486"/>
      <c r="BX36" s="486"/>
      <c r="BY36" s="486"/>
      <c r="BZ36" s="486"/>
    </row>
    <row r="37" spans="1:78" s="173" customFormat="1" ht="14" x14ac:dyDescent="0.35">
      <c r="A37" s="514" t="s">
        <v>791</v>
      </c>
      <c r="B37" s="475" t="s">
        <v>800</v>
      </c>
      <c r="C37" s="475" t="s">
        <v>793</v>
      </c>
      <c r="D37" s="502" t="str">
        <f t="shared" si="7"/>
        <v>Band 7 Bottom</v>
      </c>
      <c r="E37" s="503">
        <f>VLOOKUP(D37,'Payscales '!P:S,4)</f>
        <v>37.043002634615391</v>
      </c>
      <c r="F37" s="613">
        <v>0</v>
      </c>
      <c r="G37" s="614">
        <v>0</v>
      </c>
      <c r="H37" s="504">
        <f t="shared" si="8"/>
        <v>0</v>
      </c>
      <c r="I37" s="617">
        <v>0</v>
      </c>
      <c r="J37" s="614">
        <v>0</v>
      </c>
      <c r="K37" s="504">
        <f t="shared" si="9"/>
        <v>0</v>
      </c>
      <c r="L37" s="614">
        <v>0</v>
      </c>
      <c r="M37" s="614">
        <v>0</v>
      </c>
      <c r="N37" s="505">
        <f t="shared" si="10"/>
        <v>0</v>
      </c>
      <c r="O37" s="613">
        <v>0</v>
      </c>
      <c r="P37" s="614">
        <v>0</v>
      </c>
      <c r="Q37" s="506">
        <f t="shared" si="11"/>
        <v>0</v>
      </c>
      <c r="R37" s="613">
        <v>0</v>
      </c>
      <c r="S37" s="614">
        <v>0</v>
      </c>
      <c r="T37" s="506">
        <f t="shared" si="12"/>
        <v>0</v>
      </c>
      <c r="U37" s="613">
        <v>0</v>
      </c>
      <c r="V37" s="614">
        <v>0</v>
      </c>
      <c r="W37" s="507">
        <f t="shared" si="13"/>
        <v>0</v>
      </c>
      <c r="X37" s="508">
        <f t="shared" si="14"/>
        <v>0</v>
      </c>
      <c r="Y37" s="509">
        <f t="shared" si="15"/>
        <v>0</v>
      </c>
      <c r="Z37" s="510">
        <f t="shared" si="16"/>
        <v>0</v>
      </c>
      <c r="AA37" s="346"/>
      <c r="AB37" s="346"/>
      <c r="AC37" s="512"/>
      <c r="AD37" s="486"/>
      <c r="AE37" s="486"/>
      <c r="AF37" s="486"/>
      <c r="AG37" s="486"/>
      <c r="AH37" s="486"/>
      <c r="AI37" s="486"/>
      <c r="AJ37" s="486"/>
      <c r="AK37" s="486"/>
      <c r="AL37" s="486"/>
      <c r="AM37" s="486"/>
      <c r="AN37" s="486"/>
      <c r="AO37" s="486"/>
      <c r="AP37" s="486"/>
      <c r="AQ37" s="486"/>
      <c r="AR37" s="486"/>
      <c r="AS37" s="486"/>
      <c r="AT37" s="486"/>
      <c r="AU37" s="486"/>
      <c r="AV37" s="486"/>
      <c r="AW37" s="486"/>
      <c r="AX37" s="486"/>
      <c r="AY37" s="486"/>
      <c r="AZ37" s="486"/>
      <c r="BA37" s="486"/>
      <c r="BB37" s="486"/>
      <c r="BC37" s="486"/>
      <c r="BD37" s="486"/>
      <c r="BE37" s="486"/>
      <c r="BF37" s="486"/>
      <c r="BG37" s="486"/>
      <c r="BH37" s="486"/>
      <c r="BI37" s="486"/>
      <c r="BJ37" s="486"/>
      <c r="BK37" s="486"/>
      <c r="BL37" s="486"/>
      <c r="BM37" s="486"/>
      <c r="BN37" s="486"/>
      <c r="BO37" s="486"/>
      <c r="BP37" s="486"/>
      <c r="BQ37" s="486"/>
      <c r="BR37" s="486"/>
      <c r="BS37" s="486"/>
      <c r="BT37" s="486"/>
      <c r="BU37" s="486"/>
      <c r="BV37" s="486"/>
      <c r="BW37" s="486"/>
      <c r="BX37" s="486"/>
      <c r="BY37" s="486"/>
      <c r="BZ37" s="486"/>
    </row>
    <row r="38" spans="1:78" s="173" customFormat="1" ht="14" x14ac:dyDescent="0.35">
      <c r="A38" s="514" t="s">
        <v>792</v>
      </c>
      <c r="B38" s="475" t="s">
        <v>801</v>
      </c>
      <c r="C38" s="475" t="s">
        <v>793</v>
      </c>
      <c r="D38" s="502" t="str">
        <f t="shared" si="7"/>
        <v>Band 8a Bottom</v>
      </c>
      <c r="E38" s="503">
        <f>VLOOKUP(D38,'Payscales '!P:S,4)</f>
        <v>43.281804192307696</v>
      </c>
      <c r="F38" s="613">
        <v>0</v>
      </c>
      <c r="G38" s="614">
        <v>0</v>
      </c>
      <c r="H38" s="504">
        <f t="shared" si="8"/>
        <v>0</v>
      </c>
      <c r="I38" s="617">
        <v>0</v>
      </c>
      <c r="J38" s="614">
        <v>0</v>
      </c>
      <c r="K38" s="504">
        <f t="shared" si="9"/>
        <v>0</v>
      </c>
      <c r="L38" s="614">
        <v>0</v>
      </c>
      <c r="M38" s="614">
        <v>0</v>
      </c>
      <c r="N38" s="505">
        <f>(L38+M38)/60*$E38</f>
        <v>0</v>
      </c>
      <c r="O38" s="613">
        <v>0</v>
      </c>
      <c r="P38" s="614">
        <v>0</v>
      </c>
      <c r="Q38" s="506">
        <f t="shared" si="11"/>
        <v>0</v>
      </c>
      <c r="R38" s="613">
        <v>0</v>
      </c>
      <c r="S38" s="614">
        <v>0</v>
      </c>
      <c r="T38" s="506">
        <f t="shared" si="12"/>
        <v>0</v>
      </c>
      <c r="U38" s="613">
        <v>0</v>
      </c>
      <c r="V38" s="614">
        <v>0</v>
      </c>
      <c r="W38" s="507">
        <f t="shared" si="13"/>
        <v>0</v>
      </c>
      <c r="X38" s="508">
        <f t="shared" si="14"/>
        <v>0</v>
      </c>
      <c r="Y38" s="509">
        <f t="shared" si="15"/>
        <v>0</v>
      </c>
      <c r="Z38" s="510">
        <f t="shared" si="16"/>
        <v>0</v>
      </c>
      <c r="AA38" s="346"/>
      <c r="AB38" s="346"/>
      <c r="AC38" s="512"/>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486"/>
      <c r="BN38" s="486"/>
      <c r="BO38" s="486"/>
      <c r="BP38" s="486"/>
      <c r="BQ38" s="486"/>
      <c r="BR38" s="486"/>
      <c r="BS38" s="486"/>
      <c r="BT38" s="486"/>
      <c r="BU38" s="486"/>
      <c r="BV38" s="486"/>
      <c r="BW38" s="486"/>
      <c r="BX38" s="486"/>
      <c r="BY38" s="486"/>
      <c r="BZ38" s="486"/>
    </row>
    <row r="39" spans="1:78" s="173" customFormat="1" ht="14" x14ac:dyDescent="0.3">
      <c r="A39" s="478" t="s">
        <v>644</v>
      </c>
      <c r="B39" s="475" t="s">
        <v>779</v>
      </c>
      <c r="C39" s="475" t="s">
        <v>793</v>
      </c>
      <c r="D39" s="502" t="str">
        <f t="shared" si="7"/>
        <v>Consultant Bottom</v>
      </c>
      <c r="E39" s="503">
        <f>VLOOKUP(D39,'Payscales '!P:S,4)</f>
        <v>90.969888662790709</v>
      </c>
      <c r="F39" s="613">
        <v>0</v>
      </c>
      <c r="G39" s="614">
        <v>0</v>
      </c>
      <c r="H39" s="504">
        <f t="shared" si="8"/>
        <v>0</v>
      </c>
      <c r="I39" s="617">
        <v>0</v>
      </c>
      <c r="J39" s="614">
        <v>0</v>
      </c>
      <c r="K39" s="504">
        <f t="shared" si="9"/>
        <v>0</v>
      </c>
      <c r="L39" s="614">
        <v>0</v>
      </c>
      <c r="M39" s="614">
        <v>0</v>
      </c>
      <c r="N39" s="505">
        <f t="shared" si="10"/>
        <v>0</v>
      </c>
      <c r="O39" s="613">
        <v>0</v>
      </c>
      <c r="P39" s="614">
        <v>0</v>
      </c>
      <c r="Q39" s="506">
        <f t="shared" si="11"/>
        <v>0</v>
      </c>
      <c r="R39" s="613">
        <v>0</v>
      </c>
      <c r="S39" s="614">
        <v>0</v>
      </c>
      <c r="T39" s="506">
        <f t="shared" si="12"/>
        <v>0</v>
      </c>
      <c r="U39" s="618">
        <v>0</v>
      </c>
      <c r="V39" s="619">
        <v>0</v>
      </c>
      <c r="W39" s="569">
        <f t="shared" si="13"/>
        <v>0</v>
      </c>
      <c r="X39" s="508">
        <f t="shared" si="14"/>
        <v>0</v>
      </c>
      <c r="Y39" s="509">
        <f t="shared" si="15"/>
        <v>0</v>
      </c>
      <c r="Z39" s="510">
        <f t="shared" si="16"/>
        <v>0</v>
      </c>
      <c r="AA39" s="346"/>
      <c r="AB39" s="346"/>
      <c r="AC39" s="512"/>
      <c r="AD39" s="486"/>
      <c r="AE39" s="486"/>
      <c r="AF39" s="486"/>
      <c r="AG39" s="486"/>
      <c r="AH39" s="486"/>
      <c r="AI39" s="486"/>
      <c r="AJ39" s="486"/>
      <c r="AK39" s="486"/>
      <c r="AL39" s="486"/>
      <c r="AM39" s="486"/>
      <c r="AN39" s="486"/>
      <c r="AO39" s="486"/>
      <c r="AP39" s="486"/>
      <c r="AQ39" s="486"/>
      <c r="AR39" s="486"/>
      <c r="AS39" s="486"/>
      <c r="AT39" s="486"/>
      <c r="AU39" s="486"/>
      <c r="AV39" s="486"/>
      <c r="AW39" s="486"/>
      <c r="AX39" s="486"/>
      <c r="AY39" s="486"/>
      <c r="AZ39" s="486"/>
      <c r="BA39" s="486"/>
      <c r="BB39" s="486"/>
      <c r="BC39" s="486"/>
      <c r="BD39" s="486"/>
      <c r="BE39" s="486"/>
      <c r="BF39" s="486"/>
      <c r="BG39" s="486"/>
      <c r="BH39" s="486"/>
      <c r="BI39" s="486"/>
      <c r="BJ39" s="486"/>
      <c r="BK39" s="486"/>
      <c r="BL39" s="486"/>
      <c r="BM39" s="486"/>
      <c r="BN39" s="486"/>
      <c r="BO39" s="486"/>
      <c r="BP39" s="486"/>
      <c r="BQ39" s="486"/>
      <c r="BR39" s="486"/>
      <c r="BS39" s="486"/>
      <c r="BT39" s="486"/>
      <c r="BU39" s="486"/>
      <c r="BV39" s="486"/>
      <c r="BW39" s="486"/>
      <c r="BX39" s="486"/>
      <c r="BY39" s="486"/>
      <c r="BZ39" s="486"/>
    </row>
    <row r="40" spans="1:78" s="173" customFormat="1" ht="18.75" customHeight="1" thickBot="1" x14ac:dyDescent="0.35">
      <c r="A40" s="458" t="s">
        <v>933</v>
      </c>
      <c r="B40" s="477" t="s">
        <v>779</v>
      </c>
      <c r="C40" s="477" t="s">
        <v>793</v>
      </c>
      <c r="D40" s="515" t="str">
        <f t="shared" si="7"/>
        <v>Consultant Bottom</v>
      </c>
      <c r="E40" s="503">
        <f>VLOOKUP(D40,'Payscales '!P:S,4)</f>
        <v>90.969888662790709</v>
      </c>
      <c r="F40" s="615">
        <v>0</v>
      </c>
      <c r="G40" s="616">
        <v>0</v>
      </c>
      <c r="H40" s="516">
        <f t="shared" si="8"/>
        <v>0</v>
      </c>
      <c r="I40" s="617">
        <v>0</v>
      </c>
      <c r="J40" s="614">
        <v>0</v>
      </c>
      <c r="K40" s="504">
        <f t="shared" si="9"/>
        <v>0</v>
      </c>
      <c r="L40" s="614">
        <v>0</v>
      </c>
      <c r="M40" s="614">
        <v>0</v>
      </c>
      <c r="N40" s="505">
        <f t="shared" si="10"/>
        <v>0</v>
      </c>
      <c r="O40" s="615">
        <v>0</v>
      </c>
      <c r="P40" s="616">
        <v>0</v>
      </c>
      <c r="Q40" s="570">
        <f t="shared" si="11"/>
        <v>0</v>
      </c>
      <c r="R40" s="615">
        <v>0</v>
      </c>
      <c r="S40" s="616">
        <v>0</v>
      </c>
      <c r="T40" s="570">
        <f t="shared" si="12"/>
        <v>0</v>
      </c>
      <c r="U40" s="620">
        <v>0</v>
      </c>
      <c r="V40" s="621">
        <v>0</v>
      </c>
      <c r="W40" s="571">
        <f t="shared" si="13"/>
        <v>0</v>
      </c>
      <c r="X40" s="508">
        <f t="shared" ref="X40" si="17">F40+I40+L40+O40+R40+U40</f>
        <v>0</v>
      </c>
      <c r="Y40" s="509">
        <f t="shared" ref="Y40" si="18">G40+J40+M40+P40+S40+V40</f>
        <v>0</v>
      </c>
      <c r="Z40" s="510">
        <f t="shared" si="16"/>
        <v>0</v>
      </c>
      <c r="AA40" s="346"/>
      <c r="AB40" s="511"/>
      <c r="AC40" s="346"/>
      <c r="AD40" s="486"/>
      <c r="AE40" s="486"/>
      <c r="AF40" s="486"/>
      <c r="AG40" s="486"/>
      <c r="AH40" s="486"/>
      <c r="AI40" s="486"/>
      <c r="AJ40" s="486"/>
      <c r="AK40" s="486"/>
      <c r="AL40" s="486"/>
      <c r="AM40" s="486"/>
      <c r="AN40" s="486"/>
      <c r="AO40" s="486"/>
      <c r="AP40" s="486"/>
      <c r="AQ40" s="486"/>
      <c r="AR40" s="486"/>
      <c r="AS40" s="486"/>
      <c r="AT40" s="486"/>
      <c r="AU40" s="486"/>
      <c r="AV40" s="486"/>
      <c r="AW40" s="486"/>
      <c r="AX40" s="486"/>
      <c r="AY40" s="486"/>
      <c r="AZ40" s="486"/>
      <c r="BA40" s="486"/>
      <c r="BB40" s="486"/>
      <c r="BC40" s="486"/>
      <c r="BD40" s="486"/>
      <c r="BE40" s="486"/>
      <c r="BF40" s="486"/>
      <c r="BG40" s="486"/>
      <c r="BH40" s="486"/>
      <c r="BI40" s="486"/>
      <c r="BJ40" s="486"/>
      <c r="BK40" s="486"/>
      <c r="BL40" s="486"/>
      <c r="BM40" s="486"/>
      <c r="BN40" s="486"/>
      <c r="BO40" s="486"/>
      <c r="BP40" s="486"/>
      <c r="BQ40" s="486"/>
      <c r="BR40" s="486"/>
      <c r="BS40" s="486"/>
      <c r="BT40" s="486"/>
      <c r="BU40" s="486"/>
      <c r="BV40" s="486"/>
      <c r="BW40" s="486"/>
      <c r="BX40" s="486"/>
      <c r="BY40" s="486"/>
      <c r="BZ40" s="486"/>
    </row>
    <row r="41" spans="1:78" s="575" customFormat="1" ht="28.75" customHeight="1" thickBot="1" x14ac:dyDescent="0.35">
      <c r="A41" s="761" t="s">
        <v>895</v>
      </c>
      <c r="B41" s="762"/>
      <c r="C41" s="762"/>
      <c r="D41" s="762"/>
      <c r="E41" s="762"/>
      <c r="F41" s="639">
        <f>SUM(H35:H40)</f>
        <v>0</v>
      </c>
      <c r="G41" s="640"/>
      <c r="H41" s="641"/>
      <c r="I41" s="639">
        <f>SUM(K35:K40)</f>
        <v>0</v>
      </c>
      <c r="J41" s="640"/>
      <c r="K41" s="641"/>
      <c r="L41" s="639">
        <f>SUM(N35:N40)</f>
        <v>0</v>
      </c>
      <c r="M41" s="640"/>
      <c r="N41" s="641"/>
      <c r="O41" s="640">
        <f>SUM(Q35:Q40)</f>
        <v>0</v>
      </c>
      <c r="P41" s="640"/>
      <c r="Q41" s="641"/>
      <c r="R41" s="639">
        <f>SUM(T35:T40)</f>
        <v>0</v>
      </c>
      <c r="S41" s="640"/>
      <c r="T41" s="641"/>
      <c r="U41" s="640">
        <f>SUM(W35:W40)</f>
        <v>0</v>
      </c>
      <c r="V41" s="640"/>
      <c r="W41" s="641"/>
      <c r="X41" s="640">
        <f>SUM(Z35:Z40)</f>
        <v>0</v>
      </c>
      <c r="Y41" s="640"/>
      <c r="Z41" s="641"/>
      <c r="AA41" s="572"/>
      <c r="AB41" s="573"/>
      <c r="AC41" s="573"/>
      <c r="AD41" s="574"/>
      <c r="AE41" s="574"/>
      <c r="AF41" s="574"/>
      <c r="AG41" s="574"/>
      <c r="AH41" s="574"/>
      <c r="AI41" s="574"/>
      <c r="AJ41" s="574"/>
      <c r="AK41" s="574"/>
      <c r="AL41" s="574"/>
      <c r="AM41" s="574"/>
      <c r="AN41" s="574"/>
      <c r="AO41" s="574"/>
      <c r="AP41" s="574"/>
      <c r="AQ41" s="574"/>
      <c r="AR41" s="574"/>
      <c r="AS41" s="574"/>
      <c r="AT41" s="574"/>
      <c r="AU41" s="574"/>
      <c r="AV41" s="574"/>
      <c r="AW41" s="574"/>
      <c r="AX41" s="574"/>
      <c r="AY41" s="574"/>
      <c r="AZ41" s="574"/>
      <c r="BA41" s="574"/>
      <c r="BB41" s="574"/>
      <c r="BC41" s="574"/>
      <c r="BD41" s="574"/>
      <c r="BE41" s="574"/>
      <c r="BF41" s="574"/>
      <c r="BG41" s="574"/>
      <c r="BH41" s="574"/>
      <c r="BI41" s="574"/>
      <c r="BJ41" s="574"/>
      <c r="BK41" s="574"/>
      <c r="BL41" s="574"/>
      <c r="BM41" s="574"/>
      <c r="BN41" s="574"/>
      <c r="BO41" s="574"/>
      <c r="BP41" s="574"/>
      <c r="BQ41" s="574"/>
      <c r="BR41" s="574"/>
      <c r="BS41" s="574"/>
      <c r="BT41" s="574"/>
      <c r="BU41" s="574"/>
      <c r="BV41" s="574"/>
      <c r="BW41" s="574"/>
      <c r="BX41" s="574"/>
      <c r="BY41" s="574"/>
      <c r="BZ41" s="574"/>
    </row>
    <row r="42" spans="1:78" s="173" customFormat="1" ht="33" customHeight="1" thickBot="1" x14ac:dyDescent="0.4">
      <c r="A42" s="543"/>
      <c r="B42" s="543"/>
      <c r="C42" s="573"/>
      <c r="D42" s="573"/>
      <c r="E42" s="566"/>
      <c r="F42" s="566"/>
      <c r="G42" s="566"/>
      <c r="H42" s="566"/>
      <c r="I42" s="566"/>
      <c r="J42" s="566"/>
      <c r="K42" s="566"/>
      <c r="L42" s="566"/>
      <c r="M42" s="566"/>
      <c r="N42" s="566"/>
      <c r="O42" s="566"/>
      <c r="P42" s="566"/>
      <c r="Q42" s="576"/>
      <c r="R42" s="576"/>
      <c r="S42" s="576"/>
      <c r="T42" s="576"/>
      <c r="U42" s="576"/>
      <c r="V42" s="576"/>
      <c r="W42" s="576"/>
      <c r="X42" s="346"/>
      <c r="Y42" s="346"/>
      <c r="Z42" s="346"/>
      <c r="AA42" s="346"/>
      <c r="AB42" s="346"/>
      <c r="AC42" s="346"/>
      <c r="AD42" s="486"/>
      <c r="AE42" s="486"/>
      <c r="AF42" s="486"/>
      <c r="AG42" s="486"/>
      <c r="AH42" s="486"/>
      <c r="AI42" s="486"/>
      <c r="AJ42" s="486"/>
      <c r="AK42" s="486"/>
      <c r="AL42" s="486"/>
      <c r="AM42" s="486"/>
      <c r="AN42" s="486"/>
      <c r="AO42" s="486"/>
      <c r="AP42" s="486"/>
      <c r="AQ42" s="486"/>
      <c r="AR42" s="486"/>
      <c r="AS42" s="486"/>
      <c r="AT42" s="486"/>
      <c r="AU42" s="486"/>
      <c r="AV42" s="486"/>
      <c r="AW42" s="486"/>
      <c r="AX42" s="486"/>
      <c r="AY42" s="486"/>
      <c r="AZ42" s="486"/>
      <c r="BA42" s="486"/>
      <c r="BB42" s="486"/>
      <c r="BC42" s="486"/>
      <c r="BD42" s="486"/>
      <c r="BE42" s="486"/>
      <c r="BF42" s="486"/>
      <c r="BG42" s="486"/>
      <c r="BH42" s="486"/>
      <c r="BI42" s="486"/>
      <c r="BJ42" s="486"/>
      <c r="BK42" s="486"/>
      <c r="BL42" s="486"/>
      <c r="BM42" s="486"/>
      <c r="BN42" s="486"/>
      <c r="BO42" s="486"/>
      <c r="BP42" s="486"/>
      <c r="BQ42" s="486"/>
      <c r="BR42" s="486"/>
      <c r="BS42" s="486"/>
      <c r="BT42" s="486"/>
      <c r="BU42" s="486"/>
      <c r="BV42" s="486"/>
      <c r="BW42" s="486"/>
      <c r="BX42" s="486"/>
      <c r="BY42" s="486"/>
      <c r="BZ42" s="486"/>
    </row>
    <row r="43" spans="1:78" s="2" customFormat="1" ht="43.5" customHeight="1" thickBot="1" x14ac:dyDescent="0.35">
      <c r="A43" s="528" t="s">
        <v>930</v>
      </c>
      <c r="B43" s="642"/>
      <c r="C43" s="642"/>
      <c r="D43" s="642"/>
      <c r="E43" s="643"/>
      <c r="F43" s="529" t="s">
        <v>938</v>
      </c>
      <c r="G43" s="530" t="s">
        <v>939</v>
      </c>
      <c r="H43" s="531" t="s">
        <v>940</v>
      </c>
      <c r="I43" s="529" t="s">
        <v>938</v>
      </c>
      <c r="J43" s="530" t="s">
        <v>939</v>
      </c>
      <c r="K43" s="531" t="s">
        <v>940</v>
      </c>
      <c r="L43" s="529" t="s">
        <v>938</v>
      </c>
      <c r="M43" s="530" t="s">
        <v>939</v>
      </c>
      <c r="N43" s="531" t="s">
        <v>940</v>
      </c>
      <c r="O43" s="529" t="s">
        <v>938</v>
      </c>
      <c r="P43" s="530" t="s">
        <v>939</v>
      </c>
      <c r="Q43" s="531" t="s">
        <v>940</v>
      </c>
      <c r="R43" s="529" t="s">
        <v>938</v>
      </c>
      <c r="S43" s="530" t="s">
        <v>939</v>
      </c>
      <c r="T43" s="531" t="s">
        <v>940</v>
      </c>
      <c r="U43" s="529" t="s">
        <v>938</v>
      </c>
      <c r="V43" s="530" t="s">
        <v>939</v>
      </c>
      <c r="W43" s="531" t="s">
        <v>940</v>
      </c>
      <c r="X43" s="577" t="s">
        <v>938</v>
      </c>
      <c r="Y43" s="530" t="s">
        <v>939</v>
      </c>
      <c r="Z43" s="531" t="s">
        <v>940</v>
      </c>
      <c r="AA43" s="341"/>
      <c r="AB43" s="341"/>
      <c r="AC43" s="341"/>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row>
    <row r="44" spans="1:78" s="173" customFormat="1" ht="22" customHeight="1" thickBot="1" x14ac:dyDescent="0.4">
      <c r="A44" s="696" t="s">
        <v>951</v>
      </c>
      <c r="B44" s="697"/>
      <c r="C44" s="533"/>
      <c r="D44" s="532"/>
      <c r="E44" s="534"/>
      <c r="F44" s="535">
        <f>'Assumptions input'!C14</f>
        <v>0</v>
      </c>
      <c r="G44" s="536">
        <f>'Assumptions input'!E14</f>
        <v>0</v>
      </c>
      <c r="H44" s="537">
        <f>G44-F44</f>
        <v>0</v>
      </c>
      <c r="I44" s="535">
        <f>'Assumptions input'!C21</f>
        <v>0</v>
      </c>
      <c r="J44" s="536">
        <f>'Assumptions input'!E21</f>
        <v>0</v>
      </c>
      <c r="K44" s="537">
        <f>J44-I44</f>
        <v>0</v>
      </c>
      <c r="L44" s="535">
        <f>'Assumptions input'!C28</f>
        <v>0</v>
      </c>
      <c r="M44" s="536">
        <f>'Assumptions input'!E28</f>
        <v>0</v>
      </c>
      <c r="N44" s="537">
        <f>M44-L44</f>
        <v>0</v>
      </c>
      <c r="O44" s="535">
        <f>'Assumptions input'!C35</f>
        <v>0</v>
      </c>
      <c r="P44" s="536">
        <f>'Assumptions input'!E35</f>
        <v>0</v>
      </c>
      <c r="Q44" s="537">
        <f>P44-O44</f>
        <v>0</v>
      </c>
      <c r="R44" s="535">
        <f>'Assumptions input'!C42</f>
        <v>0</v>
      </c>
      <c r="S44" s="536">
        <f>'Assumptions input'!E42</f>
        <v>0</v>
      </c>
      <c r="T44" s="537">
        <f>S44-R44</f>
        <v>0</v>
      </c>
      <c r="U44" s="535">
        <f>'Assumptions input'!C49</f>
        <v>0</v>
      </c>
      <c r="V44" s="536">
        <f>'Assumptions input'!E49</f>
        <v>0</v>
      </c>
      <c r="W44" s="537">
        <f>V44-U44</f>
        <v>0</v>
      </c>
      <c r="X44" s="578">
        <f>F44+I44+L44+O44+R44+U44</f>
        <v>0</v>
      </c>
      <c r="Y44" s="579">
        <f>G44+J44+M44+P44+S44+V44</f>
        <v>0</v>
      </c>
      <c r="Z44" s="580">
        <f>Y44-X44</f>
        <v>0</v>
      </c>
      <c r="AA44" s="346"/>
      <c r="AB44" s="346"/>
      <c r="AC44" s="346"/>
      <c r="AD44" s="486"/>
      <c r="AE44" s="486"/>
      <c r="AF44" s="486"/>
      <c r="AG44" s="486"/>
      <c r="AH44" s="486"/>
      <c r="AI44" s="486"/>
      <c r="AJ44" s="486"/>
      <c r="AK44" s="486"/>
      <c r="AL44" s="486"/>
      <c r="AM44" s="486"/>
      <c r="AN44" s="486"/>
      <c r="AO44" s="486"/>
      <c r="AP44" s="486"/>
      <c r="AQ44" s="486"/>
      <c r="AR44" s="486"/>
      <c r="AS44" s="486"/>
      <c r="AT44" s="486"/>
      <c r="AU44" s="486"/>
      <c r="AV44" s="486"/>
      <c r="AW44" s="486"/>
      <c r="AX44" s="486"/>
      <c r="AY44" s="486"/>
      <c r="AZ44" s="486"/>
      <c r="BA44" s="486"/>
      <c r="BB44" s="486"/>
      <c r="BC44" s="486"/>
      <c r="BD44" s="486"/>
      <c r="BE44" s="486"/>
      <c r="BF44" s="486"/>
      <c r="BG44" s="486"/>
      <c r="BH44" s="486"/>
      <c r="BI44" s="486"/>
      <c r="BJ44" s="486"/>
      <c r="BK44" s="486"/>
      <c r="BL44" s="486"/>
      <c r="BM44" s="486"/>
      <c r="BN44" s="486"/>
      <c r="BO44" s="486"/>
      <c r="BP44" s="486"/>
      <c r="BQ44" s="486"/>
      <c r="BR44" s="486"/>
      <c r="BS44" s="486"/>
      <c r="BT44" s="486"/>
      <c r="BU44" s="486"/>
      <c r="BV44" s="486"/>
      <c r="BW44" s="486"/>
      <c r="BX44" s="486"/>
      <c r="BY44" s="486"/>
      <c r="BZ44" s="486"/>
    </row>
    <row r="45" spans="1:78" s="173" customFormat="1" ht="21" customHeight="1" thickBot="1" x14ac:dyDescent="0.4">
      <c r="A45" s="698" t="s">
        <v>941</v>
      </c>
      <c r="B45" s="699"/>
      <c r="C45" s="538"/>
      <c r="D45" s="538"/>
      <c r="E45" s="539"/>
      <c r="F45" s="540"/>
      <c r="G45" s="540"/>
      <c r="H45" s="541">
        <f>H44*F41</f>
        <v>0</v>
      </c>
      <c r="I45" s="540"/>
      <c r="J45" s="540"/>
      <c r="K45" s="541">
        <f>K44*I41</f>
        <v>0</v>
      </c>
      <c r="L45" s="540"/>
      <c r="M45" s="540"/>
      <c r="N45" s="541">
        <f>N44*L41</f>
        <v>0</v>
      </c>
      <c r="O45" s="540"/>
      <c r="P45" s="540"/>
      <c r="Q45" s="541">
        <f>Q44*O41</f>
        <v>0</v>
      </c>
      <c r="R45" s="540"/>
      <c r="S45" s="540"/>
      <c r="T45" s="541">
        <f>T44*R41</f>
        <v>0</v>
      </c>
      <c r="U45" s="540"/>
      <c r="V45" s="540"/>
      <c r="W45" s="541">
        <f>W44*U41</f>
        <v>0</v>
      </c>
      <c r="X45" s="540"/>
      <c r="Y45" s="540"/>
      <c r="Z45" s="541">
        <f>H45+K45+N45+Q45+T45+W45</f>
        <v>0</v>
      </c>
      <c r="AA45" s="346"/>
      <c r="AB45" s="346"/>
      <c r="AC45" s="346"/>
      <c r="AD45" s="486"/>
      <c r="AE45" s="486"/>
      <c r="AF45" s="486"/>
      <c r="AG45" s="486"/>
      <c r="AH45" s="486"/>
      <c r="AI45" s="486"/>
      <c r="AJ45" s="486"/>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c r="BL45" s="486"/>
      <c r="BM45" s="486"/>
      <c r="BN45" s="486"/>
      <c r="BO45" s="486"/>
      <c r="BP45" s="486"/>
      <c r="BQ45" s="486"/>
      <c r="BR45" s="486"/>
      <c r="BS45" s="486"/>
      <c r="BT45" s="486"/>
      <c r="BU45" s="486"/>
      <c r="BV45" s="486"/>
      <c r="BW45" s="486"/>
      <c r="BX45" s="486"/>
      <c r="BY45" s="486"/>
      <c r="BZ45" s="486"/>
    </row>
    <row r="46" spans="1:78" s="173" customFormat="1" ht="14" x14ac:dyDescent="0.35">
      <c r="A46" s="543"/>
      <c r="B46" s="543"/>
      <c r="C46" s="573"/>
      <c r="D46" s="573"/>
      <c r="E46" s="566"/>
      <c r="F46" s="566"/>
      <c r="G46" s="566"/>
      <c r="H46" s="566"/>
      <c r="I46" s="566"/>
      <c r="J46" s="566"/>
      <c r="K46" s="566"/>
      <c r="L46" s="566"/>
      <c r="M46" s="566"/>
      <c r="N46" s="566"/>
      <c r="O46" s="566"/>
      <c r="P46" s="566"/>
      <c r="Q46" s="576"/>
      <c r="R46" s="576"/>
      <c r="S46" s="576"/>
      <c r="T46" s="576"/>
      <c r="U46" s="576"/>
      <c r="V46" s="576"/>
      <c r="W46" s="576"/>
      <c r="X46" s="346"/>
      <c r="Y46" s="346"/>
      <c r="Z46" s="346"/>
      <c r="AA46" s="346"/>
      <c r="AB46" s="346"/>
      <c r="AC46" s="34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6"/>
      <c r="BN46" s="486"/>
      <c r="BO46" s="486"/>
      <c r="BP46" s="486"/>
      <c r="BQ46" s="486"/>
      <c r="BR46" s="486"/>
      <c r="BS46" s="486"/>
      <c r="BT46" s="486"/>
      <c r="BU46" s="486"/>
      <c r="BV46" s="486"/>
      <c r="BW46" s="486"/>
      <c r="BX46" s="486"/>
      <c r="BY46" s="486"/>
      <c r="BZ46" s="486"/>
    </row>
    <row r="47" spans="1:78" s="173" customFormat="1" ht="14" x14ac:dyDescent="0.35">
      <c r="A47" s="543"/>
      <c r="B47" s="543"/>
      <c r="C47" s="573"/>
      <c r="D47" s="573"/>
      <c r="E47" s="566"/>
      <c r="F47" s="566"/>
      <c r="G47" s="566"/>
      <c r="H47" s="566"/>
      <c r="I47" s="566"/>
      <c r="J47" s="566"/>
      <c r="K47" s="566"/>
      <c r="L47" s="566"/>
      <c r="M47" s="566"/>
      <c r="N47" s="566"/>
      <c r="O47" s="566"/>
      <c r="P47" s="566"/>
      <c r="Q47" s="576"/>
      <c r="R47" s="576"/>
      <c r="S47" s="576"/>
      <c r="T47" s="576"/>
      <c r="U47" s="576"/>
      <c r="V47" s="576"/>
      <c r="W47" s="576"/>
      <c r="X47" s="346"/>
      <c r="Y47" s="346"/>
      <c r="Z47" s="346"/>
      <c r="AA47" s="346"/>
      <c r="AB47" s="346"/>
      <c r="AC47" s="346"/>
      <c r="AD47" s="486"/>
      <c r="AE47" s="486"/>
      <c r="AF47" s="486"/>
      <c r="AG47" s="486"/>
      <c r="AH47" s="486"/>
      <c r="AI47" s="486"/>
      <c r="AJ47" s="486"/>
      <c r="AK47" s="486"/>
      <c r="AL47" s="486"/>
      <c r="AM47" s="486"/>
      <c r="AN47" s="486"/>
      <c r="AO47" s="486"/>
      <c r="AP47" s="486"/>
      <c r="AQ47" s="486"/>
      <c r="AR47" s="486"/>
      <c r="AS47" s="486"/>
      <c r="AT47" s="486"/>
      <c r="AU47" s="486"/>
      <c r="AV47" s="486"/>
      <c r="AW47" s="486"/>
      <c r="AX47" s="486"/>
      <c r="AY47" s="486"/>
      <c r="AZ47" s="486"/>
      <c r="BA47" s="486"/>
      <c r="BB47" s="486"/>
      <c r="BC47" s="486"/>
      <c r="BD47" s="486"/>
      <c r="BE47" s="486"/>
      <c r="BF47" s="486"/>
      <c r="BG47" s="486"/>
      <c r="BH47" s="486"/>
      <c r="BI47" s="486"/>
      <c r="BJ47" s="486"/>
      <c r="BK47" s="486"/>
      <c r="BL47" s="486"/>
      <c r="BM47" s="486"/>
      <c r="BN47" s="486"/>
      <c r="BO47" s="486"/>
      <c r="BP47" s="486"/>
      <c r="BQ47" s="486"/>
      <c r="BR47" s="486"/>
      <c r="BS47" s="486"/>
      <c r="BT47" s="486"/>
      <c r="BU47" s="486"/>
      <c r="BV47" s="486"/>
      <c r="BW47" s="486"/>
      <c r="BX47" s="486"/>
      <c r="BY47" s="486"/>
      <c r="BZ47" s="486"/>
    </row>
    <row r="48" spans="1:78" s="173" customFormat="1" ht="14" x14ac:dyDescent="0.35">
      <c r="A48" s="543"/>
      <c r="B48" s="543"/>
      <c r="C48" s="573"/>
      <c r="D48" s="573"/>
      <c r="E48" s="566"/>
      <c r="F48" s="566"/>
      <c r="G48" s="566"/>
      <c r="H48" s="566"/>
      <c r="I48" s="566"/>
      <c r="J48" s="566"/>
      <c r="K48" s="566"/>
      <c r="L48" s="566"/>
      <c r="M48" s="566"/>
      <c r="N48" s="566"/>
      <c r="O48" s="566"/>
      <c r="P48" s="566"/>
      <c r="Q48" s="576"/>
      <c r="R48" s="576"/>
      <c r="S48" s="576"/>
      <c r="T48" s="576"/>
      <c r="U48" s="576"/>
      <c r="V48" s="576"/>
      <c r="W48" s="576"/>
      <c r="X48" s="346"/>
      <c r="Y48" s="346"/>
      <c r="Z48" s="346"/>
      <c r="AA48" s="346"/>
      <c r="AB48" s="346"/>
      <c r="AC48" s="346"/>
      <c r="AD48" s="486"/>
      <c r="AE48" s="486"/>
      <c r="AF48" s="486"/>
      <c r="AG48" s="486"/>
      <c r="AH48" s="486"/>
      <c r="AI48" s="486"/>
      <c r="AJ48" s="486"/>
      <c r="AK48" s="486"/>
      <c r="AL48" s="486"/>
      <c r="AM48" s="486"/>
      <c r="AN48" s="486"/>
      <c r="AO48" s="486"/>
      <c r="AP48" s="486"/>
      <c r="AQ48" s="486"/>
      <c r="AR48" s="486"/>
      <c r="AS48" s="486"/>
      <c r="AT48" s="486"/>
      <c r="AU48" s="486"/>
      <c r="AV48" s="486"/>
      <c r="AW48" s="486"/>
      <c r="AX48" s="486"/>
      <c r="AY48" s="486"/>
      <c r="AZ48" s="486"/>
      <c r="BA48" s="486"/>
      <c r="BB48" s="486"/>
      <c r="BC48" s="486"/>
      <c r="BD48" s="486"/>
      <c r="BE48" s="486"/>
      <c r="BF48" s="486"/>
      <c r="BG48" s="486"/>
      <c r="BH48" s="486"/>
      <c r="BI48" s="486"/>
      <c r="BJ48" s="486"/>
      <c r="BK48" s="486"/>
      <c r="BL48" s="486"/>
      <c r="BM48" s="486"/>
      <c r="BN48" s="486"/>
      <c r="BO48" s="486"/>
      <c r="BP48" s="486"/>
      <c r="BQ48" s="486"/>
      <c r="BR48" s="486"/>
      <c r="BS48" s="486"/>
      <c r="BT48" s="486"/>
      <c r="BU48" s="486"/>
      <c r="BV48" s="486"/>
      <c r="BW48" s="486"/>
      <c r="BX48" s="486"/>
      <c r="BY48" s="486"/>
      <c r="BZ48" s="486"/>
    </row>
    <row r="49" spans="1:79" s="173" customFormat="1" ht="14" x14ac:dyDescent="0.35">
      <c r="A49" s="543"/>
      <c r="B49" s="543"/>
      <c r="C49" s="573"/>
      <c r="D49" s="573"/>
      <c r="E49" s="566"/>
      <c r="F49" s="566"/>
      <c r="G49" s="566"/>
      <c r="H49" s="566"/>
      <c r="I49" s="566"/>
      <c r="J49" s="566"/>
      <c r="K49" s="566"/>
      <c r="L49" s="566"/>
      <c r="M49" s="566"/>
      <c r="N49" s="566"/>
      <c r="O49" s="566"/>
      <c r="P49" s="566"/>
      <c r="Q49" s="576"/>
      <c r="R49" s="576"/>
      <c r="S49" s="576"/>
      <c r="T49" s="576"/>
      <c r="U49" s="576"/>
      <c r="V49" s="576"/>
      <c r="W49" s="576"/>
      <c r="X49" s="346"/>
      <c r="Y49" s="346"/>
      <c r="Z49" s="346"/>
      <c r="AA49" s="346"/>
      <c r="AB49" s="346"/>
      <c r="AC49" s="346"/>
      <c r="AD49" s="486"/>
      <c r="AE49" s="486"/>
      <c r="AF49" s="486"/>
      <c r="AG49" s="486"/>
      <c r="AH49" s="486"/>
      <c r="AI49" s="486"/>
      <c r="AJ49" s="486"/>
      <c r="AK49" s="486"/>
      <c r="AL49" s="486"/>
      <c r="AM49" s="486"/>
      <c r="AN49" s="486"/>
      <c r="AO49" s="486"/>
      <c r="AP49" s="486"/>
      <c r="AQ49" s="486"/>
      <c r="AR49" s="486"/>
      <c r="AS49" s="486"/>
      <c r="AT49" s="486"/>
      <c r="AU49" s="486"/>
      <c r="AV49" s="486"/>
      <c r="AW49" s="486"/>
      <c r="AX49" s="486"/>
      <c r="AY49" s="486"/>
      <c r="AZ49" s="486"/>
      <c r="BA49" s="486"/>
      <c r="BB49" s="486"/>
      <c r="BC49" s="486"/>
      <c r="BD49" s="486"/>
      <c r="BE49" s="486"/>
      <c r="BF49" s="486"/>
      <c r="BG49" s="486"/>
      <c r="BH49" s="486"/>
      <c r="BI49" s="486"/>
      <c r="BJ49" s="486"/>
      <c r="BK49" s="486"/>
      <c r="BL49" s="486"/>
      <c r="BM49" s="486"/>
      <c r="BN49" s="486"/>
      <c r="BO49" s="486"/>
      <c r="BP49" s="486"/>
      <c r="BQ49" s="486"/>
      <c r="BR49" s="486"/>
      <c r="BS49" s="486"/>
      <c r="BT49" s="486"/>
      <c r="BU49" s="486"/>
      <c r="BV49" s="486"/>
      <c r="BW49" s="486"/>
      <c r="BX49" s="486"/>
      <c r="BY49" s="486"/>
      <c r="BZ49" s="486"/>
    </row>
    <row r="50" spans="1:79" s="173" customFormat="1" ht="18.5" thickBot="1" x14ac:dyDescent="0.35">
      <c r="A50" s="487" t="s">
        <v>897</v>
      </c>
      <c r="B50" s="345"/>
      <c r="C50" s="561"/>
      <c r="D50" s="561"/>
      <c r="E50" s="562"/>
      <c r="F50" s="563"/>
      <c r="G50" s="563"/>
      <c r="H50" s="563"/>
      <c r="I50" s="563"/>
      <c r="J50" s="563"/>
      <c r="K50" s="564"/>
      <c r="L50" s="564"/>
      <c r="M50" s="564"/>
      <c r="N50" s="564"/>
      <c r="O50" s="564"/>
      <c r="P50" s="564"/>
      <c r="Q50" s="562"/>
      <c r="R50" s="563"/>
      <c r="S50" s="563"/>
      <c r="T50" s="563"/>
      <c r="U50" s="563"/>
      <c r="V50" s="563"/>
      <c r="W50" s="564"/>
      <c r="X50" s="341"/>
      <c r="Y50" s="341"/>
      <c r="Z50" s="341"/>
      <c r="AA50" s="346"/>
      <c r="AB50" s="346"/>
      <c r="AC50" s="346"/>
      <c r="AD50" s="486"/>
      <c r="AE50" s="486"/>
      <c r="AF50" s="486"/>
      <c r="AG50" s="486"/>
      <c r="AH50" s="486"/>
      <c r="AI50" s="486"/>
      <c r="AJ50" s="486"/>
      <c r="AK50" s="486"/>
      <c r="AL50" s="486"/>
      <c r="AM50" s="486"/>
      <c r="AN50" s="486"/>
      <c r="AO50" s="486"/>
      <c r="AP50" s="486"/>
      <c r="AQ50" s="486"/>
      <c r="AR50" s="486"/>
      <c r="AS50" s="486"/>
      <c r="AT50" s="486"/>
      <c r="AU50" s="486"/>
      <c r="AV50" s="486"/>
      <c r="AW50" s="486"/>
      <c r="AX50" s="486"/>
      <c r="AY50" s="486"/>
      <c r="AZ50" s="486"/>
      <c r="BA50" s="486"/>
      <c r="BB50" s="486"/>
      <c r="BC50" s="486"/>
      <c r="BD50" s="486"/>
      <c r="BE50" s="486"/>
      <c r="BF50" s="486"/>
      <c r="BG50" s="486"/>
      <c r="BH50" s="486"/>
      <c r="BI50" s="486"/>
      <c r="BJ50" s="486"/>
      <c r="BK50" s="486"/>
      <c r="BL50" s="486"/>
      <c r="BM50" s="486"/>
      <c r="BN50" s="486"/>
      <c r="BO50" s="486"/>
      <c r="BP50" s="486"/>
      <c r="BQ50" s="486"/>
      <c r="BR50" s="486"/>
      <c r="BS50" s="486"/>
      <c r="BT50" s="486"/>
      <c r="BU50" s="486"/>
      <c r="BV50" s="486"/>
      <c r="BW50" s="486"/>
      <c r="BX50" s="486"/>
      <c r="BY50" s="486"/>
      <c r="BZ50" s="486"/>
    </row>
    <row r="51" spans="1:79" s="173" customFormat="1" ht="20.5" thickBot="1" x14ac:dyDescent="0.35">
      <c r="A51" s="581"/>
      <c r="B51" s="345"/>
      <c r="C51" s="561"/>
      <c r="D51" s="561"/>
      <c r="E51" s="562"/>
      <c r="F51" s="644" t="s">
        <v>872</v>
      </c>
      <c r="G51" s="645"/>
      <c r="H51" s="645"/>
      <c r="I51" s="645"/>
      <c r="J51" s="645"/>
      <c r="K51" s="645"/>
      <c r="L51" s="645"/>
      <c r="M51" s="645"/>
      <c r="N51" s="645"/>
      <c r="O51" s="645"/>
      <c r="P51" s="645"/>
      <c r="Q51" s="645"/>
      <c r="R51" s="645"/>
      <c r="S51" s="645"/>
      <c r="T51" s="645"/>
      <c r="U51" s="645"/>
      <c r="V51" s="645"/>
      <c r="W51" s="645"/>
      <c r="X51" s="645"/>
      <c r="Y51" s="645"/>
      <c r="Z51" s="646"/>
      <c r="AA51" s="346"/>
      <c r="AB51" s="346"/>
      <c r="AC51" s="346"/>
      <c r="AD51" s="486"/>
      <c r="AE51" s="486"/>
      <c r="AF51" s="486"/>
      <c r="AG51" s="486"/>
      <c r="AH51" s="486"/>
      <c r="AI51" s="486"/>
      <c r="AJ51" s="486"/>
      <c r="AK51" s="486"/>
      <c r="AL51" s="486"/>
      <c r="AM51" s="486"/>
      <c r="AN51" s="486"/>
      <c r="AO51" s="486"/>
      <c r="AP51" s="486"/>
      <c r="AQ51" s="486"/>
      <c r="AR51" s="486"/>
      <c r="AS51" s="486"/>
      <c r="AT51" s="486"/>
      <c r="AU51" s="486"/>
      <c r="AV51" s="486"/>
      <c r="AW51" s="486"/>
      <c r="AX51" s="486"/>
      <c r="AY51" s="486"/>
      <c r="AZ51" s="486"/>
      <c r="BA51" s="486"/>
      <c r="BB51" s="486"/>
      <c r="BC51" s="486"/>
      <c r="BD51" s="486"/>
      <c r="BE51" s="486"/>
      <c r="BF51" s="486"/>
      <c r="BG51" s="486"/>
      <c r="BH51" s="486"/>
      <c r="BI51" s="486"/>
      <c r="BJ51" s="486"/>
      <c r="BK51" s="486"/>
      <c r="BL51" s="486"/>
      <c r="BM51" s="486"/>
      <c r="BN51" s="486"/>
      <c r="BO51" s="486"/>
      <c r="BP51" s="486"/>
      <c r="BQ51" s="486"/>
      <c r="BR51" s="486"/>
      <c r="BS51" s="486"/>
      <c r="BT51" s="486"/>
      <c r="BU51" s="486"/>
      <c r="BV51" s="486"/>
      <c r="BW51" s="486"/>
      <c r="BX51" s="486"/>
      <c r="BY51" s="486"/>
      <c r="BZ51" s="486"/>
    </row>
    <row r="52" spans="1:79" s="2" customFormat="1" ht="54" customHeight="1" thickBot="1" x14ac:dyDescent="0.35">
      <c r="A52" s="647" t="s">
        <v>905</v>
      </c>
      <c r="B52" s="648"/>
      <c r="C52" s="648"/>
      <c r="D52" s="648"/>
      <c r="E52" s="649"/>
      <c r="F52" s="650" t="s">
        <v>868</v>
      </c>
      <c r="G52" s="651"/>
      <c r="H52" s="652"/>
      <c r="I52" s="653" t="s">
        <v>869</v>
      </c>
      <c r="J52" s="651"/>
      <c r="K52" s="652"/>
      <c r="L52" s="653" t="s">
        <v>870</v>
      </c>
      <c r="M52" s="651"/>
      <c r="N52" s="652"/>
      <c r="O52" s="653" t="s">
        <v>871</v>
      </c>
      <c r="P52" s="651"/>
      <c r="Q52" s="652"/>
      <c r="R52" s="653" t="s">
        <v>887</v>
      </c>
      <c r="S52" s="651"/>
      <c r="T52" s="652"/>
      <c r="U52" s="654" t="s">
        <v>888</v>
      </c>
      <c r="V52" s="655"/>
      <c r="W52" s="656"/>
      <c r="X52" s="657" t="s">
        <v>0</v>
      </c>
      <c r="Y52" s="658"/>
      <c r="Z52" s="657"/>
      <c r="AA52" s="341"/>
      <c r="AB52" s="341"/>
      <c r="AC52" s="341"/>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row>
    <row r="53" spans="1:79" s="341" customFormat="1" ht="25.4" hidden="1" customHeight="1" thickBot="1" x14ac:dyDescent="0.35">
      <c r="A53" s="391"/>
      <c r="B53" s="582"/>
      <c r="C53" s="582"/>
      <c r="D53" s="543"/>
      <c r="E53" s="582"/>
      <c r="F53" s="763" t="e">
        <f>#REF!*#REF!</f>
        <v>#REF!</v>
      </c>
      <c r="G53" s="764"/>
      <c r="H53" s="765"/>
      <c r="I53" s="763" t="e">
        <f>#REF!*#REF!</f>
        <v>#REF!</v>
      </c>
      <c r="J53" s="764"/>
      <c r="K53" s="765"/>
      <c r="L53" s="763" t="e">
        <f>#REF!*#REF!</f>
        <v>#REF!</v>
      </c>
      <c r="M53" s="764"/>
      <c r="N53" s="765"/>
      <c r="O53" s="763" t="e">
        <f>#REF!*#REF!</f>
        <v>#REF!</v>
      </c>
      <c r="P53" s="764"/>
      <c r="Q53" s="765"/>
      <c r="R53" s="763" t="e">
        <f>#REF!*#REF!</f>
        <v>#REF!</v>
      </c>
      <c r="S53" s="764"/>
      <c r="T53" s="765"/>
      <c r="U53" s="700" t="e">
        <f>#REF!*#REF!</f>
        <v>#REF!</v>
      </c>
      <c r="V53" s="701"/>
      <c r="W53" s="702"/>
      <c r="X53" s="583"/>
      <c r="Y53" s="584"/>
      <c r="Z53" s="585"/>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row>
    <row r="54" spans="1:79" s="2" customFormat="1" ht="67.5" customHeight="1" thickBot="1" x14ac:dyDescent="0.35">
      <c r="A54" s="489"/>
      <c r="B54" s="491" t="s">
        <v>873</v>
      </c>
      <c r="C54" s="491" t="s">
        <v>881</v>
      </c>
      <c r="D54" s="492" t="s">
        <v>882</v>
      </c>
      <c r="E54" s="490" t="s">
        <v>880</v>
      </c>
      <c r="F54" s="493" t="s">
        <v>931</v>
      </c>
      <c r="G54" s="568" t="s">
        <v>932</v>
      </c>
      <c r="H54" s="495" t="s">
        <v>934</v>
      </c>
      <c r="I54" s="496" t="s">
        <v>931</v>
      </c>
      <c r="J54" s="568" t="s">
        <v>932</v>
      </c>
      <c r="K54" s="495" t="s">
        <v>934</v>
      </c>
      <c r="L54" s="493" t="s">
        <v>931</v>
      </c>
      <c r="M54" s="568" t="s">
        <v>932</v>
      </c>
      <c r="N54" s="497" t="s">
        <v>934</v>
      </c>
      <c r="O54" s="493" t="s">
        <v>931</v>
      </c>
      <c r="P54" s="568" t="s">
        <v>932</v>
      </c>
      <c r="Q54" s="495" t="s">
        <v>934</v>
      </c>
      <c r="R54" s="493" t="s">
        <v>931</v>
      </c>
      <c r="S54" s="568" t="s">
        <v>932</v>
      </c>
      <c r="T54" s="495" t="s">
        <v>934</v>
      </c>
      <c r="U54" s="493" t="s">
        <v>931</v>
      </c>
      <c r="V54" s="568" t="s">
        <v>932</v>
      </c>
      <c r="W54" s="495" t="s">
        <v>934</v>
      </c>
      <c r="X54" s="586" t="s">
        <v>931</v>
      </c>
      <c r="Y54" s="568" t="s">
        <v>932</v>
      </c>
      <c r="Z54" s="495" t="s">
        <v>934</v>
      </c>
      <c r="AA54" s="341"/>
      <c r="AB54" s="341"/>
      <c r="AC54" s="499">
        <f>F55</f>
        <v>0</v>
      </c>
      <c r="AD54" s="500"/>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row>
    <row r="55" spans="1:79" s="173" customFormat="1" ht="14.75" customHeight="1" x14ac:dyDescent="0.35">
      <c r="A55" s="501" t="s">
        <v>789</v>
      </c>
      <c r="B55" s="475" t="s">
        <v>799</v>
      </c>
      <c r="C55" s="475" t="s">
        <v>793</v>
      </c>
      <c r="D55" s="502" t="str">
        <f>CONCATENATE(B55," ",C55)</f>
        <v>Band 6 Bottom</v>
      </c>
      <c r="E55" s="503">
        <f>VLOOKUP(D55,'Payscales '!P:S,4)</f>
        <v>29.817549192307691</v>
      </c>
      <c r="F55" s="613">
        <v>0</v>
      </c>
      <c r="G55" s="614">
        <v>0</v>
      </c>
      <c r="H55" s="504">
        <f>(F55+G55)/60*$E$35</f>
        <v>0</v>
      </c>
      <c r="I55" s="617">
        <v>0</v>
      </c>
      <c r="J55" s="614">
        <v>0</v>
      </c>
      <c r="K55" s="504">
        <f t="shared" ref="K55:K60" si="19">(I55+J55)/60*$E55</f>
        <v>0</v>
      </c>
      <c r="L55" s="614">
        <v>0</v>
      </c>
      <c r="M55" s="614">
        <v>0</v>
      </c>
      <c r="N55" s="505">
        <f t="shared" ref="N55:N60" si="20">(L55+M55)/60*$E55</f>
        <v>0</v>
      </c>
      <c r="O55" s="613">
        <v>0</v>
      </c>
      <c r="P55" s="614">
        <v>0</v>
      </c>
      <c r="Q55" s="506">
        <f t="shared" ref="Q55:Q60" si="21">(O55+P55)/60*$E55</f>
        <v>0</v>
      </c>
      <c r="R55" s="613">
        <v>0</v>
      </c>
      <c r="S55" s="614">
        <v>0</v>
      </c>
      <c r="T55" s="506">
        <f t="shared" ref="T55:T60" si="22">(R55+S55)/60*$E55</f>
        <v>0</v>
      </c>
      <c r="U55" s="613">
        <v>0</v>
      </c>
      <c r="V55" s="614">
        <v>0</v>
      </c>
      <c r="W55" s="507">
        <f t="shared" ref="W55:W60" si="23">(U55+V55)/60*$E55</f>
        <v>0</v>
      </c>
      <c r="X55" s="508">
        <f t="shared" ref="X55:Z60" si="24">F55+I55+L55+O55+R55+U55</f>
        <v>0</v>
      </c>
      <c r="Y55" s="509">
        <f t="shared" si="24"/>
        <v>0</v>
      </c>
      <c r="Z55" s="510">
        <f t="shared" si="24"/>
        <v>0</v>
      </c>
      <c r="AA55" s="346"/>
      <c r="AB55" s="346"/>
      <c r="AC55" s="512"/>
      <c r="AD55" s="513"/>
      <c r="AE55" s="486"/>
      <c r="AF55" s="486"/>
      <c r="AG55" s="486"/>
      <c r="AH55" s="486"/>
      <c r="AI55" s="486"/>
      <c r="AJ55" s="486"/>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c r="BL55" s="486"/>
      <c r="BM55" s="486"/>
      <c r="BN55" s="486"/>
      <c r="BO55" s="486"/>
      <c r="BP55" s="486"/>
      <c r="BQ55" s="486"/>
      <c r="BR55" s="486"/>
      <c r="BS55" s="486"/>
      <c r="BT55" s="486"/>
      <c r="BU55" s="486"/>
      <c r="BV55" s="486"/>
      <c r="BW55" s="486"/>
      <c r="BX55" s="486"/>
      <c r="BY55" s="486"/>
      <c r="BZ55" s="486"/>
    </row>
    <row r="56" spans="1:79" s="173" customFormat="1" ht="14" x14ac:dyDescent="0.35">
      <c r="A56" s="514" t="s">
        <v>790</v>
      </c>
      <c r="B56" s="475" t="s">
        <v>799</v>
      </c>
      <c r="C56" s="475" t="s">
        <v>793</v>
      </c>
      <c r="D56" s="502" t="str">
        <f t="shared" ref="D56:D60" si="25">CONCATENATE(B56," ",C56)</f>
        <v>Band 6 Bottom</v>
      </c>
      <c r="E56" s="503">
        <f>VLOOKUP(D56,'Payscales '!P:S,4)</f>
        <v>29.817549192307691</v>
      </c>
      <c r="F56" s="613">
        <v>0</v>
      </c>
      <c r="G56" s="614">
        <v>0</v>
      </c>
      <c r="H56" s="504">
        <f>(F56+G56)/60*E56</f>
        <v>0</v>
      </c>
      <c r="I56" s="617">
        <v>0</v>
      </c>
      <c r="J56" s="614">
        <v>0</v>
      </c>
      <c r="K56" s="504">
        <f t="shared" si="19"/>
        <v>0</v>
      </c>
      <c r="L56" s="614">
        <v>0</v>
      </c>
      <c r="M56" s="614">
        <v>0</v>
      </c>
      <c r="N56" s="505">
        <f t="shared" si="20"/>
        <v>0</v>
      </c>
      <c r="O56" s="613">
        <v>0</v>
      </c>
      <c r="P56" s="614">
        <v>0</v>
      </c>
      <c r="Q56" s="506">
        <f t="shared" si="21"/>
        <v>0</v>
      </c>
      <c r="R56" s="613">
        <v>0</v>
      </c>
      <c r="S56" s="614">
        <v>0</v>
      </c>
      <c r="T56" s="506">
        <f t="shared" si="22"/>
        <v>0</v>
      </c>
      <c r="U56" s="613">
        <v>0</v>
      </c>
      <c r="V56" s="614">
        <v>0</v>
      </c>
      <c r="W56" s="507">
        <f t="shared" si="23"/>
        <v>0</v>
      </c>
      <c r="X56" s="508">
        <f t="shared" si="24"/>
        <v>0</v>
      </c>
      <c r="Y56" s="509">
        <f t="shared" si="24"/>
        <v>0</v>
      </c>
      <c r="Z56" s="510">
        <f t="shared" si="24"/>
        <v>0</v>
      </c>
      <c r="AA56" s="346"/>
      <c r="AB56" s="346"/>
      <c r="AC56" s="512"/>
      <c r="AD56" s="486"/>
      <c r="AE56" s="486"/>
      <c r="AF56" s="486"/>
      <c r="AG56" s="486"/>
      <c r="AH56" s="486"/>
      <c r="AI56" s="486"/>
      <c r="AJ56" s="486"/>
      <c r="AK56" s="486"/>
      <c r="AL56" s="486"/>
      <c r="AM56" s="486"/>
      <c r="AN56" s="486"/>
      <c r="AO56" s="486"/>
      <c r="AP56" s="486"/>
      <c r="AQ56" s="486"/>
      <c r="AR56" s="486"/>
      <c r="AS56" s="486"/>
      <c r="AT56" s="486"/>
      <c r="AU56" s="486"/>
      <c r="AV56" s="486"/>
      <c r="AW56" s="486"/>
      <c r="AX56" s="486"/>
      <c r="AY56" s="486"/>
      <c r="AZ56" s="486"/>
      <c r="BA56" s="486"/>
      <c r="BB56" s="486"/>
      <c r="BC56" s="486"/>
      <c r="BD56" s="486"/>
      <c r="BE56" s="486"/>
      <c r="BF56" s="486"/>
      <c r="BG56" s="486"/>
      <c r="BH56" s="486"/>
      <c r="BI56" s="486"/>
      <c r="BJ56" s="486"/>
      <c r="BK56" s="486"/>
      <c r="BL56" s="486"/>
      <c r="BM56" s="486"/>
      <c r="BN56" s="486"/>
      <c r="BO56" s="486"/>
      <c r="BP56" s="486"/>
      <c r="BQ56" s="486"/>
      <c r="BR56" s="486"/>
      <c r="BS56" s="486"/>
      <c r="BT56" s="486"/>
      <c r="BU56" s="486"/>
      <c r="BV56" s="486"/>
      <c r="BW56" s="486"/>
      <c r="BX56" s="486"/>
      <c r="BY56" s="486"/>
      <c r="BZ56" s="486"/>
    </row>
    <row r="57" spans="1:79" s="173" customFormat="1" ht="14" x14ac:dyDescent="0.35">
      <c r="A57" s="514" t="s">
        <v>791</v>
      </c>
      <c r="B57" s="475" t="s">
        <v>800</v>
      </c>
      <c r="C57" s="475" t="s">
        <v>793</v>
      </c>
      <c r="D57" s="502" t="str">
        <f t="shared" si="25"/>
        <v>Band 7 Bottom</v>
      </c>
      <c r="E57" s="503">
        <f>VLOOKUP(D57,'Payscales '!P:S,4)</f>
        <v>37.043002634615391</v>
      </c>
      <c r="F57" s="613">
        <v>0</v>
      </c>
      <c r="G57" s="614">
        <v>0</v>
      </c>
      <c r="H57" s="504">
        <f>(F57+G57)/60*E57</f>
        <v>0</v>
      </c>
      <c r="I57" s="617">
        <v>0</v>
      </c>
      <c r="J57" s="614">
        <v>0</v>
      </c>
      <c r="K57" s="504">
        <f t="shared" si="19"/>
        <v>0</v>
      </c>
      <c r="L57" s="614">
        <v>0</v>
      </c>
      <c r="M57" s="614">
        <v>0</v>
      </c>
      <c r="N57" s="505">
        <f t="shared" si="20"/>
        <v>0</v>
      </c>
      <c r="O57" s="613">
        <v>0</v>
      </c>
      <c r="P57" s="614">
        <v>0</v>
      </c>
      <c r="Q57" s="506">
        <f t="shared" si="21"/>
        <v>0</v>
      </c>
      <c r="R57" s="613">
        <v>0</v>
      </c>
      <c r="S57" s="614">
        <v>0</v>
      </c>
      <c r="T57" s="506">
        <f t="shared" si="22"/>
        <v>0</v>
      </c>
      <c r="U57" s="613">
        <v>0</v>
      </c>
      <c r="V57" s="614">
        <v>0</v>
      </c>
      <c r="W57" s="507">
        <f t="shared" si="23"/>
        <v>0</v>
      </c>
      <c r="X57" s="508">
        <f t="shared" si="24"/>
        <v>0</v>
      </c>
      <c r="Y57" s="509">
        <f t="shared" si="24"/>
        <v>0</v>
      </c>
      <c r="Z57" s="510">
        <f t="shared" si="24"/>
        <v>0</v>
      </c>
      <c r="AA57" s="346"/>
      <c r="AB57" s="346"/>
      <c r="AC57" s="512"/>
      <c r="AD57" s="486"/>
      <c r="AE57" s="486"/>
      <c r="AF57" s="486"/>
      <c r="AG57" s="486"/>
      <c r="AH57" s="486"/>
      <c r="AI57" s="486"/>
      <c r="AJ57" s="486"/>
      <c r="AK57" s="486"/>
      <c r="AL57" s="486"/>
      <c r="AM57" s="486"/>
      <c r="AN57" s="486"/>
      <c r="AO57" s="486"/>
      <c r="AP57" s="486"/>
      <c r="AQ57" s="486"/>
      <c r="AR57" s="486"/>
      <c r="AS57" s="486"/>
      <c r="AT57" s="486"/>
      <c r="AU57" s="486"/>
      <c r="AV57" s="486"/>
      <c r="AW57" s="486"/>
      <c r="AX57" s="486"/>
      <c r="AY57" s="486"/>
      <c r="AZ57" s="486"/>
      <c r="BA57" s="486"/>
      <c r="BB57" s="486"/>
      <c r="BC57" s="486"/>
      <c r="BD57" s="486"/>
      <c r="BE57" s="486"/>
      <c r="BF57" s="486"/>
      <c r="BG57" s="486"/>
      <c r="BH57" s="486"/>
      <c r="BI57" s="486"/>
      <c r="BJ57" s="486"/>
      <c r="BK57" s="486"/>
      <c r="BL57" s="486"/>
      <c r="BM57" s="486"/>
      <c r="BN57" s="486"/>
      <c r="BO57" s="486"/>
      <c r="BP57" s="486"/>
      <c r="BQ57" s="486"/>
      <c r="BR57" s="486"/>
      <c r="BS57" s="486"/>
      <c r="BT57" s="486"/>
      <c r="BU57" s="486"/>
      <c r="BV57" s="486"/>
      <c r="BW57" s="486"/>
      <c r="BX57" s="486"/>
      <c r="BY57" s="486"/>
      <c r="BZ57" s="486"/>
    </row>
    <row r="58" spans="1:79" s="173" customFormat="1" ht="14" x14ac:dyDescent="0.35">
      <c r="A58" s="514" t="s">
        <v>792</v>
      </c>
      <c r="B58" s="475" t="s">
        <v>801</v>
      </c>
      <c r="C58" s="475" t="s">
        <v>793</v>
      </c>
      <c r="D58" s="502" t="str">
        <f t="shared" si="25"/>
        <v>Band 8a Bottom</v>
      </c>
      <c r="E58" s="503">
        <f>VLOOKUP(D58,'Payscales '!P:S,4)</f>
        <v>43.281804192307696</v>
      </c>
      <c r="F58" s="613">
        <v>0</v>
      </c>
      <c r="G58" s="614">
        <v>0</v>
      </c>
      <c r="H58" s="504">
        <f>(F58+G58)/60*E58</f>
        <v>0</v>
      </c>
      <c r="I58" s="617">
        <v>0</v>
      </c>
      <c r="J58" s="614">
        <v>0</v>
      </c>
      <c r="K58" s="504">
        <f t="shared" si="19"/>
        <v>0</v>
      </c>
      <c r="L58" s="614">
        <v>0</v>
      </c>
      <c r="M58" s="614">
        <v>0</v>
      </c>
      <c r="N58" s="505">
        <f t="shared" si="20"/>
        <v>0</v>
      </c>
      <c r="O58" s="613">
        <v>0</v>
      </c>
      <c r="P58" s="614">
        <v>0</v>
      </c>
      <c r="Q58" s="506">
        <f t="shared" si="21"/>
        <v>0</v>
      </c>
      <c r="R58" s="613">
        <v>0</v>
      </c>
      <c r="S58" s="614">
        <v>0</v>
      </c>
      <c r="T58" s="506">
        <f t="shared" si="22"/>
        <v>0</v>
      </c>
      <c r="U58" s="613">
        <v>0</v>
      </c>
      <c r="V58" s="614">
        <v>0</v>
      </c>
      <c r="W58" s="507">
        <f t="shared" si="23"/>
        <v>0</v>
      </c>
      <c r="X58" s="508">
        <f t="shared" si="24"/>
        <v>0</v>
      </c>
      <c r="Y58" s="509">
        <f t="shared" si="24"/>
        <v>0</v>
      </c>
      <c r="Z58" s="510">
        <f t="shared" si="24"/>
        <v>0</v>
      </c>
      <c r="AA58" s="346"/>
      <c r="AB58" s="346"/>
      <c r="AC58" s="512"/>
      <c r="AD58" s="486"/>
      <c r="AE58" s="486"/>
      <c r="AF58" s="486"/>
      <c r="AG58" s="486"/>
      <c r="AH58" s="486"/>
      <c r="AI58" s="486"/>
      <c r="AJ58" s="486"/>
      <c r="AK58" s="486"/>
      <c r="AL58" s="486"/>
      <c r="AM58" s="486"/>
      <c r="AN58" s="486"/>
      <c r="AO58" s="486"/>
      <c r="AP58" s="486"/>
      <c r="AQ58" s="486"/>
      <c r="AR58" s="486"/>
      <c r="AS58" s="486"/>
      <c r="AT58" s="486"/>
      <c r="AU58" s="486"/>
      <c r="AV58" s="486"/>
      <c r="AW58" s="486"/>
      <c r="AX58" s="486"/>
      <c r="AY58" s="486"/>
      <c r="AZ58" s="486"/>
      <c r="BA58" s="486"/>
      <c r="BB58" s="486"/>
      <c r="BC58" s="486"/>
      <c r="BD58" s="486"/>
      <c r="BE58" s="486"/>
      <c r="BF58" s="486"/>
      <c r="BG58" s="486"/>
      <c r="BH58" s="486"/>
      <c r="BI58" s="486"/>
      <c r="BJ58" s="486"/>
      <c r="BK58" s="486"/>
      <c r="BL58" s="486"/>
      <c r="BM58" s="486"/>
      <c r="BN58" s="486"/>
      <c r="BO58" s="486"/>
      <c r="BP58" s="486"/>
      <c r="BQ58" s="486"/>
      <c r="BR58" s="486"/>
      <c r="BS58" s="486"/>
      <c r="BT58" s="486"/>
      <c r="BU58" s="486"/>
      <c r="BV58" s="486"/>
      <c r="BW58" s="486"/>
      <c r="BX58" s="486"/>
      <c r="BY58" s="486"/>
      <c r="BZ58" s="486"/>
    </row>
    <row r="59" spans="1:79" s="173" customFormat="1" ht="14" x14ac:dyDescent="0.3">
      <c r="A59" s="478" t="s">
        <v>644</v>
      </c>
      <c r="B59" s="475" t="s">
        <v>779</v>
      </c>
      <c r="C59" s="475" t="s">
        <v>793</v>
      </c>
      <c r="D59" s="502" t="str">
        <f t="shared" si="25"/>
        <v>Consultant Bottom</v>
      </c>
      <c r="E59" s="503">
        <f>VLOOKUP(D59,'Payscales '!P:S,4)</f>
        <v>90.969888662790709</v>
      </c>
      <c r="F59" s="613">
        <v>0</v>
      </c>
      <c r="G59" s="614">
        <v>0</v>
      </c>
      <c r="H59" s="504">
        <f>(F59+G59)/60*E59</f>
        <v>0</v>
      </c>
      <c r="I59" s="617">
        <v>0</v>
      </c>
      <c r="J59" s="614">
        <v>0</v>
      </c>
      <c r="K59" s="504">
        <f t="shared" si="19"/>
        <v>0</v>
      </c>
      <c r="L59" s="614">
        <v>0</v>
      </c>
      <c r="M59" s="614">
        <v>0</v>
      </c>
      <c r="N59" s="505">
        <f t="shared" si="20"/>
        <v>0</v>
      </c>
      <c r="O59" s="613">
        <v>0</v>
      </c>
      <c r="P59" s="614">
        <v>0</v>
      </c>
      <c r="Q59" s="506">
        <f t="shared" si="21"/>
        <v>0</v>
      </c>
      <c r="R59" s="613">
        <v>0</v>
      </c>
      <c r="S59" s="614">
        <v>0</v>
      </c>
      <c r="T59" s="506">
        <f t="shared" si="22"/>
        <v>0</v>
      </c>
      <c r="U59" s="618">
        <v>0</v>
      </c>
      <c r="V59" s="619">
        <v>0</v>
      </c>
      <c r="W59" s="569">
        <f t="shared" si="23"/>
        <v>0</v>
      </c>
      <c r="X59" s="508">
        <f t="shared" si="24"/>
        <v>0</v>
      </c>
      <c r="Y59" s="509">
        <f t="shared" si="24"/>
        <v>0</v>
      </c>
      <c r="Z59" s="510">
        <f t="shared" si="24"/>
        <v>0</v>
      </c>
      <c r="AA59" s="346"/>
      <c r="AB59" s="346"/>
      <c r="AC59" s="512"/>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486"/>
      <c r="BY59" s="486"/>
      <c r="BZ59" s="486"/>
    </row>
    <row r="60" spans="1:79" s="173" customFormat="1" ht="18.75" customHeight="1" thickBot="1" x14ac:dyDescent="0.35">
      <c r="A60" s="458" t="s">
        <v>933</v>
      </c>
      <c r="B60" s="477" t="s">
        <v>779</v>
      </c>
      <c r="C60" s="477" t="s">
        <v>793</v>
      </c>
      <c r="D60" s="515" t="str">
        <f t="shared" si="25"/>
        <v>Consultant Bottom</v>
      </c>
      <c r="E60" s="503">
        <f>VLOOKUP(D60,'Payscales '!P:S,4)</f>
        <v>90.969888662790709</v>
      </c>
      <c r="F60" s="615">
        <v>0</v>
      </c>
      <c r="G60" s="616">
        <v>0</v>
      </c>
      <c r="H60" s="516">
        <f>(F60+G60)/60*E60</f>
        <v>0</v>
      </c>
      <c r="I60" s="617">
        <v>0</v>
      </c>
      <c r="J60" s="614">
        <v>0</v>
      </c>
      <c r="K60" s="504">
        <f t="shared" si="19"/>
        <v>0</v>
      </c>
      <c r="L60" s="614">
        <v>0</v>
      </c>
      <c r="M60" s="614">
        <v>0</v>
      </c>
      <c r="N60" s="505">
        <f t="shared" si="20"/>
        <v>0</v>
      </c>
      <c r="O60" s="615">
        <v>0</v>
      </c>
      <c r="P60" s="616">
        <v>0</v>
      </c>
      <c r="Q60" s="570">
        <f t="shared" si="21"/>
        <v>0</v>
      </c>
      <c r="R60" s="615">
        <v>0</v>
      </c>
      <c r="S60" s="616">
        <v>0</v>
      </c>
      <c r="T60" s="570">
        <f t="shared" si="22"/>
        <v>0</v>
      </c>
      <c r="U60" s="620">
        <v>0</v>
      </c>
      <c r="V60" s="621">
        <v>0</v>
      </c>
      <c r="W60" s="571">
        <f t="shared" si="23"/>
        <v>0</v>
      </c>
      <c r="X60" s="508">
        <f t="shared" si="24"/>
        <v>0</v>
      </c>
      <c r="Y60" s="509">
        <f t="shared" si="24"/>
        <v>0</v>
      </c>
      <c r="Z60" s="510">
        <f t="shared" si="24"/>
        <v>0</v>
      </c>
      <c r="AA60" s="346"/>
      <c r="AB60" s="346"/>
      <c r="AC60" s="34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row>
    <row r="61" spans="1:79" s="173" customFormat="1" ht="28.75" customHeight="1" thickBot="1" x14ac:dyDescent="0.35">
      <c r="A61" s="637" t="s">
        <v>892</v>
      </c>
      <c r="B61" s="638"/>
      <c r="C61" s="638"/>
      <c r="D61" s="638"/>
      <c r="E61" s="638"/>
      <c r="F61" s="639">
        <f>SUM(H55:H60)</f>
        <v>0</v>
      </c>
      <c r="G61" s="640"/>
      <c r="H61" s="641"/>
      <c r="I61" s="639">
        <f>SUM(K55:K60)</f>
        <v>0</v>
      </c>
      <c r="J61" s="640"/>
      <c r="K61" s="641"/>
      <c r="L61" s="639">
        <f>SUM(N55:N60)</f>
        <v>0</v>
      </c>
      <c r="M61" s="640"/>
      <c r="N61" s="641"/>
      <c r="O61" s="640">
        <f>SUM(Q55:Q60)</f>
        <v>0</v>
      </c>
      <c r="P61" s="640"/>
      <c r="Q61" s="641"/>
      <c r="R61" s="639">
        <f>SUM(T55:T60)</f>
        <v>0</v>
      </c>
      <c r="S61" s="640"/>
      <c r="T61" s="641"/>
      <c r="U61" s="639">
        <f>SUM(W55:W60)</f>
        <v>0</v>
      </c>
      <c r="V61" s="640"/>
      <c r="W61" s="641"/>
      <c r="X61" s="640">
        <f>SUM(Z55:Z60)</f>
        <v>0</v>
      </c>
      <c r="Y61" s="640"/>
      <c r="Z61" s="641"/>
      <c r="AA61" s="522"/>
      <c r="AB61" s="346"/>
      <c r="AC61" s="34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486"/>
      <c r="BY61" s="486"/>
      <c r="BZ61" s="486"/>
    </row>
    <row r="62" spans="1:79" s="2" customFormat="1" ht="18" customHeight="1" x14ac:dyDescent="0.3">
      <c r="A62" s="523"/>
      <c r="B62" s="523"/>
      <c r="C62" s="523"/>
      <c r="D62" s="523"/>
      <c r="E62" s="523"/>
      <c r="F62" s="524"/>
      <c r="G62" s="524"/>
      <c r="H62" s="524"/>
      <c r="I62" s="524"/>
      <c r="J62" s="524"/>
      <c r="K62" s="524"/>
      <c r="L62" s="524"/>
      <c r="M62" s="524"/>
      <c r="N62" s="524"/>
      <c r="O62" s="524"/>
      <c r="P62" s="524"/>
      <c r="Q62" s="524"/>
      <c r="R62" s="524"/>
      <c r="S62" s="524"/>
      <c r="T62" s="524"/>
      <c r="U62" s="524"/>
      <c r="V62" s="524"/>
      <c r="W62" s="524"/>
      <c r="X62" s="524"/>
      <c r="Y62" s="524"/>
      <c r="Z62" s="524"/>
      <c r="AA62" s="341"/>
      <c r="AB62" s="341"/>
      <c r="AC62" s="341"/>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row>
    <row r="63" spans="1:79" s="2" customFormat="1" ht="32.65" customHeight="1" thickBot="1" x14ac:dyDescent="0.35">
      <c r="A63" s="523"/>
      <c r="B63" s="523"/>
      <c r="C63" s="523"/>
      <c r="D63" s="523"/>
      <c r="E63" s="523"/>
      <c r="F63" s="524"/>
      <c r="G63" s="524"/>
      <c r="H63" s="524"/>
      <c r="I63" s="524"/>
      <c r="J63" s="524"/>
      <c r="K63" s="524"/>
      <c r="L63" s="524"/>
      <c r="M63" s="524"/>
      <c r="N63" s="524"/>
      <c r="O63" s="524"/>
      <c r="P63" s="524"/>
      <c r="Q63" s="524"/>
      <c r="R63" s="524"/>
      <c r="S63" s="524"/>
      <c r="T63" s="524"/>
      <c r="U63" s="524"/>
      <c r="V63" s="524"/>
      <c r="W63" s="524"/>
      <c r="X63" s="524"/>
      <c r="Y63" s="524"/>
      <c r="Z63" s="524"/>
      <c r="AA63" s="341"/>
      <c r="AB63" s="341"/>
      <c r="AC63" s="341"/>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row>
    <row r="64" spans="1:79" s="2" customFormat="1" ht="43.5" customHeight="1" thickBot="1" x14ac:dyDescent="0.35">
      <c r="A64" s="528" t="s">
        <v>944</v>
      </c>
      <c r="B64" s="642"/>
      <c r="C64" s="642"/>
      <c r="D64" s="642"/>
      <c r="E64" s="643"/>
      <c r="F64" s="529" t="s">
        <v>938</v>
      </c>
      <c r="G64" s="530" t="s">
        <v>939</v>
      </c>
      <c r="H64" s="531" t="s">
        <v>940</v>
      </c>
      <c r="I64" s="529" t="s">
        <v>938</v>
      </c>
      <c r="J64" s="530" t="s">
        <v>939</v>
      </c>
      <c r="K64" s="531" t="s">
        <v>940</v>
      </c>
      <c r="L64" s="529" t="s">
        <v>938</v>
      </c>
      <c r="M64" s="530" t="s">
        <v>939</v>
      </c>
      <c r="N64" s="531" t="s">
        <v>940</v>
      </c>
      <c r="O64" s="529" t="s">
        <v>938</v>
      </c>
      <c r="P64" s="530" t="s">
        <v>939</v>
      </c>
      <c r="Q64" s="531" t="s">
        <v>940</v>
      </c>
      <c r="R64" s="529" t="s">
        <v>938</v>
      </c>
      <c r="S64" s="530" t="s">
        <v>939</v>
      </c>
      <c r="T64" s="531" t="s">
        <v>940</v>
      </c>
      <c r="U64" s="529" t="s">
        <v>938</v>
      </c>
      <c r="V64" s="530" t="s">
        <v>939</v>
      </c>
      <c r="W64" s="531" t="s">
        <v>940</v>
      </c>
      <c r="X64" s="529" t="s">
        <v>938</v>
      </c>
      <c r="Y64" s="530" t="s">
        <v>939</v>
      </c>
      <c r="Z64" s="531" t="s">
        <v>940</v>
      </c>
      <c r="AA64" s="341"/>
      <c r="AB64" s="341"/>
      <c r="AC64" s="341"/>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row>
    <row r="65" spans="1:78" s="173" customFormat="1" ht="22" customHeight="1" thickBot="1" x14ac:dyDescent="0.4">
      <c r="A65" s="696" t="s">
        <v>952</v>
      </c>
      <c r="B65" s="697"/>
      <c r="C65" s="533"/>
      <c r="D65" s="532"/>
      <c r="E65" s="534"/>
      <c r="F65" s="535">
        <f>'Assumptions input'!C15</f>
        <v>0</v>
      </c>
      <c r="G65" s="536">
        <f>'Assumptions input'!E15</f>
        <v>0</v>
      </c>
      <c r="H65" s="537">
        <f>G65-F65</f>
        <v>0</v>
      </c>
      <c r="I65" s="535">
        <f>'Assumptions input'!C22</f>
        <v>0</v>
      </c>
      <c r="J65" s="536">
        <f>'Assumptions input'!E22</f>
        <v>0</v>
      </c>
      <c r="K65" s="537">
        <f>J65-I65</f>
        <v>0</v>
      </c>
      <c r="L65" s="535">
        <f>'Assumptions input'!C29</f>
        <v>0</v>
      </c>
      <c r="M65" s="536">
        <f>'Assumptions input'!E29</f>
        <v>0</v>
      </c>
      <c r="N65" s="537">
        <f>M65-L65</f>
        <v>0</v>
      </c>
      <c r="O65" s="535">
        <f>'Assumptions input'!C36</f>
        <v>0</v>
      </c>
      <c r="P65" s="536">
        <f>'Assumptions input'!E36</f>
        <v>0</v>
      </c>
      <c r="Q65" s="537">
        <f>P65-O65</f>
        <v>0</v>
      </c>
      <c r="R65" s="535">
        <f>'Assumptions input'!C43</f>
        <v>0</v>
      </c>
      <c r="S65" s="536">
        <f>'Assumptions input'!E43</f>
        <v>0</v>
      </c>
      <c r="T65" s="537">
        <f>S65-R65</f>
        <v>0</v>
      </c>
      <c r="U65" s="535">
        <f>'Assumptions input'!C50</f>
        <v>0</v>
      </c>
      <c r="V65" s="536">
        <f>'Assumptions input'!E50</f>
        <v>0</v>
      </c>
      <c r="W65" s="537">
        <f>V65-U65</f>
        <v>0</v>
      </c>
      <c r="X65" s="535">
        <f>F65+I65+L65+O65+R65+U65</f>
        <v>0</v>
      </c>
      <c r="Y65" s="536">
        <f>G65+J65+M65+P65+S65+V65</f>
        <v>0</v>
      </c>
      <c r="Z65" s="537">
        <f>Y65-X65</f>
        <v>0</v>
      </c>
      <c r="AA65" s="346"/>
      <c r="AB65" s="346"/>
      <c r="AC65" s="346"/>
      <c r="AD65" s="486"/>
      <c r="AE65" s="486"/>
      <c r="AF65" s="486"/>
      <c r="AG65" s="486"/>
      <c r="AH65" s="486"/>
      <c r="AI65" s="486"/>
      <c r="AJ65" s="486"/>
      <c r="AK65" s="486"/>
      <c r="AL65" s="486"/>
      <c r="AM65" s="486"/>
      <c r="AN65" s="486"/>
      <c r="AO65" s="486"/>
      <c r="AP65" s="486"/>
      <c r="AQ65" s="486"/>
      <c r="AR65" s="486"/>
      <c r="AS65" s="486"/>
      <c r="AT65" s="486"/>
      <c r="AU65" s="486"/>
      <c r="AV65" s="486"/>
      <c r="AW65" s="486"/>
      <c r="AX65" s="486"/>
      <c r="AY65" s="486"/>
      <c r="AZ65" s="486"/>
      <c r="BA65" s="486"/>
      <c r="BB65" s="486"/>
      <c r="BC65" s="486"/>
      <c r="BD65" s="486"/>
      <c r="BE65" s="486"/>
      <c r="BF65" s="486"/>
      <c r="BG65" s="486"/>
      <c r="BH65" s="486"/>
      <c r="BI65" s="486"/>
      <c r="BJ65" s="486"/>
      <c r="BK65" s="486"/>
      <c r="BL65" s="486"/>
      <c r="BM65" s="486"/>
      <c r="BN65" s="486"/>
      <c r="BO65" s="486"/>
      <c r="BP65" s="486"/>
      <c r="BQ65" s="486"/>
      <c r="BR65" s="486"/>
      <c r="BS65" s="486"/>
      <c r="BT65" s="486"/>
      <c r="BU65" s="486"/>
      <c r="BV65" s="486"/>
      <c r="BW65" s="486"/>
      <c r="BX65" s="486"/>
      <c r="BY65" s="486"/>
      <c r="BZ65" s="486"/>
    </row>
    <row r="66" spans="1:78" s="173" customFormat="1" ht="21" customHeight="1" thickBot="1" x14ac:dyDescent="0.4">
      <c r="A66" s="698" t="s">
        <v>941</v>
      </c>
      <c r="B66" s="699"/>
      <c r="C66" s="538"/>
      <c r="D66" s="538"/>
      <c r="E66" s="539"/>
      <c r="F66" s="540"/>
      <c r="G66" s="540"/>
      <c r="H66" s="541">
        <f>H65*F61</f>
        <v>0</v>
      </c>
      <c r="I66" s="540"/>
      <c r="J66" s="540"/>
      <c r="K66" s="541">
        <f>K65*I61</f>
        <v>0</v>
      </c>
      <c r="L66" s="540"/>
      <c r="M66" s="540"/>
      <c r="N66" s="541">
        <f>N65*L61</f>
        <v>0</v>
      </c>
      <c r="O66" s="540"/>
      <c r="P66" s="540"/>
      <c r="Q66" s="541">
        <f>Q65*O61</f>
        <v>0</v>
      </c>
      <c r="R66" s="540"/>
      <c r="S66" s="540"/>
      <c r="T66" s="541">
        <f>T65*R61</f>
        <v>0</v>
      </c>
      <c r="U66" s="540"/>
      <c r="V66" s="540"/>
      <c r="W66" s="541">
        <f>W65*U61</f>
        <v>0</v>
      </c>
      <c r="X66" s="540"/>
      <c r="Y66" s="540"/>
      <c r="Z66" s="541">
        <f>H66+K66+N66+Q66+T66+W66</f>
        <v>0</v>
      </c>
      <c r="AA66" s="346"/>
      <c r="AB66" s="346"/>
      <c r="AC66" s="346"/>
      <c r="AD66" s="486"/>
      <c r="AE66" s="486"/>
      <c r="AF66" s="486"/>
      <c r="AG66" s="486"/>
      <c r="AH66" s="486"/>
      <c r="AI66" s="486"/>
      <c r="AJ66" s="486"/>
      <c r="AK66" s="486"/>
      <c r="AL66" s="486"/>
      <c r="AM66" s="486"/>
      <c r="AN66" s="486"/>
      <c r="AO66" s="486"/>
      <c r="AP66" s="486"/>
      <c r="AQ66" s="486"/>
      <c r="AR66" s="486"/>
      <c r="AS66" s="486"/>
      <c r="AT66" s="486"/>
      <c r="AU66" s="486"/>
      <c r="AV66" s="486"/>
      <c r="AW66" s="486"/>
      <c r="AX66" s="486"/>
      <c r="AY66" s="486"/>
      <c r="AZ66" s="486"/>
      <c r="BA66" s="486"/>
      <c r="BB66" s="486"/>
      <c r="BC66" s="486"/>
      <c r="BD66" s="486"/>
      <c r="BE66" s="486"/>
      <c r="BF66" s="486"/>
      <c r="BG66" s="486"/>
      <c r="BH66" s="486"/>
      <c r="BI66" s="486"/>
      <c r="BJ66" s="486"/>
      <c r="BK66" s="486"/>
      <c r="BL66" s="486"/>
      <c r="BM66" s="486"/>
      <c r="BN66" s="486"/>
      <c r="BO66" s="486"/>
      <c r="BP66" s="486"/>
      <c r="BQ66" s="486"/>
      <c r="BR66" s="486"/>
      <c r="BS66" s="486"/>
      <c r="BT66" s="486"/>
      <c r="BU66" s="486"/>
      <c r="BV66" s="486"/>
      <c r="BW66" s="486"/>
      <c r="BX66" s="486"/>
      <c r="BY66" s="486"/>
      <c r="BZ66" s="486"/>
    </row>
    <row r="67" spans="1:78" s="173" customFormat="1" ht="21" customHeight="1" x14ac:dyDescent="0.35">
      <c r="A67" s="542"/>
      <c r="B67" s="542"/>
      <c r="C67" s="543"/>
      <c r="D67" s="543"/>
      <c r="E67" s="543"/>
      <c r="F67" s="544"/>
      <c r="G67" s="544"/>
      <c r="H67" s="545"/>
      <c r="I67" s="544"/>
      <c r="J67" s="544"/>
      <c r="K67" s="545"/>
      <c r="L67" s="544"/>
      <c r="M67" s="544"/>
      <c r="N67" s="545"/>
      <c r="O67" s="544"/>
      <c r="P67" s="544"/>
      <c r="Q67" s="545"/>
      <c r="R67" s="544"/>
      <c r="S67" s="544"/>
      <c r="T67" s="545"/>
      <c r="U67" s="544"/>
      <c r="V67" s="544"/>
      <c r="W67" s="545"/>
      <c r="X67" s="544"/>
      <c r="Y67" s="544"/>
      <c r="Z67" s="545"/>
      <c r="AA67" s="346"/>
      <c r="AB67" s="346"/>
      <c r="AC67" s="346"/>
      <c r="AD67" s="486"/>
      <c r="AE67" s="486"/>
      <c r="AF67" s="486"/>
      <c r="AG67" s="486"/>
      <c r="AH67" s="486"/>
      <c r="AI67" s="486"/>
      <c r="AJ67" s="486"/>
      <c r="AK67" s="486"/>
      <c r="AL67" s="486"/>
      <c r="AM67" s="486"/>
      <c r="AN67" s="486"/>
      <c r="AO67" s="486"/>
      <c r="AP67" s="486"/>
      <c r="AQ67" s="486"/>
      <c r="AR67" s="486"/>
      <c r="AS67" s="486"/>
      <c r="AT67" s="486"/>
      <c r="AU67" s="486"/>
      <c r="AV67" s="486"/>
      <c r="AW67" s="486"/>
      <c r="AX67" s="486"/>
      <c r="AY67" s="486"/>
      <c r="AZ67" s="486"/>
      <c r="BA67" s="486"/>
      <c r="BB67" s="486"/>
      <c r="BC67" s="486"/>
      <c r="BD67" s="486"/>
      <c r="BE67" s="486"/>
      <c r="BF67" s="486"/>
      <c r="BG67" s="486"/>
      <c r="BH67" s="486"/>
      <c r="BI67" s="486"/>
      <c r="BJ67" s="486"/>
      <c r="BK67" s="486"/>
      <c r="BL67" s="486"/>
      <c r="BM67" s="486"/>
      <c r="BN67" s="486"/>
      <c r="BO67" s="486"/>
      <c r="BP67" s="486"/>
      <c r="BQ67" s="486"/>
      <c r="BR67" s="486"/>
      <c r="BS67" s="486"/>
      <c r="BT67" s="486"/>
      <c r="BU67" s="486"/>
      <c r="BV67" s="486"/>
      <c r="BW67" s="486"/>
      <c r="BX67" s="486"/>
      <c r="BY67" s="486"/>
      <c r="BZ67" s="486"/>
    </row>
    <row r="68" spans="1:78" s="2" customFormat="1" thickBot="1" x14ac:dyDescent="0.35">
      <c r="A68" s="481"/>
      <c r="B68" s="481"/>
      <c r="C68" s="525"/>
      <c r="D68" s="525"/>
      <c r="E68" s="481"/>
      <c r="F68" s="480"/>
      <c r="G68" s="480"/>
      <c r="H68" s="480"/>
      <c r="I68" s="480"/>
      <c r="J68" s="480"/>
      <c r="K68" s="480"/>
      <c r="L68" s="480"/>
      <c r="M68" s="480"/>
      <c r="N68" s="480"/>
      <c r="O68" s="480"/>
      <c r="P68" s="480"/>
      <c r="Q68" s="526"/>
      <c r="R68" s="526"/>
      <c r="S68" s="526"/>
      <c r="T68" s="526"/>
      <c r="U68" s="526"/>
      <c r="V68" s="526"/>
      <c r="W68" s="526"/>
      <c r="X68" s="341"/>
      <c r="Y68" s="341"/>
      <c r="Z68" s="341"/>
      <c r="AA68" s="341"/>
      <c r="AB68" s="341"/>
      <c r="AC68" s="341"/>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row>
    <row r="69" spans="1:78" s="173" customFormat="1" ht="42" customHeight="1" thickBot="1" x14ac:dyDescent="0.35">
      <c r="A69" s="528" t="s">
        <v>898</v>
      </c>
      <c r="B69" s="546"/>
      <c r="C69" s="547" t="s">
        <v>858</v>
      </c>
      <c r="D69" s="548"/>
      <c r="E69" s="549" t="s">
        <v>885</v>
      </c>
      <c r="F69" s="703" t="s">
        <v>868</v>
      </c>
      <c r="G69" s="677"/>
      <c r="H69" s="678"/>
      <c r="I69" s="676" t="s">
        <v>869</v>
      </c>
      <c r="J69" s="677"/>
      <c r="K69" s="678"/>
      <c r="L69" s="676" t="s">
        <v>870</v>
      </c>
      <c r="M69" s="677"/>
      <c r="N69" s="678"/>
      <c r="O69" s="704" t="s">
        <v>871</v>
      </c>
      <c r="P69" s="705"/>
      <c r="Q69" s="706"/>
      <c r="R69" s="676" t="s">
        <v>887</v>
      </c>
      <c r="S69" s="677"/>
      <c r="T69" s="678"/>
      <c r="U69" s="676" t="s">
        <v>888</v>
      </c>
      <c r="V69" s="677"/>
      <c r="W69" s="678"/>
      <c r="X69" s="679" t="s">
        <v>0</v>
      </c>
      <c r="Y69" s="676"/>
      <c r="Z69" s="680"/>
      <c r="AA69" s="346"/>
      <c r="AB69" s="346"/>
      <c r="AC69" s="346"/>
      <c r="AD69" s="486"/>
      <c r="AE69" s="486"/>
      <c r="AF69" s="486"/>
      <c r="AG69" s="486"/>
      <c r="AH69" s="486"/>
      <c r="AI69" s="486"/>
      <c r="AJ69" s="486"/>
      <c r="AK69" s="486"/>
      <c r="AL69" s="486"/>
      <c r="AM69" s="486"/>
      <c r="AN69" s="486"/>
      <c r="AO69" s="486"/>
      <c r="AP69" s="486"/>
      <c r="AQ69" s="486"/>
      <c r="AR69" s="486"/>
      <c r="AS69" s="486"/>
      <c r="AT69" s="486"/>
      <c r="AU69" s="486"/>
      <c r="AV69" s="486"/>
      <c r="AW69" s="486"/>
      <c r="AX69" s="486"/>
      <c r="AY69" s="486"/>
      <c r="AZ69" s="486"/>
      <c r="BA69" s="486"/>
      <c r="BB69" s="486"/>
      <c r="BC69" s="486"/>
      <c r="BD69" s="486"/>
      <c r="BE69" s="486"/>
      <c r="BF69" s="486"/>
      <c r="BG69" s="486"/>
      <c r="BH69" s="486"/>
      <c r="BI69" s="486"/>
      <c r="BJ69" s="486"/>
      <c r="BK69" s="486"/>
      <c r="BL69" s="486"/>
      <c r="BM69" s="486"/>
      <c r="BN69" s="486"/>
      <c r="BO69" s="486"/>
      <c r="BP69" s="486"/>
      <c r="BQ69" s="486"/>
      <c r="BR69" s="486"/>
      <c r="BS69" s="486"/>
      <c r="BT69" s="486"/>
      <c r="BU69" s="486"/>
      <c r="BV69" s="486"/>
      <c r="BW69" s="486"/>
      <c r="BX69" s="486"/>
      <c r="BY69" s="486"/>
      <c r="BZ69" s="486"/>
    </row>
    <row r="70" spans="1:78" s="173" customFormat="1" ht="25.75" customHeight="1" x14ac:dyDescent="0.35">
      <c r="A70" s="681" t="s">
        <v>899</v>
      </c>
      <c r="B70" s="682"/>
      <c r="C70" s="550">
        <f>'Technology costs'!C36</f>
        <v>40</v>
      </c>
      <c r="D70" s="551"/>
      <c r="E70" s="552"/>
      <c r="F70" s="683"/>
      <c r="G70" s="684"/>
      <c r="H70" s="685"/>
      <c r="I70" s="686"/>
      <c r="J70" s="687"/>
      <c r="K70" s="686"/>
      <c r="L70" s="686"/>
      <c r="M70" s="687"/>
      <c r="N70" s="686"/>
      <c r="O70" s="688"/>
      <c r="P70" s="684"/>
      <c r="Q70" s="688"/>
      <c r="R70" s="686"/>
      <c r="S70" s="687"/>
      <c r="T70" s="686"/>
      <c r="U70" s="689"/>
      <c r="V70" s="690"/>
      <c r="W70" s="691"/>
      <c r="X70" s="692">
        <f>IF(X71&gt;0,C70,0)</f>
        <v>0</v>
      </c>
      <c r="Y70" s="693"/>
      <c r="Z70" s="694"/>
      <c r="AA70" s="346"/>
      <c r="AB70" s="346"/>
      <c r="AC70" s="346"/>
      <c r="AD70" s="486"/>
      <c r="AE70" s="486"/>
      <c r="AF70" s="486"/>
      <c r="AG70" s="486"/>
      <c r="AH70" s="486"/>
      <c r="AI70" s="486"/>
      <c r="AJ70" s="486"/>
      <c r="AK70" s="486"/>
      <c r="AL70" s="486"/>
      <c r="AM70" s="486"/>
      <c r="AN70" s="486"/>
      <c r="AO70" s="486"/>
      <c r="AP70" s="486"/>
      <c r="AQ70" s="486"/>
      <c r="AR70" s="486"/>
      <c r="AS70" s="486"/>
      <c r="AT70" s="486"/>
      <c r="AU70" s="486"/>
      <c r="AV70" s="486"/>
      <c r="AW70" s="486"/>
      <c r="AX70" s="486"/>
      <c r="AY70" s="486"/>
      <c r="AZ70" s="486"/>
      <c r="BA70" s="486"/>
      <c r="BB70" s="486"/>
      <c r="BC70" s="486"/>
      <c r="BD70" s="486"/>
      <c r="BE70" s="486"/>
      <c r="BF70" s="486"/>
      <c r="BG70" s="486"/>
      <c r="BH70" s="486"/>
      <c r="BI70" s="486"/>
      <c r="BJ70" s="486"/>
      <c r="BK70" s="486"/>
      <c r="BL70" s="486"/>
      <c r="BM70" s="486"/>
      <c r="BN70" s="486"/>
      <c r="BO70" s="486"/>
      <c r="BP70" s="486"/>
      <c r="BQ70" s="486"/>
      <c r="BR70" s="486"/>
      <c r="BS70" s="486"/>
      <c r="BT70" s="486"/>
      <c r="BU70" s="486"/>
      <c r="BV70" s="486"/>
      <c r="BW70" s="486"/>
      <c r="BX70" s="486"/>
      <c r="BY70" s="486"/>
      <c r="BZ70" s="486"/>
    </row>
    <row r="71" spans="1:78" s="173" customFormat="1" ht="28" customHeight="1" thickBot="1" x14ac:dyDescent="0.4">
      <c r="A71" s="659" t="s">
        <v>945</v>
      </c>
      <c r="B71" s="660"/>
      <c r="C71" s="540"/>
      <c r="D71" s="553"/>
      <c r="E71" s="554">
        <f>'Technology costs'!C42</f>
        <v>20</v>
      </c>
      <c r="F71" s="661">
        <f>$E$25*H65</f>
        <v>0</v>
      </c>
      <c r="G71" s="662"/>
      <c r="H71" s="663"/>
      <c r="I71" s="664">
        <f>$E$25*K65</f>
        <v>0</v>
      </c>
      <c r="J71" s="665"/>
      <c r="K71" s="664"/>
      <c r="L71" s="664">
        <f>$E$25*N65</f>
        <v>0</v>
      </c>
      <c r="M71" s="665"/>
      <c r="N71" s="664"/>
      <c r="O71" s="666">
        <f>$E$25*O66</f>
        <v>0</v>
      </c>
      <c r="P71" s="666"/>
      <c r="Q71" s="666"/>
      <c r="R71" s="664">
        <f>$E$25*R66</f>
        <v>0</v>
      </c>
      <c r="S71" s="665"/>
      <c r="T71" s="664"/>
      <c r="U71" s="667">
        <f>$E$25*U66</f>
        <v>0</v>
      </c>
      <c r="V71" s="662"/>
      <c r="W71" s="668"/>
      <c r="X71" s="669">
        <f>SUM(F71:U71)</f>
        <v>0</v>
      </c>
      <c r="Y71" s="670"/>
      <c r="Z71" s="671"/>
      <c r="AA71" s="346"/>
      <c r="AB71" s="346"/>
      <c r="AC71" s="346"/>
      <c r="AD71" s="486"/>
      <c r="AE71" s="486"/>
      <c r="AF71" s="486"/>
      <c r="AG71" s="486"/>
      <c r="AH71" s="486"/>
      <c r="AI71" s="486"/>
      <c r="AJ71" s="486"/>
      <c r="AK71" s="486"/>
      <c r="AL71" s="486"/>
      <c r="AM71" s="486"/>
      <c r="AN71" s="486"/>
      <c r="AO71" s="486"/>
      <c r="AP71" s="486"/>
      <c r="AQ71" s="486"/>
      <c r="AR71" s="486"/>
      <c r="AS71" s="486"/>
      <c r="AT71" s="486"/>
      <c r="AU71" s="486"/>
      <c r="AV71" s="486"/>
      <c r="AW71" s="486"/>
      <c r="AX71" s="486"/>
      <c r="AY71" s="486"/>
      <c r="AZ71" s="486"/>
      <c r="BA71" s="486"/>
      <c r="BB71" s="486"/>
      <c r="BC71" s="486"/>
      <c r="BD71" s="486"/>
      <c r="BE71" s="486"/>
      <c r="BF71" s="486"/>
      <c r="BG71" s="486"/>
      <c r="BH71" s="486"/>
      <c r="BI71" s="486"/>
      <c r="BJ71" s="486"/>
      <c r="BK71" s="486"/>
      <c r="BL71" s="486"/>
      <c r="BM71" s="486"/>
      <c r="BN71" s="486"/>
      <c r="BO71" s="486"/>
      <c r="BP71" s="486"/>
      <c r="BQ71" s="486"/>
      <c r="BR71" s="486"/>
      <c r="BS71" s="486"/>
      <c r="BT71" s="486"/>
      <c r="BU71" s="486"/>
      <c r="BV71" s="486"/>
      <c r="BW71" s="486"/>
      <c r="BX71" s="486"/>
      <c r="BY71" s="486"/>
      <c r="BZ71" s="486"/>
    </row>
    <row r="72" spans="1:78" s="2" customFormat="1" ht="28" customHeight="1" thickBot="1" x14ac:dyDescent="0.35">
      <c r="A72" s="555"/>
      <c r="B72" s="556"/>
      <c r="C72" s="556"/>
      <c r="D72" s="556"/>
      <c r="E72" s="556"/>
      <c r="F72" s="672"/>
      <c r="G72" s="672"/>
      <c r="H72" s="672"/>
      <c r="I72" s="557"/>
      <c r="J72" s="557"/>
      <c r="K72" s="558"/>
      <c r="L72" s="558"/>
      <c r="M72" s="558"/>
      <c r="N72" s="558"/>
      <c r="O72" s="558"/>
      <c r="P72" s="558"/>
      <c r="Q72" s="559"/>
      <c r="R72" s="559"/>
      <c r="S72" s="559"/>
      <c r="T72" s="559"/>
      <c r="U72" s="559"/>
      <c r="V72" s="559"/>
      <c r="W72" s="560"/>
      <c r="X72" s="673">
        <f>SUM(X70:X71)</f>
        <v>0</v>
      </c>
      <c r="Y72" s="674"/>
      <c r="Z72" s="675"/>
      <c r="AA72" s="341"/>
      <c r="AB72" s="341"/>
      <c r="AC72" s="341"/>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row>
    <row r="73" spans="1:78" s="341" customFormat="1" ht="28" customHeight="1" x14ac:dyDescent="0.3">
      <c r="A73" s="587"/>
      <c r="B73" s="587"/>
      <c r="C73" s="587"/>
      <c r="D73" s="587"/>
      <c r="E73" s="587"/>
      <c r="F73" s="588"/>
      <c r="G73" s="588"/>
      <c r="H73" s="588"/>
      <c r="I73" s="588"/>
      <c r="J73" s="588"/>
      <c r="K73" s="527"/>
      <c r="L73" s="527"/>
      <c r="M73" s="527"/>
      <c r="N73" s="527"/>
      <c r="O73" s="527"/>
      <c r="P73" s="527"/>
      <c r="Q73" s="589"/>
      <c r="R73" s="589"/>
      <c r="S73" s="589"/>
      <c r="T73" s="589"/>
      <c r="U73" s="589"/>
      <c r="V73" s="589"/>
      <c r="W73" s="589"/>
      <c r="X73" s="590"/>
      <c r="Y73" s="590"/>
      <c r="Z73" s="590"/>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row>
    <row r="74" spans="1:78" s="173" customFormat="1" ht="18" x14ac:dyDescent="0.3">
      <c r="A74" s="487" t="s">
        <v>912</v>
      </c>
      <c r="B74" s="345"/>
      <c r="C74" s="561"/>
      <c r="D74" s="561"/>
      <c r="E74" s="562"/>
      <c r="F74" s="563"/>
      <c r="G74" s="563"/>
      <c r="H74" s="563"/>
      <c r="I74" s="563"/>
      <c r="J74" s="563"/>
      <c r="K74" s="564"/>
      <c r="L74" s="564"/>
      <c r="M74" s="564"/>
      <c r="N74" s="564"/>
      <c r="O74" s="564"/>
      <c r="P74" s="564"/>
      <c r="Q74" s="562"/>
      <c r="R74" s="563"/>
      <c r="S74" s="563"/>
      <c r="T74" s="563"/>
      <c r="U74" s="563"/>
      <c r="V74" s="563"/>
      <c r="W74" s="564"/>
      <c r="X74" s="341"/>
      <c r="Y74" s="341"/>
      <c r="Z74" s="341"/>
      <c r="AA74" s="346"/>
      <c r="AB74" s="346"/>
      <c r="AC74" s="346"/>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c r="BP74" s="482"/>
      <c r="BQ74" s="482"/>
      <c r="BR74" s="482"/>
      <c r="BS74" s="482"/>
      <c r="BT74" s="482"/>
      <c r="BU74" s="482"/>
      <c r="BV74" s="482"/>
      <c r="BW74" s="482"/>
      <c r="BX74" s="482"/>
      <c r="BY74" s="482"/>
      <c r="BZ74" s="486"/>
    </row>
    <row r="75" spans="1:78" s="173" customFormat="1" ht="14" x14ac:dyDescent="0.35">
      <c r="A75" s="543"/>
      <c r="B75" s="543"/>
      <c r="C75" s="565"/>
      <c r="D75" s="565"/>
      <c r="E75" s="566"/>
      <c r="F75" s="566"/>
      <c r="G75" s="566"/>
      <c r="H75" s="566"/>
      <c r="I75" s="566"/>
      <c r="J75" s="566"/>
      <c r="K75" s="566"/>
      <c r="L75" s="566"/>
      <c r="M75" s="566"/>
      <c r="N75" s="566"/>
      <c r="O75" s="566"/>
      <c r="P75" s="566"/>
      <c r="Q75" s="567"/>
      <c r="R75" s="567"/>
      <c r="S75" s="567"/>
      <c r="T75" s="567"/>
      <c r="U75" s="567"/>
      <c r="V75" s="567"/>
      <c r="W75" s="567"/>
      <c r="X75" s="346"/>
      <c r="Y75" s="346"/>
      <c r="Z75" s="346"/>
      <c r="AA75" s="346"/>
      <c r="AB75" s="346"/>
      <c r="AC75" s="346"/>
      <c r="AD75" s="486"/>
      <c r="AE75" s="486"/>
      <c r="AF75" s="486"/>
      <c r="AG75" s="486"/>
      <c r="AH75" s="486"/>
      <c r="AI75" s="486"/>
      <c r="AJ75" s="486"/>
      <c r="AK75" s="486"/>
      <c r="AL75" s="486"/>
      <c r="AM75" s="486"/>
      <c r="AN75" s="486"/>
      <c r="AO75" s="486"/>
      <c r="AP75" s="486"/>
      <c r="AQ75" s="486"/>
      <c r="AR75" s="486"/>
      <c r="AS75" s="486"/>
      <c r="AT75" s="486"/>
      <c r="AU75" s="486"/>
      <c r="AV75" s="486"/>
      <c r="AW75" s="486"/>
      <c r="AX75" s="486"/>
      <c r="AY75" s="486"/>
      <c r="AZ75" s="486"/>
      <c r="BA75" s="486"/>
      <c r="BB75" s="486"/>
      <c r="BC75" s="486"/>
      <c r="BD75" s="486"/>
      <c r="BE75" s="486"/>
      <c r="BF75" s="486"/>
      <c r="BG75" s="486"/>
      <c r="BH75" s="486"/>
      <c r="BI75" s="486"/>
      <c r="BJ75" s="486"/>
      <c r="BK75" s="486"/>
      <c r="BL75" s="486"/>
      <c r="BM75" s="486"/>
      <c r="BN75" s="486"/>
      <c r="BO75" s="486"/>
      <c r="BP75" s="486"/>
      <c r="BQ75" s="486"/>
      <c r="BR75" s="486"/>
      <c r="BS75" s="486"/>
      <c r="BT75" s="486"/>
      <c r="BU75" s="486"/>
      <c r="BV75" s="486"/>
      <c r="BW75" s="486"/>
      <c r="BX75" s="486"/>
      <c r="BY75" s="486"/>
      <c r="BZ75" s="486"/>
    </row>
    <row r="76" spans="1:78" s="2" customFormat="1" thickBot="1" x14ac:dyDescent="0.35">
      <c r="A76" s="543"/>
      <c r="B76" s="543"/>
      <c r="C76" s="565"/>
      <c r="D76" s="565"/>
      <c r="E76" s="566"/>
      <c r="F76" s="566"/>
      <c r="G76" s="566"/>
      <c r="H76" s="566"/>
      <c r="I76" s="566"/>
      <c r="J76" s="566"/>
      <c r="K76" s="566"/>
      <c r="L76" s="566"/>
      <c r="M76" s="566"/>
      <c r="N76" s="566"/>
      <c r="O76" s="566"/>
      <c r="P76" s="566"/>
      <c r="Q76" s="567"/>
      <c r="R76" s="567"/>
      <c r="S76" s="567"/>
      <c r="T76" s="567"/>
      <c r="U76" s="567"/>
      <c r="V76" s="567"/>
      <c r="W76" s="567"/>
      <c r="X76" s="346"/>
      <c r="Y76" s="346"/>
      <c r="Z76" s="346"/>
      <c r="AA76" s="341"/>
      <c r="AB76" s="341"/>
      <c r="AC76" s="341"/>
      <c r="AD76" s="486"/>
      <c r="AE76" s="486"/>
      <c r="AF76" s="486"/>
      <c r="AG76" s="486"/>
      <c r="AH76" s="486"/>
      <c r="AI76" s="486"/>
      <c r="AJ76" s="486"/>
      <c r="AK76" s="486"/>
      <c r="AL76" s="486"/>
      <c r="AM76" s="486"/>
      <c r="AN76" s="486"/>
      <c r="AO76" s="486"/>
      <c r="AP76" s="486"/>
      <c r="AQ76" s="486"/>
      <c r="AR76" s="486"/>
      <c r="AS76" s="486"/>
      <c r="AT76" s="486"/>
      <c r="AU76" s="486"/>
      <c r="AV76" s="486"/>
      <c r="AW76" s="486"/>
      <c r="AX76" s="486"/>
      <c r="AY76" s="486"/>
      <c r="AZ76" s="486"/>
      <c r="BA76" s="486"/>
      <c r="BB76" s="486"/>
      <c r="BC76" s="486"/>
      <c r="BD76" s="486"/>
      <c r="BE76" s="486"/>
      <c r="BF76" s="486"/>
      <c r="BG76" s="486"/>
      <c r="BH76" s="486"/>
      <c r="BI76" s="486"/>
      <c r="BJ76" s="486"/>
      <c r="BK76" s="486"/>
      <c r="BL76" s="486"/>
      <c r="BM76" s="486"/>
      <c r="BN76" s="486"/>
      <c r="BO76" s="486"/>
      <c r="BP76" s="486"/>
      <c r="BQ76" s="486"/>
      <c r="BR76" s="486"/>
      <c r="BS76" s="486"/>
      <c r="BT76" s="486"/>
      <c r="BU76" s="486"/>
      <c r="BV76" s="486"/>
      <c r="BW76" s="486"/>
      <c r="BX76" s="486"/>
      <c r="BY76" s="486"/>
      <c r="BZ76" s="482"/>
    </row>
    <row r="77" spans="1:78" s="2" customFormat="1" ht="31" customHeight="1" thickBot="1" x14ac:dyDescent="0.35">
      <c r="A77" s="581"/>
      <c r="B77" s="345"/>
      <c r="C77" s="561"/>
      <c r="D77" s="561"/>
      <c r="E77" s="562"/>
      <c r="F77" s="644" t="s">
        <v>872</v>
      </c>
      <c r="G77" s="645"/>
      <c r="H77" s="645"/>
      <c r="I77" s="645"/>
      <c r="J77" s="645"/>
      <c r="K77" s="645"/>
      <c r="L77" s="645"/>
      <c r="M77" s="645"/>
      <c r="N77" s="645"/>
      <c r="O77" s="645"/>
      <c r="P77" s="645"/>
      <c r="Q77" s="645"/>
      <c r="R77" s="645"/>
      <c r="S77" s="645"/>
      <c r="T77" s="645"/>
      <c r="U77" s="645"/>
      <c r="V77" s="645"/>
      <c r="W77" s="645"/>
      <c r="X77" s="645"/>
      <c r="Y77" s="645"/>
      <c r="Z77" s="646"/>
      <c r="AA77" s="341"/>
      <c r="AB77" s="341"/>
      <c r="AC77" s="341"/>
      <c r="AD77" s="486"/>
      <c r="AE77" s="486"/>
      <c r="AF77" s="486"/>
      <c r="AG77" s="486"/>
      <c r="AH77" s="486"/>
      <c r="AI77" s="486"/>
      <c r="AJ77" s="486"/>
      <c r="AK77" s="486"/>
      <c r="AL77" s="486"/>
      <c r="AM77" s="486"/>
      <c r="AN77" s="486"/>
      <c r="AO77" s="486"/>
      <c r="AP77" s="486"/>
      <c r="AQ77" s="486"/>
      <c r="AR77" s="486"/>
      <c r="AS77" s="486"/>
      <c r="AT77" s="486"/>
      <c r="AU77" s="486"/>
      <c r="AV77" s="486"/>
      <c r="AW77" s="486"/>
      <c r="AX77" s="486"/>
      <c r="AY77" s="486"/>
      <c r="AZ77" s="486"/>
      <c r="BA77" s="486"/>
      <c r="BB77" s="486"/>
      <c r="BC77" s="486"/>
      <c r="BD77" s="486"/>
      <c r="BE77" s="486"/>
      <c r="BF77" s="486"/>
      <c r="BG77" s="486"/>
      <c r="BH77" s="486"/>
      <c r="BI77" s="486"/>
      <c r="BJ77" s="486"/>
      <c r="BK77" s="486"/>
      <c r="BL77" s="486"/>
      <c r="BM77" s="486"/>
      <c r="BN77" s="486"/>
      <c r="BO77" s="486"/>
      <c r="BP77" s="486"/>
      <c r="BQ77" s="486"/>
      <c r="BR77" s="486"/>
      <c r="BS77" s="486"/>
      <c r="BT77" s="486"/>
      <c r="BU77" s="486"/>
      <c r="BV77" s="486"/>
      <c r="BW77" s="486"/>
      <c r="BX77" s="486"/>
      <c r="BY77" s="486"/>
      <c r="BZ77" s="482"/>
    </row>
    <row r="78" spans="1:78" s="173" customFormat="1" ht="19.75" customHeight="1" thickBot="1" x14ac:dyDescent="0.35">
      <c r="A78" s="647" t="s">
        <v>915</v>
      </c>
      <c r="B78" s="648"/>
      <c r="C78" s="648"/>
      <c r="D78" s="648"/>
      <c r="E78" s="649"/>
      <c r="F78" s="650" t="s">
        <v>868</v>
      </c>
      <c r="G78" s="651"/>
      <c r="H78" s="652"/>
      <c r="I78" s="653" t="s">
        <v>869</v>
      </c>
      <c r="J78" s="651"/>
      <c r="K78" s="652"/>
      <c r="L78" s="653" t="s">
        <v>870</v>
      </c>
      <c r="M78" s="651"/>
      <c r="N78" s="652"/>
      <c r="O78" s="653" t="s">
        <v>871</v>
      </c>
      <c r="P78" s="651"/>
      <c r="Q78" s="652"/>
      <c r="R78" s="653" t="s">
        <v>887</v>
      </c>
      <c r="S78" s="651"/>
      <c r="T78" s="652"/>
      <c r="U78" s="654" t="s">
        <v>888</v>
      </c>
      <c r="V78" s="655"/>
      <c r="W78" s="656"/>
      <c r="X78" s="657" t="s">
        <v>0</v>
      </c>
      <c r="Y78" s="658"/>
      <c r="Z78" s="657"/>
      <c r="AA78" s="346"/>
      <c r="AB78" s="346"/>
      <c r="AC78" s="346"/>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6"/>
    </row>
    <row r="79" spans="1:78" s="173" customFormat="1" ht="55.25" customHeight="1" thickBot="1" x14ac:dyDescent="0.35">
      <c r="A79" s="489"/>
      <c r="B79" s="491" t="s">
        <v>873</v>
      </c>
      <c r="C79" s="491" t="s">
        <v>881</v>
      </c>
      <c r="D79" s="492" t="s">
        <v>882</v>
      </c>
      <c r="E79" s="490" t="s">
        <v>880</v>
      </c>
      <c r="F79" s="493" t="s">
        <v>931</v>
      </c>
      <c r="G79" s="568" t="s">
        <v>932</v>
      </c>
      <c r="H79" s="495" t="s">
        <v>934</v>
      </c>
      <c r="I79" s="496" t="s">
        <v>931</v>
      </c>
      <c r="J79" s="568" t="s">
        <v>932</v>
      </c>
      <c r="K79" s="495" t="s">
        <v>934</v>
      </c>
      <c r="L79" s="493" t="s">
        <v>931</v>
      </c>
      <c r="M79" s="568" t="s">
        <v>932</v>
      </c>
      <c r="N79" s="497" t="s">
        <v>934</v>
      </c>
      <c r="O79" s="493" t="s">
        <v>931</v>
      </c>
      <c r="P79" s="568" t="s">
        <v>932</v>
      </c>
      <c r="Q79" s="495" t="s">
        <v>934</v>
      </c>
      <c r="R79" s="493" t="s">
        <v>931</v>
      </c>
      <c r="S79" s="568" t="s">
        <v>932</v>
      </c>
      <c r="T79" s="495" t="s">
        <v>934</v>
      </c>
      <c r="U79" s="493" t="s">
        <v>931</v>
      </c>
      <c r="V79" s="568" t="s">
        <v>932</v>
      </c>
      <c r="W79" s="495" t="s">
        <v>934</v>
      </c>
      <c r="X79" s="586" t="s">
        <v>931</v>
      </c>
      <c r="Y79" s="568" t="s">
        <v>932</v>
      </c>
      <c r="Z79" s="495" t="s">
        <v>934</v>
      </c>
      <c r="AA79" s="346"/>
      <c r="AB79" s="346"/>
      <c r="AC79" s="346"/>
      <c r="AD79" s="486"/>
      <c r="AE79" s="486"/>
      <c r="AF79" s="486"/>
      <c r="AG79" s="486"/>
      <c r="AH79" s="486"/>
      <c r="AI79" s="486"/>
      <c r="AJ79" s="486"/>
      <c r="AK79" s="486"/>
      <c r="AL79" s="486"/>
      <c r="AM79" s="486"/>
      <c r="AN79" s="486"/>
      <c r="AO79" s="486"/>
      <c r="AP79" s="486"/>
      <c r="AQ79" s="486"/>
      <c r="AR79" s="486"/>
      <c r="AS79" s="486"/>
      <c r="AT79" s="486"/>
      <c r="AU79" s="486"/>
      <c r="AV79" s="486"/>
      <c r="AW79" s="486"/>
      <c r="AX79" s="486"/>
      <c r="AY79" s="486"/>
      <c r="AZ79" s="486"/>
      <c r="BA79" s="486"/>
      <c r="BB79" s="486"/>
      <c r="BC79" s="486"/>
      <c r="BD79" s="486"/>
      <c r="BE79" s="486"/>
      <c r="BF79" s="486"/>
      <c r="BG79" s="486"/>
      <c r="BH79" s="486"/>
      <c r="BI79" s="486"/>
      <c r="BJ79" s="486"/>
      <c r="BK79" s="486"/>
      <c r="BL79" s="486"/>
      <c r="BM79" s="486"/>
      <c r="BN79" s="486"/>
      <c r="BO79" s="486"/>
      <c r="BP79" s="486"/>
      <c r="BQ79" s="486"/>
      <c r="BR79" s="486"/>
      <c r="BS79" s="486"/>
      <c r="BT79" s="486"/>
      <c r="BU79" s="486"/>
      <c r="BV79" s="486"/>
      <c r="BW79" s="486"/>
      <c r="BX79" s="486"/>
      <c r="BY79" s="486"/>
      <c r="BZ79" s="486"/>
    </row>
    <row r="80" spans="1:78" s="173" customFormat="1" ht="16.5" customHeight="1" x14ac:dyDescent="0.35">
      <c r="A80" s="501" t="s">
        <v>789</v>
      </c>
      <c r="B80" s="475" t="s">
        <v>799</v>
      </c>
      <c r="C80" s="475" t="s">
        <v>793</v>
      </c>
      <c r="D80" s="502" t="str">
        <f>CONCATENATE(B80," ",C80)</f>
        <v>Band 6 Bottom</v>
      </c>
      <c r="E80" s="503">
        <f>VLOOKUP(D80,'Payscales '!P:S,4)</f>
        <v>29.817549192307691</v>
      </c>
      <c r="F80" s="613">
        <v>0</v>
      </c>
      <c r="G80" s="614">
        <v>0</v>
      </c>
      <c r="H80" s="504">
        <f>(F80+G80)/60*$E$35</f>
        <v>0</v>
      </c>
      <c r="I80" s="617">
        <v>0</v>
      </c>
      <c r="J80" s="614">
        <v>0</v>
      </c>
      <c r="K80" s="504">
        <f t="shared" ref="K80:K85" si="26">(I80+J80)/60*$E80</f>
        <v>0</v>
      </c>
      <c r="L80" s="614">
        <v>0</v>
      </c>
      <c r="M80" s="614">
        <v>0</v>
      </c>
      <c r="N80" s="505">
        <f t="shared" ref="N80:N85" si="27">(L80+M80)/60*$E80</f>
        <v>0</v>
      </c>
      <c r="O80" s="613">
        <v>0</v>
      </c>
      <c r="P80" s="614">
        <v>0</v>
      </c>
      <c r="Q80" s="506">
        <f t="shared" ref="Q80:Q85" si="28">(O80+P80)/60*$E80</f>
        <v>0</v>
      </c>
      <c r="R80" s="613">
        <v>0</v>
      </c>
      <c r="S80" s="614">
        <v>0</v>
      </c>
      <c r="T80" s="506">
        <f t="shared" ref="T80:T85" si="29">(R80+S80)/60*$E80</f>
        <v>0</v>
      </c>
      <c r="U80" s="613">
        <v>0</v>
      </c>
      <c r="V80" s="614">
        <v>0</v>
      </c>
      <c r="W80" s="507">
        <f t="shared" ref="W80:W85" si="30">(U80+V80)/60*$E80</f>
        <v>0</v>
      </c>
      <c r="X80" s="508">
        <f t="shared" ref="X80:Z85" si="31">F80+I80+L80+O80+R80+U80</f>
        <v>0</v>
      </c>
      <c r="Y80" s="509">
        <f t="shared" si="31"/>
        <v>0</v>
      </c>
      <c r="Z80" s="510">
        <f t="shared" si="31"/>
        <v>0</v>
      </c>
      <c r="AA80" s="346"/>
      <c r="AB80" s="346"/>
      <c r="AC80" s="346"/>
      <c r="AD80" s="486"/>
      <c r="AE80" s="486"/>
      <c r="AF80" s="486"/>
      <c r="AG80" s="486"/>
      <c r="AH80" s="486"/>
      <c r="AI80" s="486"/>
      <c r="AJ80" s="486"/>
      <c r="AK80" s="486"/>
      <c r="AL80" s="486"/>
      <c r="AM80" s="486"/>
      <c r="AN80" s="486"/>
      <c r="AO80" s="486"/>
      <c r="AP80" s="486"/>
      <c r="AQ80" s="486"/>
      <c r="AR80" s="486"/>
      <c r="AS80" s="486"/>
      <c r="AT80" s="486"/>
      <c r="AU80" s="486"/>
      <c r="AV80" s="486"/>
      <c r="AW80" s="486"/>
      <c r="AX80" s="486"/>
      <c r="AY80" s="486"/>
      <c r="AZ80" s="486"/>
      <c r="BA80" s="486"/>
      <c r="BB80" s="486"/>
      <c r="BC80" s="486"/>
      <c r="BD80" s="486"/>
      <c r="BE80" s="486"/>
      <c r="BF80" s="486"/>
      <c r="BG80" s="486"/>
      <c r="BH80" s="486"/>
      <c r="BI80" s="486"/>
      <c r="BJ80" s="486"/>
      <c r="BK80" s="486"/>
      <c r="BL80" s="486"/>
      <c r="BM80" s="486"/>
      <c r="BN80" s="486"/>
      <c r="BO80" s="486"/>
      <c r="BP80" s="486"/>
      <c r="BQ80" s="486"/>
      <c r="BR80" s="486"/>
      <c r="BS80" s="486"/>
      <c r="BT80" s="486"/>
      <c r="BU80" s="486"/>
      <c r="BV80" s="486"/>
      <c r="BW80" s="486"/>
      <c r="BX80" s="486"/>
      <c r="BY80" s="486"/>
      <c r="BZ80" s="486"/>
    </row>
    <row r="81" spans="1:79" s="591" customFormat="1" ht="14" x14ac:dyDescent="0.35">
      <c r="A81" s="514" t="s">
        <v>790</v>
      </c>
      <c r="B81" s="475" t="s">
        <v>799</v>
      </c>
      <c r="C81" s="475" t="s">
        <v>793</v>
      </c>
      <c r="D81" s="502" t="str">
        <f t="shared" ref="D81:D85" si="32">CONCATENATE(B81," ",C81)</f>
        <v>Band 6 Bottom</v>
      </c>
      <c r="E81" s="503">
        <f>VLOOKUP(D81,'Payscales '!P:S,4)</f>
        <v>29.817549192307691</v>
      </c>
      <c r="F81" s="613">
        <v>0</v>
      </c>
      <c r="G81" s="614">
        <v>0</v>
      </c>
      <c r="H81" s="504">
        <f>(F81+G81)/60*E81</f>
        <v>0</v>
      </c>
      <c r="I81" s="617">
        <v>0</v>
      </c>
      <c r="J81" s="614">
        <v>0</v>
      </c>
      <c r="K81" s="504">
        <f t="shared" si="26"/>
        <v>0</v>
      </c>
      <c r="L81" s="614">
        <v>0</v>
      </c>
      <c r="M81" s="614">
        <v>0</v>
      </c>
      <c r="N81" s="505">
        <f t="shared" si="27"/>
        <v>0</v>
      </c>
      <c r="O81" s="613">
        <v>0</v>
      </c>
      <c r="P81" s="614">
        <v>0</v>
      </c>
      <c r="Q81" s="506">
        <f t="shared" si="28"/>
        <v>0</v>
      </c>
      <c r="R81" s="613">
        <v>0</v>
      </c>
      <c r="S81" s="614">
        <v>0</v>
      </c>
      <c r="T81" s="506">
        <f t="shared" si="29"/>
        <v>0</v>
      </c>
      <c r="U81" s="613">
        <v>0</v>
      </c>
      <c r="V81" s="614">
        <v>0</v>
      </c>
      <c r="W81" s="507">
        <f t="shared" si="30"/>
        <v>0</v>
      </c>
      <c r="X81" s="508">
        <f t="shared" si="31"/>
        <v>0</v>
      </c>
      <c r="Y81" s="509">
        <f t="shared" si="31"/>
        <v>0</v>
      </c>
      <c r="Z81" s="510">
        <f t="shared" si="31"/>
        <v>0</v>
      </c>
      <c r="AA81" s="346"/>
      <c r="AB81" s="346"/>
      <c r="AC81" s="346"/>
      <c r="AD81" s="486"/>
      <c r="AE81" s="486"/>
      <c r="AF81" s="486"/>
      <c r="AG81" s="486"/>
      <c r="AH81" s="486"/>
      <c r="AI81" s="486"/>
      <c r="AJ81" s="486"/>
      <c r="AK81" s="486"/>
      <c r="AL81" s="486"/>
      <c r="AM81" s="486"/>
      <c r="AN81" s="486"/>
      <c r="AO81" s="486"/>
      <c r="AP81" s="486"/>
      <c r="AQ81" s="486"/>
      <c r="AR81" s="486"/>
      <c r="AS81" s="486"/>
      <c r="AT81" s="486"/>
      <c r="AU81" s="486"/>
      <c r="AV81" s="486"/>
      <c r="AW81" s="486"/>
      <c r="AX81" s="486"/>
      <c r="AY81" s="486"/>
      <c r="AZ81" s="486"/>
      <c r="BA81" s="486"/>
      <c r="BB81" s="486"/>
      <c r="BC81" s="486"/>
      <c r="BD81" s="486"/>
      <c r="BE81" s="486"/>
      <c r="BF81" s="486"/>
      <c r="BG81" s="486"/>
      <c r="BH81" s="486"/>
      <c r="BI81" s="486"/>
      <c r="BJ81" s="486"/>
      <c r="BK81" s="486"/>
      <c r="BL81" s="486"/>
      <c r="BM81" s="486"/>
      <c r="BN81" s="486"/>
      <c r="BO81" s="486"/>
      <c r="BP81" s="486"/>
      <c r="BQ81" s="486"/>
      <c r="BR81" s="486"/>
      <c r="BS81" s="486"/>
      <c r="BT81" s="486"/>
      <c r="BU81" s="486"/>
      <c r="BV81" s="486"/>
      <c r="BW81" s="486"/>
      <c r="BX81" s="486"/>
      <c r="BY81" s="486"/>
    </row>
    <row r="82" spans="1:79" s="591" customFormat="1" ht="14" x14ac:dyDescent="0.3">
      <c r="A82" s="514" t="s">
        <v>791</v>
      </c>
      <c r="B82" s="475" t="s">
        <v>800</v>
      </c>
      <c r="C82" s="475" t="s">
        <v>793</v>
      </c>
      <c r="D82" s="502" t="str">
        <f t="shared" si="32"/>
        <v>Band 7 Bottom</v>
      </c>
      <c r="E82" s="503">
        <f>VLOOKUP(D82,'Payscales '!P:S,4)</f>
        <v>37.043002634615391</v>
      </c>
      <c r="F82" s="613">
        <v>0</v>
      </c>
      <c r="G82" s="614">
        <v>0</v>
      </c>
      <c r="H82" s="504">
        <f>(F82+G82)/60*E82</f>
        <v>0</v>
      </c>
      <c r="I82" s="617">
        <v>0</v>
      </c>
      <c r="J82" s="614">
        <v>0</v>
      </c>
      <c r="K82" s="504">
        <f t="shared" si="26"/>
        <v>0</v>
      </c>
      <c r="L82" s="614">
        <v>0</v>
      </c>
      <c r="M82" s="614">
        <v>0</v>
      </c>
      <c r="N82" s="505">
        <f t="shared" si="27"/>
        <v>0</v>
      </c>
      <c r="O82" s="613">
        <v>0</v>
      </c>
      <c r="P82" s="614">
        <v>0</v>
      </c>
      <c r="Q82" s="506">
        <f t="shared" si="28"/>
        <v>0</v>
      </c>
      <c r="R82" s="613">
        <v>0</v>
      </c>
      <c r="S82" s="614">
        <v>0</v>
      </c>
      <c r="T82" s="506">
        <f t="shared" si="29"/>
        <v>0</v>
      </c>
      <c r="U82" s="613">
        <v>0</v>
      </c>
      <c r="V82" s="614">
        <v>0</v>
      </c>
      <c r="W82" s="507">
        <f t="shared" si="30"/>
        <v>0</v>
      </c>
      <c r="X82" s="508">
        <f t="shared" si="31"/>
        <v>0</v>
      </c>
      <c r="Y82" s="509">
        <f t="shared" si="31"/>
        <v>0</v>
      </c>
      <c r="Z82" s="510">
        <f t="shared" si="31"/>
        <v>0</v>
      </c>
      <c r="AA82" s="346"/>
      <c r="AB82" s="346"/>
      <c r="AC82" s="346"/>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c r="BE82" s="482"/>
      <c r="BF82" s="482"/>
      <c r="BG82" s="482"/>
      <c r="BH82" s="482"/>
      <c r="BI82" s="482"/>
      <c r="BJ82" s="482"/>
      <c r="BK82" s="482"/>
      <c r="BL82" s="482"/>
      <c r="BM82" s="482"/>
      <c r="BN82" s="482"/>
      <c r="BO82" s="482"/>
      <c r="BP82" s="482"/>
      <c r="BQ82" s="482"/>
      <c r="BR82" s="482"/>
      <c r="BS82" s="482"/>
      <c r="BT82" s="482"/>
      <c r="BU82" s="482"/>
      <c r="BV82" s="482"/>
      <c r="BW82" s="482"/>
      <c r="BX82" s="482"/>
      <c r="BY82" s="482"/>
    </row>
    <row r="83" spans="1:79" s="2" customFormat="1" ht="14" x14ac:dyDescent="0.3">
      <c r="A83" s="514" t="s">
        <v>792</v>
      </c>
      <c r="B83" s="475" t="s">
        <v>801</v>
      </c>
      <c r="C83" s="475" t="s">
        <v>793</v>
      </c>
      <c r="D83" s="502" t="str">
        <f t="shared" si="32"/>
        <v>Band 8a Bottom</v>
      </c>
      <c r="E83" s="503">
        <f>VLOOKUP(D83,'Payscales '!P:S,4)</f>
        <v>43.281804192307696</v>
      </c>
      <c r="F83" s="613">
        <v>0</v>
      </c>
      <c r="G83" s="614">
        <v>0</v>
      </c>
      <c r="H83" s="504">
        <f>(F83+G83)/60*E83</f>
        <v>0</v>
      </c>
      <c r="I83" s="617">
        <v>0</v>
      </c>
      <c r="J83" s="614">
        <v>0</v>
      </c>
      <c r="K83" s="504">
        <f t="shared" si="26"/>
        <v>0</v>
      </c>
      <c r="L83" s="614">
        <v>0</v>
      </c>
      <c r="M83" s="614">
        <v>0</v>
      </c>
      <c r="N83" s="505">
        <f t="shared" si="27"/>
        <v>0</v>
      </c>
      <c r="O83" s="613">
        <v>0</v>
      </c>
      <c r="P83" s="614">
        <v>0</v>
      </c>
      <c r="Q83" s="506">
        <f t="shared" si="28"/>
        <v>0</v>
      </c>
      <c r="R83" s="613">
        <v>0</v>
      </c>
      <c r="S83" s="614">
        <v>0</v>
      </c>
      <c r="T83" s="506">
        <f t="shared" si="29"/>
        <v>0</v>
      </c>
      <c r="U83" s="613">
        <v>0</v>
      </c>
      <c r="V83" s="614">
        <v>0</v>
      </c>
      <c r="W83" s="507">
        <f t="shared" si="30"/>
        <v>0</v>
      </c>
      <c r="X83" s="508">
        <f t="shared" si="31"/>
        <v>0</v>
      </c>
      <c r="Y83" s="509">
        <f t="shared" si="31"/>
        <v>0</v>
      </c>
      <c r="Z83" s="510">
        <f t="shared" si="31"/>
        <v>0</v>
      </c>
      <c r="AA83" s="341"/>
      <c r="AB83" s="341"/>
      <c r="AC83" s="341"/>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c r="BE83" s="482"/>
      <c r="BF83" s="482"/>
      <c r="BG83" s="482"/>
      <c r="BH83" s="482"/>
      <c r="BI83" s="482"/>
      <c r="BJ83" s="482"/>
      <c r="BK83" s="482"/>
      <c r="BL83" s="482"/>
      <c r="BM83" s="482"/>
      <c r="BN83" s="482"/>
      <c r="BO83" s="482"/>
      <c r="BP83" s="482"/>
      <c r="BQ83" s="482"/>
      <c r="BR83" s="482"/>
      <c r="BS83" s="482"/>
      <c r="BT83" s="482"/>
      <c r="BU83" s="482"/>
      <c r="BV83" s="482"/>
      <c r="BW83" s="482"/>
      <c r="BX83" s="482"/>
      <c r="BY83" s="482"/>
      <c r="BZ83" s="482"/>
    </row>
    <row r="84" spans="1:79" s="2" customFormat="1" ht="14" x14ac:dyDescent="0.3">
      <c r="A84" s="478" t="s">
        <v>644</v>
      </c>
      <c r="B84" s="475" t="s">
        <v>779</v>
      </c>
      <c r="C84" s="475" t="s">
        <v>793</v>
      </c>
      <c r="D84" s="502" t="str">
        <f t="shared" si="32"/>
        <v>Consultant Bottom</v>
      </c>
      <c r="E84" s="503">
        <f>VLOOKUP(D84,'Payscales '!P:S,4)</f>
        <v>90.969888662790709</v>
      </c>
      <c r="F84" s="613">
        <v>0</v>
      </c>
      <c r="G84" s="614">
        <v>0</v>
      </c>
      <c r="H84" s="504">
        <f>(F84+G84)/60*E84</f>
        <v>0</v>
      </c>
      <c r="I84" s="617">
        <v>0</v>
      </c>
      <c r="J84" s="614">
        <v>0</v>
      </c>
      <c r="K84" s="504">
        <f t="shared" si="26"/>
        <v>0</v>
      </c>
      <c r="L84" s="614">
        <v>0</v>
      </c>
      <c r="M84" s="614">
        <v>0</v>
      </c>
      <c r="N84" s="505">
        <f t="shared" si="27"/>
        <v>0</v>
      </c>
      <c r="O84" s="613">
        <v>0</v>
      </c>
      <c r="P84" s="614">
        <v>0</v>
      </c>
      <c r="Q84" s="506">
        <f t="shared" si="28"/>
        <v>0</v>
      </c>
      <c r="R84" s="613">
        <v>0</v>
      </c>
      <c r="S84" s="614">
        <v>0</v>
      </c>
      <c r="T84" s="506">
        <f t="shared" si="29"/>
        <v>0</v>
      </c>
      <c r="U84" s="618">
        <v>0</v>
      </c>
      <c r="V84" s="619">
        <v>0</v>
      </c>
      <c r="W84" s="569">
        <f t="shared" si="30"/>
        <v>0</v>
      </c>
      <c r="X84" s="508">
        <f t="shared" si="31"/>
        <v>0</v>
      </c>
      <c r="Y84" s="509">
        <f t="shared" si="31"/>
        <v>0</v>
      </c>
      <c r="Z84" s="510">
        <f t="shared" si="31"/>
        <v>0</v>
      </c>
      <c r="AA84" s="341"/>
      <c r="AB84" s="341"/>
      <c r="AC84" s="341"/>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c r="BE84" s="482"/>
      <c r="BF84" s="482"/>
      <c r="BG84" s="482"/>
      <c r="BH84" s="482"/>
      <c r="BI84" s="482"/>
      <c r="BJ84" s="482"/>
      <c r="BK84" s="482"/>
      <c r="BL84" s="482"/>
      <c r="BM84" s="482"/>
      <c r="BN84" s="482"/>
      <c r="BO84" s="482"/>
      <c r="BP84" s="482"/>
      <c r="BQ84" s="482"/>
      <c r="BR84" s="482"/>
      <c r="BS84" s="482"/>
      <c r="BT84" s="482"/>
      <c r="BU84" s="482"/>
      <c r="BV84" s="482"/>
      <c r="BW84" s="482"/>
      <c r="BX84" s="482"/>
      <c r="BY84" s="482"/>
      <c r="BZ84" s="482"/>
    </row>
    <row r="85" spans="1:79" ht="15" thickBot="1" x14ac:dyDescent="0.4">
      <c r="A85" s="458" t="s">
        <v>933</v>
      </c>
      <c r="B85" s="477" t="s">
        <v>779</v>
      </c>
      <c r="C85" s="477" t="s">
        <v>793</v>
      </c>
      <c r="D85" s="515" t="str">
        <f t="shared" si="32"/>
        <v>Consultant Bottom</v>
      </c>
      <c r="E85" s="503">
        <f>VLOOKUP(D85,'Payscales '!P:S,4)</f>
        <v>90.969888662790709</v>
      </c>
      <c r="F85" s="615">
        <v>0</v>
      </c>
      <c r="G85" s="616">
        <v>0</v>
      </c>
      <c r="H85" s="516">
        <f>(F85+G85)/60*E85</f>
        <v>0</v>
      </c>
      <c r="I85" s="617">
        <v>0</v>
      </c>
      <c r="J85" s="614">
        <v>0</v>
      </c>
      <c r="K85" s="504">
        <f t="shared" si="26"/>
        <v>0</v>
      </c>
      <c r="L85" s="614">
        <v>0</v>
      </c>
      <c r="M85" s="614">
        <v>0</v>
      </c>
      <c r="N85" s="505">
        <f t="shared" si="27"/>
        <v>0</v>
      </c>
      <c r="O85" s="615">
        <v>0</v>
      </c>
      <c r="P85" s="616">
        <v>0</v>
      </c>
      <c r="Q85" s="570">
        <f t="shared" si="28"/>
        <v>0</v>
      </c>
      <c r="R85" s="615">
        <v>0</v>
      </c>
      <c r="S85" s="616">
        <v>0</v>
      </c>
      <c r="T85" s="570">
        <f t="shared" si="29"/>
        <v>0</v>
      </c>
      <c r="U85" s="620">
        <v>0</v>
      </c>
      <c r="V85" s="621">
        <v>20</v>
      </c>
      <c r="W85" s="571">
        <f t="shared" si="30"/>
        <v>30.323296220930235</v>
      </c>
      <c r="X85" s="508">
        <f t="shared" si="31"/>
        <v>0</v>
      </c>
      <c r="Y85" s="509">
        <f t="shared" si="31"/>
        <v>20</v>
      </c>
      <c r="Z85" s="510">
        <f t="shared" si="31"/>
        <v>30.323296220930235</v>
      </c>
      <c r="AA85" s="592"/>
      <c r="AB85" s="592"/>
      <c r="AC85" s="592"/>
      <c r="AD85" s="593"/>
      <c r="AE85" s="593"/>
      <c r="AF85" s="593"/>
      <c r="AG85" s="593"/>
      <c r="AH85" s="593"/>
      <c r="AI85" s="593"/>
      <c r="AJ85" s="593"/>
      <c r="AK85" s="593"/>
      <c r="AL85" s="593"/>
      <c r="AM85" s="593"/>
      <c r="AN85" s="593"/>
      <c r="AO85" s="593"/>
      <c r="AP85" s="593"/>
      <c r="AQ85" s="593"/>
      <c r="AR85" s="593"/>
      <c r="AS85" s="593"/>
      <c r="AT85" s="593"/>
      <c r="AU85" s="593"/>
      <c r="AV85" s="593"/>
      <c r="AW85" s="593"/>
      <c r="AX85" s="593"/>
      <c r="AY85" s="593"/>
      <c r="AZ85" s="593"/>
      <c r="BA85" s="593"/>
      <c r="BB85" s="593"/>
      <c r="BC85" s="593"/>
      <c r="BD85" s="593"/>
      <c r="BE85" s="593"/>
      <c r="BF85" s="593"/>
      <c r="BG85" s="593"/>
      <c r="BH85" s="593"/>
      <c r="BI85" s="593"/>
      <c r="BJ85" s="593"/>
      <c r="BK85" s="593"/>
      <c r="BL85" s="593"/>
      <c r="BM85" s="593"/>
      <c r="BN85" s="593"/>
      <c r="BO85" s="593"/>
      <c r="BP85" s="593"/>
      <c r="BQ85" s="593"/>
      <c r="BR85" s="593"/>
      <c r="BS85" s="593"/>
      <c r="BT85" s="593"/>
      <c r="BU85" s="593"/>
      <c r="BV85" s="593"/>
      <c r="BW85" s="593"/>
      <c r="BX85" s="593"/>
      <c r="BY85" s="593"/>
      <c r="BZ85" s="593"/>
    </row>
    <row r="86" spans="1:79" ht="28.75" customHeight="1" thickBot="1" x14ac:dyDescent="0.4">
      <c r="A86" s="637" t="s">
        <v>892</v>
      </c>
      <c r="B86" s="638"/>
      <c r="C86" s="638"/>
      <c r="D86" s="638"/>
      <c r="E86" s="638"/>
      <c r="F86" s="639">
        <f>SUM(H80:H85)</f>
        <v>0</v>
      </c>
      <c r="G86" s="640"/>
      <c r="H86" s="641"/>
      <c r="I86" s="639">
        <f>SUM(K80:K85)</f>
        <v>0</v>
      </c>
      <c r="J86" s="640"/>
      <c r="K86" s="641"/>
      <c r="L86" s="639">
        <f>SUM(N80:N85)</f>
        <v>0</v>
      </c>
      <c r="M86" s="640"/>
      <c r="N86" s="641"/>
      <c r="O86" s="640">
        <f>SUM(Q80:Q85)</f>
        <v>0</v>
      </c>
      <c r="P86" s="640"/>
      <c r="Q86" s="641"/>
      <c r="R86" s="639">
        <f>SUM(T80:T85)</f>
        <v>0</v>
      </c>
      <c r="S86" s="640"/>
      <c r="T86" s="641"/>
      <c r="U86" s="639">
        <f>SUM(W80:W85)</f>
        <v>30.323296220930235</v>
      </c>
      <c r="V86" s="640"/>
      <c r="W86" s="641"/>
      <c r="X86" s="640">
        <f>SUM(Z80:Z85)</f>
        <v>30.323296220930235</v>
      </c>
      <c r="Y86" s="640"/>
      <c r="Z86" s="641"/>
      <c r="AA86" s="592"/>
      <c r="AB86" s="592"/>
      <c r="AC86" s="592"/>
      <c r="AD86" s="593"/>
      <c r="AE86" s="593"/>
      <c r="AF86" s="593"/>
      <c r="AG86" s="593"/>
      <c r="AH86" s="593"/>
      <c r="AI86" s="593"/>
      <c r="AJ86" s="593"/>
      <c r="AK86" s="593"/>
      <c r="AL86" s="593"/>
      <c r="AM86" s="593"/>
      <c r="AN86" s="593"/>
      <c r="AO86" s="593"/>
      <c r="AP86" s="593"/>
      <c r="AQ86" s="593"/>
      <c r="AR86" s="593"/>
      <c r="AS86" s="593"/>
      <c r="AT86" s="593"/>
      <c r="AU86" s="593"/>
      <c r="AV86" s="593"/>
      <c r="AW86" s="593"/>
      <c r="AX86" s="593"/>
      <c r="AY86" s="593"/>
      <c r="AZ86" s="593"/>
      <c r="BA86" s="593"/>
      <c r="BB86" s="593"/>
      <c r="BC86" s="593"/>
      <c r="BD86" s="593"/>
      <c r="BE86" s="593"/>
      <c r="BF86" s="593"/>
      <c r="BG86" s="593"/>
      <c r="BH86" s="593"/>
      <c r="BI86" s="593"/>
      <c r="BJ86" s="593"/>
      <c r="BK86" s="593"/>
      <c r="BL86" s="593"/>
      <c r="BM86" s="593"/>
      <c r="BN86" s="593"/>
      <c r="BO86" s="593"/>
      <c r="BP86" s="593"/>
      <c r="BQ86" s="593"/>
      <c r="BR86" s="593"/>
      <c r="BS86" s="593"/>
      <c r="BT86" s="593"/>
      <c r="BU86" s="593"/>
      <c r="BV86" s="593"/>
      <c r="BW86" s="593"/>
      <c r="BX86" s="593"/>
      <c r="BY86" s="593"/>
      <c r="BZ86" s="593"/>
    </row>
    <row r="87" spans="1:79" ht="28.75" customHeight="1" thickBot="1" x14ac:dyDescent="0.4">
      <c r="A87" s="517"/>
      <c r="B87" s="518"/>
      <c r="C87" s="518"/>
      <c r="D87" s="518"/>
      <c r="E87" s="518"/>
      <c r="F87" s="594"/>
      <c r="G87" s="595"/>
      <c r="H87" s="595"/>
      <c r="I87" s="595"/>
      <c r="J87" s="595"/>
      <c r="K87" s="595"/>
      <c r="L87" s="595"/>
      <c r="M87" s="595"/>
      <c r="N87" s="595"/>
      <c r="O87" s="595"/>
      <c r="P87" s="595"/>
      <c r="Q87" s="595"/>
      <c r="R87" s="595"/>
      <c r="S87" s="595"/>
      <c r="T87" s="595"/>
      <c r="U87" s="595"/>
      <c r="V87" s="595"/>
      <c r="W87" s="595"/>
      <c r="X87" s="595"/>
      <c r="Y87" s="595"/>
      <c r="Z87" s="596"/>
      <c r="AA87" s="592"/>
      <c r="AB87" s="592"/>
      <c r="AC87" s="592"/>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row>
    <row r="88" spans="1:79" ht="38.15" customHeight="1" thickBot="1" x14ac:dyDescent="0.4">
      <c r="A88" s="528" t="s">
        <v>912</v>
      </c>
      <c r="B88" s="642"/>
      <c r="C88" s="642"/>
      <c r="D88" s="642"/>
      <c r="E88" s="643"/>
      <c r="F88" s="529" t="s">
        <v>938</v>
      </c>
      <c r="G88" s="530" t="s">
        <v>939</v>
      </c>
      <c r="H88" s="531" t="s">
        <v>940</v>
      </c>
      <c r="I88" s="529" t="s">
        <v>938</v>
      </c>
      <c r="J88" s="530" t="s">
        <v>939</v>
      </c>
      <c r="K88" s="531" t="s">
        <v>940</v>
      </c>
      <c r="L88" s="529" t="s">
        <v>938</v>
      </c>
      <c r="M88" s="530" t="s">
        <v>939</v>
      </c>
      <c r="N88" s="531" t="s">
        <v>940</v>
      </c>
      <c r="O88" s="529" t="s">
        <v>938</v>
      </c>
      <c r="P88" s="530" t="s">
        <v>939</v>
      </c>
      <c r="Q88" s="531" t="s">
        <v>940</v>
      </c>
      <c r="R88" s="529" t="s">
        <v>938</v>
      </c>
      <c r="S88" s="530" t="s">
        <v>939</v>
      </c>
      <c r="T88" s="531" t="s">
        <v>940</v>
      </c>
      <c r="U88" s="529" t="s">
        <v>938</v>
      </c>
      <c r="V88" s="530" t="s">
        <v>939</v>
      </c>
      <c r="W88" s="531" t="s">
        <v>940</v>
      </c>
      <c r="X88" s="529" t="s">
        <v>938</v>
      </c>
      <c r="Y88" s="530" t="s">
        <v>939</v>
      </c>
      <c r="Z88" s="531" t="s">
        <v>940</v>
      </c>
      <c r="AA88" s="592"/>
      <c r="AB88" s="592"/>
      <c r="AC88" s="592"/>
      <c r="AD88" s="593"/>
      <c r="AE88" s="593"/>
      <c r="AF88" s="593"/>
      <c r="AG88" s="593"/>
      <c r="AH88" s="593"/>
      <c r="AI88" s="593"/>
      <c r="AJ88" s="593"/>
      <c r="AK88" s="593"/>
      <c r="AL88" s="593"/>
      <c r="AM88" s="593"/>
      <c r="AN88" s="593"/>
      <c r="AO88" s="593"/>
      <c r="AP88" s="593"/>
      <c r="AQ88" s="593"/>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3"/>
      <c r="BR88" s="593"/>
      <c r="BS88" s="593"/>
      <c r="BT88" s="593"/>
      <c r="BU88" s="593"/>
      <c r="BV88" s="593"/>
      <c r="BW88" s="593"/>
      <c r="BX88" s="593"/>
      <c r="BY88" s="593"/>
      <c r="BZ88" s="593"/>
    </row>
    <row r="89" spans="1:79" ht="15" thickBot="1" x14ac:dyDescent="0.4">
      <c r="A89" s="696" t="s">
        <v>953</v>
      </c>
      <c r="B89" s="697"/>
      <c r="C89" s="533"/>
      <c r="D89" s="532"/>
      <c r="E89" s="534"/>
      <c r="F89" s="535">
        <f>'Assumptions input'!C16</f>
        <v>0</v>
      </c>
      <c r="G89" s="536">
        <f>'Assumptions input'!E16</f>
        <v>0</v>
      </c>
      <c r="H89" s="537">
        <f>G89-F89</f>
        <v>0</v>
      </c>
      <c r="I89" s="535">
        <f>'Assumptions input'!C23</f>
        <v>0</v>
      </c>
      <c r="J89" s="536">
        <f>'Assumptions input'!E23</f>
        <v>0</v>
      </c>
      <c r="K89" s="537">
        <f>J89-I89</f>
        <v>0</v>
      </c>
      <c r="L89" s="535">
        <f>'Assumptions input'!C30</f>
        <v>0</v>
      </c>
      <c r="M89" s="536">
        <f>'Assumptions input'!E30</f>
        <v>0</v>
      </c>
      <c r="N89" s="537">
        <f>M89-L89</f>
        <v>0</v>
      </c>
      <c r="O89" s="535">
        <f>'Assumptions input'!C37</f>
        <v>0</v>
      </c>
      <c r="P89" s="536">
        <f>'Assumptions input'!E37</f>
        <v>0</v>
      </c>
      <c r="Q89" s="537">
        <f>P89-O89</f>
        <v>0</v>
      </c>
      <c r="R89" s="535">
        <f>'Assumptions input'!C44</f>
        <v>0</v>
      </c>
      <c r="S89" s="536">
        <f>'Assumptions input'!E44</f>
        <v>0</v>
      </c>
      <c r="T89" s="537">
        <f>S89-R89</f>
        <v>0</v>
      </c>
      <c r="U89" s="535">
        <f>'Assumptions input'!C51</f>
        <v>0</v>
      </c>
      <c r="V89" s="536">
        <f>'Assumptions input'!E51</f>
        <v>0</v>
      </c>
      <c r="W89" s="537">
        <f>V89-U89</f>
        <v>0</v>
      </c>
      <c r="X89" s="535">
        <f>F89+I89+L89+O89+R89+U89</f>
        <v>0</v>
      </c>
      <c r="Y89" s="536">
        <f>G89+J89+M89+P89+S89+V89</f>
        <v>0</v>
      </c>
      <c r="Z89" s="537">
        <f>Y89-X89</f>
        <v>0</v>
      </c>
      <c r="AA89" s="592"/>
      <c r="AB89" s="592"/>
      <c r="AC89" s="592"/>
      <c r="AD89" s="593"/>
      <c r="AE89" s="593"/>
      <c r="AF89" s="593"/>
      <c r="AG89" s="593"/>
      <c r="AH89" s="593"/>
      <c r="AI89" s="593"/>
      <c r="AJ89" s="593"/>
      <c r="AK89" s="593"/>
      <c r="AL89" s="593"/>
      <c r="AM89" s="593"/>
      <c r="AN89" s="593"/>
      <c r="AO89" s="593"/>
      <c r="AP89" s="593"/>
      <c r="AQ89" s="593"/>
      <c r="AR89" s="593"/>
      <c r="AS89" s="593"/>
      <c r="AT89" s="593"/>
      <c r="AU89" s="593"/>
      <c r="AV89" s="593"/>
      <c r="AW89" s="593"/>
      <c r="AX89" s="593"/>
      <c r="AY89" s="593"/>
      <c r="AZ89" s="593"/>
      <c r="BA89" s="593"/>
      <c r="BB89" s="593"/>
      <c r="BC89" s="593"/>
      <c r="BD89" s="593"/>
      <c r="BE89" s="593"/>
      <c r="BF89" s="593"/>
      <c r="BG89" s="593"/>
      <c r="BH89" s="593"/>
      <c r="BI89" s="593"/>
      <c r="BJ89" s="593"/>
      <c r="BK89" s="593"/>
      <c r="BL89" s="593"/>
      <c r="BM89" s="593"/>
      <c r="BN89" s="593"/>
      <c r="BO89" s="593"/>
      <c r="BP89" s="593"/>
      <c r="BQ89" s="593"/>
      <c r="BR89" s="593"/>
      <c r="BS89" s="593"/>
      <c r="BT89" s="593"/>
      <c r="BU89" s="593"/>
      <c r="BV89" s="593"/>
      <c r="BW89" s="593"/>
      <c r="BX89" s="593"/>
      <c r="BY89" s="593"/>
      <c r="BZ89" s="593"/>
    </row>
    <row r="90" spans="1:79" s="2" customFormat="1" thickBot="1" x14ac:dyDescent="0.35">
      <c r="A90" s="698" t="s">
        <v>941</v>
      </c>
      <c r="B90" s="699"/>
      <c r="C90" s="538"/>
      <c r="D90" s="538"/>
      <c r="E90" s="539"/>
      <c r="F90" s="540"/>
      <c r="G90" s="540"/>
      <c r="H90" s="541">
        <f>H89*F86</f>
        <v>0</v>
      </c>
      <c r="I90" s="540"/>
      <c r="J90" s="540"/>
      <c r="K90" s="541">
        <f>K89*I86</f>
        <v>0</v>
      </c>
      <c r="L90" s="540"/>
      <c r="M90" s="540"/>
      <c r="N90" s="541">
        <f>N89*L85</f>
        <v>0</v>
      </c>
      <c r="O90" s="540"/>
      <c r="P90" s="540"/>
      <c r="Q90" s="541">
        <f>Q89*O86</f>
        <v>0</v>
      </c>
      <c r="R90" s="540"/>
      <c r="S90" s="540"/>
      <c r="T90" s="541">
        <f>T89*R86</f>
        <v>0</v>
      </c>
      <c r="U90" s="540"/>
      <c r="V90" s="540"/>
      <c r="W90" s="541">
        <f>W89*U86</f>
        <v>0</v>
      </c>
      <c r="X90" s="540"/>
      <c r="Y90" s="540"/>
      <c r="Z90" s="541">
        <f>H90+K90+N90+Q90+T90+W90</f>
        <v>0</v>
      </c>
      <c r="AA90" s="341"/>
      <c r="AB90" s="341"/>
      <c r="AC90" s="341"/>
      <c r="AD90" s="482"/>
      <c r="AE90" s="482"/>
      <c r="AF90" s="482"/>
      <c r="AG90" s="482"/>
      <c r="AH90" s="482"/>
      <c r="AI90" s="482"/>
      <c r="AJ90" s="482"/>
      <c r="AK90" s="482"/>
      <c r="AL90" s="482"/>
      <c r="AM90" s="482"/>
      <c r="AN90" s="482"/>
      <c r="AO90" s="482"/>
      <c r="AP90" s="482"/>
      <c r="AQ90" s="482"/>
      <c r="AR90" s="482"/>
      <c r="AS90" s="482"/>
      <c r="AT90" s="482"/>
      <c r="AU90" s="482"/>
      <c r="AV90" s="482"/>
      <c r="AW90" s="482"/>
      <c r="AX90" s="482"/>
      <c r="AY90" s="482"/>
      <c r="AZ90" s="482"/>
      <c r="BA90" s="482"/>
      <c r="BB90" s="482"/>
      <c r="BC90" s="482"/>
      <c r="BD90" s="482"/>
      <c r="BE90" s="482"/>
      <c r="BF90" s="482"/>
      <c r="BG90" s="482"/>
      <c r="BH90" s="482"/>
      <c r="BI90" s="482"/>
      <c r="BJ90" s="482"/>
      <c r="BK90" s="482"/>
      <c r="BL90" s="482"/>
      <c r="BM90" s="482"/>
      <c r="BN90" s="482"/>
      <c r="BO90" s="482"/>
      <c r="BP90" s="482"/>
      <c r="BQ90" s="482"/>
      <c r="BR90" s="482"/>
      <c r="BS90" s="482"/>
      <c r="BT90" s="482"/>
      <c r="BU90" s="482"/>
      <c r="BV90" s="482"/>
      <c r="BW90" s="482"/>
      <c r="BX90" s="482"/>
      <c r="BY90" s="482"/>
      <c r="BZ90" s="482"/>
    </row>
    <row r="91" spans="1:79" s="341" customFormat="1" ht="25.4" hidden="1" customHeight="1" thickBot="1" x14ac:dyDescent="0.35">
      <c r="A91" s="528" t="s">
        <v>914</v>
      </c>
      <c r="B91" s="642"/>
      <c r="C91" s="642"/>
      <c r="D91" s="642"/>
      <c r="E91" s="643"/>
      <c r="F91" s="703" t="s">
        <v>868</v>
      </c>
      <c r="G91" s="677"/>
      <c r="H91" s="678"/>
      <c r="I91" s="676" t="s">
        <v>869</v>
      </c>
      <c r="J91" s="677"/>
      <c r="K91" s="678"/>
      <c r="L91" s="676" t="s">
        <v>870</v>
      </c>
      <c r="M91" s="677"/>
      <c r="N91" s="678"/>
      <c r="O91" s="676" t="s">
        <v>871</v>
      </c>
      <c r="P91" s="677"/>
      <c r="Q91" s="678"/>
      <c r="R91" s="676" t="s">
        <v>887</v>
      </c>
      <c r="S91" s="677"/>
      <c r="T91" s="678"/>
      <c r="U91" s="676" t="s">
        <v>888</v>
      </c>
      <c r="V91" s="677"/>
      <c r="W91" s="678"/>
      <c r="X91" s="704" t="s">
        <v>0</v>
      </c>
      <c r="Y91" s="705"/>
      <c r="Z91" s="756"/>
      <c r="AD91" s="482"/>
      <c r="AE91" s="482"/>
      <c r="AF91" s="482"/>
      <c r="AG91" s="482"/>
      <c r="AH91" s="482"/>
      <c r="AI91" s="482"/>
      <c r="AJ91" s="482"/>
      <c r="AK91" s="482"/>
      <c r="AL91" s="482"/>
      <c r="AM91" s="482"/>
      <c r="AN91" s="482"/>
      <c r="AO91" s="482"/>
      <c r="AP91" s="482"/>
      <c r="AQ91" s="482"/>
      <c r="AR91" s="482"/>
      <c r="AS91" s="482"/>
      <c r="AT91" s="482"/>
      <c r="AU91" s="482"/>
      <c r="AV91" s="482"/>
      <c r="AW91" s="482"/>
      <c r="AX91" s="482"/>
      <c r="AY91" s="482"/>
      <c r="AZ91" s="482"/>
      <c r="BA91" s="482"/>
      <c r="BB91" s="482"/>
      <c r="BC91" s="482"/>
      <c r="BD91" s="482"/>
      <c r="BE91" s="482"/>
      <c r="BF91" s="482"/>
      <c r="BG91" s="482"/>
      <c r="BH91" s="482"/>
      <c r="BI91" s="482"/>
      <c r="BJ91" s="482"/>
      <c r="BK91" s="482"/>
      <c r="BL91" s="482"/>
      <c r="BM91" s="482"/>
      <c r="BN91" s="482"/>
      <c r="BO91" s="482"/>
      <c r="BP91" s="482"/>
      <c r="BQ91" s="482"/>
      <c r="BR91" s="482"/>
      <c r="BS91" s="482"/>
      <c r="BT91" s="482"/>
      <c r="BU91" s="482"/>
      <c r="BV91" s="482"/>
      <c r="BW91" s="482"/>
      <c r="BX91" s="482"/>
      <c r="BY91" s="482"/>
      <c r="BZ91" s="482"/>
      <c r="CA91" s="482"/>
    </row>
    <row r="92" spans="1:79" s="341" customFormat="1" ht="25.4" customHeight="1" x14ac:dyDescent="0.3">
      <c r="A92" s="345"/>
      <c r="B92" s="597"/>
      <c r="C92" s="597"/>
      <c r="D92" s="597"/>
      <c r="E92" s="597"/>
      <c r="F92" s="598"/>
      <c r="G92" s="598"/>
      <c r="H92" s="598"/>
      <c r="I92" s="598"/>
      <c r="J92" s="598"/>
      <c r="K92" s="598"/>
      <c r="L92" s="598"/>
      <c r="M92" s="598"/>
      <c r="N92" s="598"/>
      <c r="O92" s="598"/>
      <c r="P92" s="598"/>
      <c r="Q92" s="598"/>
      <c r="R92" s="598"/>
      <c r="S92" s="598"/>
      <c r="T92" s="598"/>
      <c r="U92" s="598"/>
      <c r="V92" s="598"/>
      <c r="W92" s="598"/>
      <c r="X92" s="598"/>
      <c r="Y92" s="598"/>
      <c r="Z92" s="598"/>
      <c r="AD92" s="482"/>
      <c r="AE92" s="482"/>
      <c r="AF92" s="482"/>
      <c r="AG92" s="482"/>
      <c r="AH92" s="482"/>
      <c r="AI92" s="482"/>
      <c r="AJ92" s="482"/>
      <c r="AK92" s="482"/>
      <c r="AL92" s="482"/>
      <c r="AM92" s="482"/>
      <c r="AN92" s="482"/>
      <c r="AO92" s="482"/>
      <c r="AP92" s="482"/>
      <c r="AQ92" s="482"/>
      <c r="AR92" s="482"/>
      <c r="AS92" s="482"/>
      <c r="AT92" s="482"/>
      <c r="AU92" s="482"/>
      <c r="AV92" s="482"/>
      <c r="AW92" s="482"/>
      <c r="AX92" s="482"/>
      <c r="AY92" s="482"/>
      <c r="AZ92" s="482"/>
      <c r="BA92" s="482"/>
      <c r="BB92" s="482"/>
      <c r="BC92" s="482"/>
      <c r="BD92" s="482"/>
      <c r="BE92" s="482"/>
      <c r="BF92" s="482"/>
      <c r="BG92" s="482"/>
      <c r="BH92" s="482"/>
      <c r="BI92" s="482"/>
      <c r="BJ92" s="482"/>
      <c r="BK92" s="482"/>
      <c r="BL92" s="482"/>
      <c r="BM92" s="482"/>
      <c r="BN92" s="482"/>
      <c r="BO92" s="482"/>
      <c r="BP92" s="482"/>
      <c r="BQ92" s="482"/>
      <c r="BR92" s="482"/>
      <c r="BS92" s="482"/>
      <c r="BT92" s="482"/>
      <c r="BU92" s="482"/>
      <c r="BV92" s="482"/>
      <c r="BW92" s="482"/>
      <c r="BX92" s="482"/>
      <c r="BY92" s="482"/>
    </row>
    <row r="93" spans="1:79" s="173" customFormat="1" thickBot="1" x14ac:dyDescent="0.35">
      <c r="A93" s="543"/>
      <c r="B93" s="543"/>
      <c r="C93" s="573"/>
      <c r="D93" s="573"/>
      <c r="E93" s="566"/>
      <c r="F93" s="566"/>
      <c r="G93" s="566"/>
      <c r="H93" s="566"/>
      <c r="I93" s="566"/>
      <c r="J93" s="566"/>
      <c r="K93" s="566"/>
      <c r="L93" s="566"/>
      <c r="M93" s="566"/>
      <c r="N93" s="566"/>
      <c r="O93" s="566"/>
      <c r="P93" s="566"/>
      <c r="Q93" s="576"/>
      <c r="R93" s="576"/>
      <c r="S93" s="576"/>
      <c r="T93" s="576"/>
      <c r="U93" s="576"/>
      <c r="V93" s="576"/>
      <c r="W93" s="576"/>
      <c r="X93" s="346"/>
      <c r="Y93" s="346"/>
      <c r="Z93" s="346"/>
      <c r="AA93" s="346"/>
      <c r="AB93" s="346"/>
      <c r="AC93" s="512"/>
      <c r="AD93" s="482"/>
      <c r="AE93" s="482"/>
      <c r="AF93" s="482"/>
      <c r="AG93" s="482"/>
      <c r="AH93" s="482"/>
      <c r="AI93" s="482"/>
      <c r="AJ93" s="482"/>
      <c r="AK93" s="482"/>
      <c r="AL93" s="482"/>
      <c r="AM93" s="482"/>
      <c r="AN93" s="482"/>
      <c r="AO93" s="482"/>
      <c r="AP93" s="482"/>
      <c r="AQ93" s="482"/>
      <c r="AR93" s="482"/>
      <c r="AS93" s="482"/>
      <c r="AT93" s="482"/>
      <c r="AU93" s="482"/>
      <c r="AV93" s="482"/>
      <c r="AW93" s="482"/>
      <c r="AX93" s="482"/>
      <c r="AY93" s="482"/>
      <c r="AZ93" s="482"/>
      <c r="BA93" s="482"/>
      <c r="BB93" s="482"/>
      <c r="BC93" s="482"/>
      <c r="BD93" s="482"/>
      <c r="BE93" s="482"/>
      <c r="BF93" s="482"/>
      <c r="BG93" s="482"/>
      <c r="BH93" s="482"/>
      <c r="BI93" s="482"/>
      <c r="BJ93" s="482"/>
      <c r="BK93" s="482"/>
      <c r="BL93" s="482"/>
      <c r="BM93" s="482"/>
      <c r="BN93" s="482"/>
      <c r="BO93" s="482"/>
      <c r="BP93" s="482"/>
      <c r="BQ93" s="482"/>
      <c r="BR93" s="482"/>
      <c r="BS93" s="482"/>
      <c r="BT93" s="482"/>
      <c r="BU93" s="482"/>
      <c r="BV93" s="482"/>
      <c r="BW93" s="482"/>
      <c r="BX93" s="482"/>
      <c r="BY93" s="482"/>
      <c r="BZ93" s="486"/>
    </row>
    <row r="94" spans="1:79" s="173" customFormat="1" ht="18.75" customHeight="1" thickBot="1" x14ac:dyDescent="0.35">
      <c r="A94" s="528" t="s">
        <v>913</v>
      </c>
      <c r="B94" s="546"/>
      <c r="C94" s="547" t="s">
        <v>858</v>
      </c>
      <c r="D94" s="548"/>
      <c r="E94" s="549" t="s">
        <v>885</v>
      </c>
      <c r="F94" s="703" t="s">
        <v>868</v>
      </c>
      <c r="G94" s="677"/>
      <c r="H94" s="678"/>
      <c r="I94" s="676" t="s">
        <v>869</v>
      </c>
      <c r="J94" s="677"/>
      <c r="K94" s="678"/>
      <c r="L94" s="676" t="s">
        <v>870</v>
      </c>
      <c r="M94" s="677"/>
      <c r="N94" s="678"/>
      <c r="O94" s="704" t="s">
        <v>871</v>
      </c>
      <c r="P94" s="705"/>
      <c r="Q94" s="706"/>
      <c r="R94" s="676" t="s">
        <v>887</v>
      </c>
      <c r="S94" s="677"/>
      <c r="T94" s="678"/>
      <c r="U94" s="676" t="s">
        <v>888</v>
      </c>
      <c r="V94" s="677"/>
      <c r="W94" s="678"/>
      <c r="X94" s="679" t="s">
        <v>0</v>
      </c>
      <c r="Y94" s="676"/>
      <c r="Z94" s="680"/>
      <c r="AA94" s="346"/>
      <c r="AB94" s="346"/>
      <c r="AC94" s="346"/>
      <c r="AD94" s="486"/>
      <c r="AE94" s="486"/>
      <c r="AF94" s="486"/>
      <c r="AG94" s="486"/>
      <c r="AH94" s="486"/>
      <c r="AI94" s="486"/>
      <c r="AJ94" s="486"/>
      <c r="AK94" s="486"/>
      <c r="AL94" s="486"/>
      <c r="AM94" s="486"/>
      <c r="AN94" s="486"/>
      <c r="AO94" s="486"/>
      <c r="AP94" s="486"/>
      <c r="AQ94" s="486"/>
      <c r="AR94" s="486"/>
      <c r="AS94" s="486"/>
      <c r="AT94" s="486"/>
      <c r="AU94" s="486"/>
      <c r="AV94" s="486"/>
      <c r="AW94" s="486"/>
      <c r="AX94" s="486"/>
      <c r="AY94" s="486"/>
      <c r="AZ94" s="486"/>
      <c r="BA94" s="486"/>
      <c r="BB94" s="486"/>
      <c r="BC94" s="486"/>
      <c r="BD94" s="486"/>
      <c r="BE94" s="486"/>
      <c r="BF94" s="486"/>
      <c r="BG94" s="486"/>
      <c r="BH94" s="486"/>
      <c r="BI94" s="486"/>
      <c r="BJ94" s="486"/>
      <c r="BK94" s="486"/>
      <c r="BL94" s="486"/>
      <c r="BM94" s="486"/>
      <c r="BN94" s="486"/>
      <c r="BO94" s="486"/>
      <c r="BP94" s="486"/>
      <c r="BQ94" s="486"/>
      <c r="BR94" s="486"/>
      <c r="BS94" s="486"/>
      <c r="BT94" s="486"/>
      <c r="BU94" s="486"/>
      <c r="BV94" s="486"/>
      <c r="BW94" s="486"/>
      <c r="BX94" s="486"/>
      <c r="BY94" s="486"/>
      <c r="BZ94" s="486"/>
    </row>
    <row r="95" spans="1:79" s="173" customFormat="1" ht="28.75" customHeight="1" thickBot="1" x14ac:dyDescent="0.4">
      <c r="A95" s="754" t="s">
        <v>909</v>
      </c>
      <c r="B95" s="755"/>
      <c r="C95" s="599">
        <f>'Technology costs'!C60</f>
        <v>180</v>
      </c>
      <c r="D95" s="551"/>
      <c r="E95" s="552"/>
      <c r="F95" s="683"/>
      <c r="G95" s="684"/>
      <c r="H95" s="685"/>
      <c r="I95" s="686"/>
      <c r="J95" s="687"/>
      <c r="K95" s="686"/>
      <c r="L95" s="686"/>
      <c r="M95" s="687"/>
      <c r="N95" s="686"/>
      <c r="O95" s="688"/>
      <c r="P95" s="684"/>
      <c r="Q95" s="688"/>
      <c r="R95" s="686"/>
      <c r="S95" s="687"/>
      <c r="T95" s="686"/>
      <c r="U95" s="689"/>
      <c r="V95" s="690"/>
      <c r="W95" s="691"/>
      <c r="X95" s="692">
        <f>IF(X96&gt;0,C95,0)</f>
        <v>0</v>
      </c>
      <c r="Y95" s="693"/>
      <c r="Z95" s="694"/>
      <c r="AA95" s="522"/>
      <c r="AB95" s="346"/>
      <c r="AC95" s="346"/>
      <c r="AD95" s="486"/>
      <c r="AE95" s="486"/>
      <c r="AF95" s="486"/>
      <c r="AG95" s="486"/>
      <c r="AH95" s="486"/>
      <c r="AI95" s="486"/>
      <c r="AJ95" s="486"/>
      <c r="AK95" s="486"/>
      <c r="AL95" s="486"/>
      <c r="AM95" s="486"/>
      <c r="AN95" s="486"/>
      <c r="AO95" s="486"/>
      <c r="AP95" s="486"/>
      <c r="AQ95" s="486"/>
      <c r="AR95" s="486"/>
      <c r="AS95" s="486"/>
      <c r="AT95" s="486"/>
      <c r="AU95" s="486"/>
      <c r="AV95" s="486"/>
      <c r="AW95" s="486"/>
      <c r="AX95" s="486"/>
      <c r="AY95" s="486"/>
      <c r="AZ95" s="486"/>
      <c r="BA95" s="486"/>
      <c r="BB95" s="486"/>
      <c r="BC95" s="486"/>
      <c r="BD95" s="486"/>
      <c r="BE95" s="486"/>
      <c r="BF95" s="486"/>
      <c r="BG95" s="486"/>
      <c r="BH95" s="486"/>
      <c r="BI95" s="486"/>
      <c r="BJ95" s="486"/>
      <c r="BK95" s="486"/>
      <c r="BL95" s="486"/>
      <c r="BM95" s="486"/>
      <c r="BN95" s="486"/>
      <c r="BO95" s="486"/>
      <c r="BP95" s="486"/>
      <c r="BQ95" s="486"/>
      <c r="BR95" s="486"/>
      <c r="BS95" s="486"/>
      <c r="BT95" s="486"/>
      <c r="BU95" s="486"/>
      <c r="BV95" s="486"/>
      <c r="BW95" s="486"/>
      <c r="BX95" s="486"/>
      <c r="BY95" s="486"/>
      <c r="BZ95" s="486"/>
    </row>
    <row r="96" spans="1:79" s="2" customFormat="1" ht="29.75" customHeight="1" thickBot="1" x14ac:dyDescent="0.35">
      <c r="A96" s="746" t="s">
        <v>910</v>
      </c>
      <c r="B96" s="747"/>
      <c r="C96" s="540"/>
      <c r="D96" s="553"/>
      <c r="E96" s="600">
        <f>'Technology costs'!C66</f>
        <v>70</v>
      </c>
      <c r="F96" s="661">
        <f>H89*$E$96</f>
        <v>0</v>
      </c>
      <c r="G96" s="662"/>
      <c r="H96" s="663"/>
      <c r="I96" s="661">
        <f t="shared" ref="I96" si="33">K89*$E$96</f>
        <v>0</v>
      </c>
      <c r="J96" s="662"/>
      <c r="K96" s="663"/>
      <c r="L96" s="661">
        <f t="shared" ref="L96" si="34">N89*$E$96</f>
        <v>0</v>
      </c>
      <c r="M96" s="662"/>
      <c r="N96" s="663"/>
      <c r="O96" s="661">
        <f t="shared" ref="O96" si="35">Q89*$E$96</f>
        <v>0</v>
      </c>
      <c r="P96" s="662"/>
      <c r="Q96" s="663"/>
      <c r="R96" s="661">
        <f t="shared" ref="R96" si="36">T89*$E$96</f>
        <v>0</v>
      </c>
      <c r="S96" s="662"/>
      <c r="T96" s="663"/>
      <c r="U96" s="661">
        <f t="shared" ref="U96" si="37">W89*$E$96</f>
        <v>0</v>
      </c>
      <c r="V96" s="662"/>
      <c r="W96" s="663"/>
      <c r="X96" s="748">
        <f>SUM(F96:U96)</f>
        <v>0</v>
      </c>
      <c r="Y96" s="749"/>
      <c r="Z96" s="750"/>
      <c r="AA96" s="341"/>
      <c r="AB96" s="341"/>
      <c r="AC96" s="341"/>
      <c r="AD96" s="486"/>
      <c r="AE96" s="486"/>
      <c r="AF96" s="486"/>
      <c r="AG96" s="486"/>
      <c r="AH96" s="486"/>
      <c r="AI96" s="486"/>
      <c r="AJ96" s="486"/>
      <c r="AK96" s="486"/>
      <c r="AL96" s="486"/>
      <c r="AM96" s="486"/>
      <c r="AN96" s="486"/>
      <c r="AO96" s="486"/>
      <c r="AP96" s="486"/>
      <c r="AQ96" s="486"/>
      <c r="AR96" s="486"/>
      <c r="AS96" s="486"/>
      <c r="AT96" s="486"/>
      <c r="AU96" s="486"/>
      <c r="AV96" s="486"/>
      <c r="AW96" s="486"/>
      <c r="AX96" s="486"/>
      <c r="AY96" s="486"/>
      <c r="AZ96" s="486"/>
      <c r="BA96" s="486"/>
      <c r="BB96" s="486"/>
      <c r="BC96" s="486"/>
      <c r="BD96" s="486"/>
      <c r="BE96" s="486"/>
      <c r="BF96" s="486"/>
      <c r="BG96" s="486"/>
      <c r="BH96" s="486"/>
      <c r="BI96" s="486"/>
      <c r="BJ96" s="486"/>
      <c r="BK96" s="486"/>
      <c r="BL96" s="486"/>
      <c r="BM96" s="486"/>
      <c r="BN96" s="486"/>
      <c r="BO96" s="486"/>
      <c r="BP96" s="486"/>
      <c r="BQ96" s="486"/>
      <c r="BR96" s="486"/>
      <c r="BS96" s="486"/>
      <c r="BT96" s="486"/>
      <c r="BU96" s="486"/>
      <c r="BV96" s="486"/>
      <c r="BW96" s="486"/>
      <c r="BX96" s="486"/>
      <c r="BY96" s="486"/>
      <c r="BZ96" s="482"/>
    </row>
    <row r="97" spans="1:78" s="2" customFormat="1" ht="29.75" hidden="1" customHeight="1" x14ac:dyDescent="0.3">
      <c r="A97" s="555"/>
      <c r="B97" s="556"/>
      <c r="C97" s="556"/>
      <c r="D97" s="556"/>
      <c r="E97" s="556"/>
      <c r="F97" s="672"/>
      <c r="G97" s="672"/>
      <c r="H97" s="672"/>
      <c r="I97" s="557"/>
      <c r="J97" s="557"/>
      <c r="K97" s="558"/>
      <c r="L97" s="558"/>
      <c r="M97" s="558"/>
      <c r="N97" s="558"/>
      <c r="O97" s="558"/>
      <c r="P97" s="558"/>
      <c r="Q97" s="559"/>
      <c r="R97" s="559"/>
      <c r="S97" s="559"/>
      <c r="T97" s="559"/>
      <c r="U97" s="559"/>
      <c r="V97" s="559"/>
      <c r="W97" s="560"/>
      <c r="X97" s="751">
        <f>SUM(X95:X96)</f>
        <v>0</v>
      </c>
      <c r="Y97" s="752"/>
      <c r="Z97" s="753"/>
      <c r="AA97" s="341"/>
      <c r="AB97" s="341"/>
      <c r="AC97" s="341"/>
      <c r="AD97" s="482"/>
      <c r="AE97" s="482"/>
      <c r="AF97" s="482"/>
      <c r="AG97" s="482"/>
      <c r="AH97" s="482"/>
      <c r="AI97" s="482"/>
      <c r="AJ97" s="482"/>
      <c r="AK97" s="482"/>
      <c r="AL97" s="482"/>
      <c r="AM97" s="482"/>
      <c r="AN97" s="482"/>
      <c r="AO97" s="482"/>
      <c r="AP97" s="482"/>
      <c r="AQ97" s="482"/>
      <c r="AR97" s="482"/>
      <c r="AS97" s="482"/>
      <c r="AT97" s="482"/>
      <c r="AU97" s="482"/>
      <c r="AV97" s="482"/>
      <c r="AW97" s="482"/>
      <c r="AX97" s="482"/>
      <c r="AY97" s="482"/>
      <c r="AZ97" s="482"/>
      <c r="BA97" s="482"/>
      <c r="BB97" s="482"/>
      <c r="BC97" s="482"/>
      <c r="BD97" s="482"/>
      <c r="BE97" s="482"/>
      <c r="BF97" s="482"/>
      <c r="BG97" s="482"/>
      <c r="BH97" s="482"/>
      <c r="BI97" s="482"/>
      <c r="BJ97" s="482"/>
      <c r="BK97" s="482"/>
      <c r="BL97" s="482"/>
      <c r="BM97" s="482"/>
      <c r="BN97" s="482"/>
      <c r="BO97" s="482"/>
      <c r="BP97" s="482"/>
      <c r="BQ97" s="482"/>
      <c r="BR97" s="482"/>
      <c r="BS97" s="482"/>
      <c r="BT97" s="482"/>
      <c r="BU97" s="482"/>
      <c r="BV97" s="482"/>
      <c r="BW97" s="482"/>
      <c r="BX97" s="482"/>
      <c r="BY97" s="482"/>
      <c r="BZ97" s="482"/>
    </row>
    <row r="98" spans="1:78" x14ac:dyDescent="0.35">
      <c r="A98" s="587"/>
      <c r="B98" s="587"/>
      <c r="C98" s="587"/>
      <c r="D98" s="587"/>
      <c r="E98" s="587"/>
      <c r="F98" s="588"/>
      <c r="G98" s="588"/>
      <c r="H98" s="588"/>
      <c r="I98" s="588"/>
      <c r="J98" s="588"/>
      <c r="K98" s="527"/>
      <c r="L98" s="527"/>
      <c r="M98" s="527"/>
      <c r="N98" s="527"/>
      <c r="O98" s="527"/>
      <c r="P98" s="527"/>
      <c r="Q98" s="589"/>
      <c r="R98" s="589"/>
      <c r="S98" s="589"/>
      <c r="T98" s="589"/>
      <c r="U98" s="589"/>
      <c r="V98" s="589"/>
      <c r="W98" s="589"/>
      <c r="X98" s="601"/>
      <c r="Y98" s="601"/>
      <c r="Z98" s="601"/>
      <c r="AA98" s="592"/>
      <c r="AB98" s="592"/>
      <c r="AC98" s="592"/>
      <c r="AD98" s="486"/>
      <c r="AE98" s="486"/>
      <c r="AF98" s="486"/>
      <c r="AG98" s="486"/>
      <c r="AH98" s="486"/>
      <c r="AI98" s="486"/>
      <c r="AJ98" s="486"/>
      <c r="AK98" s="486"/>
      <c r="AL98" s="486"/>
      <c r="AM98" s="486"/>
      <c r="AN98" s="486"/>
      <c r="AO98" s="486"/>
      <c r="AP98" s="486"/>
      <c r="AQ98" s="486"/>
      <c r="AR98" s="486"/>
      <c r="AS98" s="486"/>
      <c r="AT98" s="486"/>
      <c r="AU98" s="486"/>
      <c r="AV98" s="486"/>
      <c r="AW98" s="486"/>
      <c r="AX98" s="486"/>
      <c r="AY98" s="486"/>
      <c r="AZ98" s="486"/>
      <c r="BA98" s="486"/>
      <c r="BB98" s="486"/>
      <c r="BC98" s="486"/>
      <c r="BD98" s="486"/>
      <c r="BE98" s="486"/>
      <c r="BF98" s="486"/>
      <c r="BG98" s="486"/>
      <c r="BH98" s="486"/>
      <c r="BI98" s="486"/>
      <c r="BJ98" s="486"/>
      <c r="BK98" s="486"/>
      <c r="BL98" s="486"/>
      <c r="BM98" s="486"/>
      <c r="BN98" s="486"/>
      <c r="BO98" s="486"/>
      <c r="BP98" s="486"/>
      <c r="BQ98" s="486"/>
      <c r="BR98" s="486"/>
      <c r="BS98" s="486"/>
      <c r="BT98" s="486"/>
      <c r="BU98" s="486"/>
      <c r="BV98" s="486"/>
      <c r="BW98" s="486"/>
      <c r="BX98" s="486"/>
      <c r="BY98" s="486"/>
      <c r="BZ98" s="593"/>
    </row>
    <row r="99" spans="1:78" x14ac:dyDescent="0.35">
      <c r="A99" s="602"/>
      <c r="B99" s="602"/>
      <c r="C99" s="603"/>
      <c r="D99" s="603"/>
      <c r="E99" s="604"/>
      <c r="F99" s="604"/>
      <c r="G99" s="604"/>
      <c r="H99" s="604"/>
      <c r="I99" s="604"/>
      <c r="J99" s="604"/>
      <c r="K99" s="604"/>
      <c r="L99" s="604"/>
      <c r="M99" s="604"/>
      <c r="N99" s="604"/>
      <c r="O99" s="604"/>
      <c r="P99" s="604"/>
      <c r="Q99" s="605"/>
      <c r="R99" s="605"/>
      <c r="S99" s="605"/>
      <c r="T99" s="605"/>
      <c r="U99" s="605"/>
      <c r="V99" s="605"/>
      <c r="W99" s="605"/>
      <c r="X99" s="341"/>
      <c r="Y99" s="341"/>
      <c r="Z99" s="341"/>
      <c r="AA99" s="592"/>
      <c r="AB99" s="592"/>
      <c r="AC99" s="592"/>
      <c r="AD99" s="486"/>
      <c r="AE99" s="486"/>
      <c r="AF99" s="486"/>
      <c r="AG99" s="486"/>
      <c r="AH99" s="486"/>
      <c r="AI99" s="486"/>
      <c r="AJ99" s="486"/>
      <c r="AK99" s="486"/>
      <c r="AL99" s="486"/>
      <c r="AM99" s="486"/>
      <c r="AN99" s="486"/>
      <c r="AO99" s="486"/>
      <c r="AP99" s="486"/>
      <c r="AQ99" s="486"/>
      <c r="AR99" s="486"/>
      <c r="AS99" s="486"/>
      <c r="AT99" s="486"/>
      <c r="AU99" s="486"/>
      <c r="AV99" s="486"/>
      <c r="AW99" s="486"/>
      <c r="AX99" s="486"/>
      <c r="AY99" s="486"/>
      <c r="AZ99" s="486"/>
      <c r="BA99" s="486"/>
      <c r="BB99" s="486"/>
      <c r="BC99" s="486"/>
      <c r="BD99" s="486"/>
      <c r="BE99" s="486"/>
      <c r="BF99" s="486"/>
      <c r="BG99" s="486"/>
      <c r="BH99" s="486"/>
      <c r="BI99" s="486"/>
      <c r="BJ99" s="486"/>
      <c r="BK99" s="486"/>
      <c r="BL99" s="486"/>
      <c r="BM99" s="486"/>
      <c r="BN99" s="486"/>
      <c r="BO99" s="486"/>
      <c r="BP99" s="486"/>
      <c r="BQ99" s="486"/>
      <c r="BR99" s="486"/>
      <c r="BS99" s="486"/>
      <c r="BT99" s="486"/>
      <c r="BU99" s="486"/>
      <c r="BV99" s="486"/>
      <c r="BW99" s="486"/>
      <c r="BX99" s="486"/>
      <c r="BY99" s="486"/>
      <c r="BZ99" s="593"/>
    </row>
    <row r="100" spans="1:78" s="2" customFormat="1" ht="18" x14ac:dyDescent="0.35">
      <c r="A100" s="487" t="s">
        <v>916</v>
      </c>
      <c r="B100" s="592"/>
      <c r="C100" s="592"/>
      <c r="D100" s="592"/>
      <c r="E100" s="592"/>
      <c r="F100" s="592"/>
      <c r="G100" s="592"/>
      <c r="H100" s="592"/>
      <c r="I100" s="592"/>
      <c r="J100" s="592"/>
      <c r="K100" s="592"/>
      <c r="L100" s="592"/>
      <c r="M100" s="592"/>
      <c r="N100" s="592"/>
      <c r="O100" s="592"/>
      <c r="P100" s="592"/>
      <c r="Q100" s="592"/>
      <c r="R100" s="592"/>
      <c r="S100" s="592"/>
      <c r="T100" s="592"/>
      <c r="U100" s="592"/>
      <c r="V100" s="592"/>
      <c r="W100" s="592"/>
      <c r="X100" s="592"/>
      <c r="Y100" s="592"/>
      <c r="Z100" s="592"/>
      <c r="AA100" s="341"/>
      <c r="AB100" s="341"/>
      <c r="AC100" s="341"/>
      <c r="AD100" s="486"/>
      <c r="AE100" s="486"/>
      <c r="AF100" s="486"/>
      <c r="AG100" s="486"/>
      <c r="AH100" s="486"/>
      <c r="AI100" s="486"/>
      <c r="AJ100" s="486"/>
      <c r="AK100" s="486"/>
      <c r="AL100" s="486"/>
      <c r="AM100" s="486"/>
      <c r="AN100" s="486"/>
      <c r="AO100" s="486"/>
      <c r="AP100" s="486"/>
      <c r="AQ100" s="486"/>
      <c r="AR100" s="486"/>
      <c r="AS100" s="486"/>
      <c r="AT100" s="486"/>
      <c r="AU100" s="486"/>
      <c r="AV100" s="486"/>
      <c r="AW100" s="486"/>
      <c r="AX100" s="486"/>
      <c r="AY100" s="486"/>
      <c r="AZ100" s="486"/>
      <c r="BA100" s="486"/>
      <c r="BB100" s="486"/>
      <c r="BC100" s="486"/>
      <c r="BD100" s="486"/>
      <c r="BE100" s="486"/>
      <c r="BF100" s="486"/>
      <c r="BG100" s="486"/>
      <c r="BH100" s="486"/>
      <c r="BI100" s="486"/>
      <c r="BJ100" s="486"/>
      <c r="BK100" s="486"/>
      <c r="BL100" s="486"/>
      <c r="BM100" s="486"/>
      <c r="BN100" s="486"/>
      <c r="BO100" s="486"/>
      <c r="BP100" s="486"/>
      <c r="BQ100" s="486"/>
      <c r="BR100" s="486"/>
      <c r="BS100" s="486"/>
      <c r="BT100" s="486"/>
      <c r="BU100" s="486"/>
      <c r="BV100" s="486"/>
      <c r="BW100" s="486"/>
      <c r="BX100" s="486"/>
      <c r="BY100" s="486"/>
      <c r="BZ100" s="482"/>
    </row>
    <row r="101" spans="1:78" s="2" customFormat="1" ht="31.75" customHeight="1" x14ac:dyDescent="0.35">
      <c r="A101" s="592"/>
      <c r="B101" s="592"/>
      <c r="C101" s="592"/>
      <c r="D101" s="592"/>
      <c r="E101" s="592"/>
      <c r="F101" s="592"/>
      <c r="G101" s="592"/>
      <c r="H101" s="592"/>
      <c r="I101" s="592"/>
      <c r="J101" s="592"/>
      <c r="K101" s="592"/>
      <c r="L101" s="592"/>
      <c r="M101" s="592"/>
      <c r="N101" s="592"/>
      <c r="O101" s="592"/>
      <c r="P101" s="592"/>
      <c r="Q101" s="592"/>
      <c r="R101" s="592"/>
      <c r="S101" s="592"/>
      <c r="T101" s="592"/>
      <c r="U101" s="592"/>
      <c r="V101" s="592"/>
      <c r="W101" s="592"/>
      <c r="X101" s="592"/>
      <c r="Y101" s="592"/>
      <c r="Z101" s="592"/>
      <c r="AA101" s="341"/>
      <c r="AB101" s="341"/>
      <c r="AC101" s="341"/>
      <c r="AD101" s="482"/>
      <c r="AE101" s="482"/>
      <c r="AF101" s="482"/>
      <c r="AG101" s="482"/>
      <c r="AH101" s="482"/>
      <c r="AI101" s="482"/>
      <c r="AJ101" s="482"/>
      <c r="AK101" s="482"/>
      <c r="AL101" s="482"/>
      <c r="AM101" s="482"/>
      <c r="AN101" s="482"/>
      <c r="AO101" s="482"/>
      <c r="AP101" s="482"/>
      <c r="AQ101" s="482"/>
      <c r="AR101" s="482"/>
      <c r="AS101" s="482"/>
      <c r="AT101" s="482"/>
      <c r="AU101" s="482"/>
      <c r="AV101" s="482"/>
      <c r="AW101" s="482"/>
      <c r="AX101" s="482"/>
      <c r="AY101" s="482"/>
      <c r="AZ101" s="482"/>
      <c r="BA101" s="482"/>
      <c r="BB101" s="482"/>
      <c r="BC101" s="482"/>
      <c r="BD101" s="482"/>
      <c r="BE101" s="482"/>
      <c r="BF101" s="482"/>
      <c r="BG101" s="482"/>
      <c r="BH101" s="482"/>
      <c r="BI101" s="482"/>
      <c r="BJ101" s="482"/>
      <c r="BK101" s="482"/>
      <c r="BL101" s="482"/>
      <c r="BM101" s="482"/>
      <c r="BN101" s="482"/>
      <c r="BO101" s="482"/>
      <c r="BP101" s="482"/>
      <c r="BQ101" s="482"/>
      <c r="BR101" s="482"/>
      <c r="BS101" s="482"/>
      <c r="BT101" s="482"/>
      <c r="BU101" s="482"/>
      <c r="BV101" s="482"/>
      <c r="BW101" s="482"/>
      <c r="BX101" s="482"/>
      <c r="BY101" s="482"/>
      <c r="BZ101" s="482"/>
    </row>
    <row r="102" spans="1:78" s="16" customFormat="1" ht="15" thickBot="1" x14ac:dyDescent="0.4">
      <c r="A102" s="592"/>
      <c r="B102" s="592"/>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606"/>
      <c r="AB102" s="606"/>
      <c r="AC102" s="606"/>
      <c r="AD102" s="607"/>
      <c r="AE102" s="607"/>
      <c r="AF102" s="607"/>
      <c r="AG102" s="607"/>
      <c r="AH102" s="607"/>
      <c r="AI102" s="607"/>
      <c r="AJ102" s="607"/>
      <c r="AK102" s="607"/>
      <c r="AL102" s="607"/>
      <c r="AM102" s="607"/>
      <c r="AN102" s="607"/>
      <c r="AO102" s="607"/>
      <c r="AP102" s="607"/>
      <c r="AQ102" s="607"/>
      <c r="AR102" s="607"/>
      <c r="AS102" s="607"/>
      <c r="AT102" s="607"/>
      <c r="AU102" s="607"/>
      <c r="AV102" s="607"/>
      <c r="AW102" s="607"/>
      <c r="AX102" s="607"/>
      <c r="AY102" s="607"/>
      <c r="AZ102" s="607"/>
      <c r="BA102" s="607"/>
      <c r="BB102" s="607"/>
      <c r="BC102" s="607"/>
      <c r="BD102" s="607"/>
      <c r="BE102" s="607"/>
      <c r="BF102" s="607"/>
      <c r="BG102" s="607"/>
      <c r="BH102" s="607"/>
      <c r="BI102" s="607"/>
      <c r="BJ102" s="607"/>
      <c r="BK102" s="607"/>
      <c r="BL102" s="607"/>
      <c r="BM102" s="607"/>
      <c r="BN102" s="607"/>
      <c r="BO102" s="607"/>
      <c r="BP102" s="607"/>
      <c r="BQ102" s="607"/>
      <c r="BR102" s="607"/>
      <c r="BS102" s="607"/>
      <c r="BT102" s="607"/>
      <c r="BU102" s="607"/>
      <c r="BV102" s="607"/>
      <c r="BW102" s="607"/>
      <c r="BX102" s="607"/>
      <c r="BY102" s="607"/>
      <c r="BZ102" s="607"/>
    </row>
    <row r="103" spans="1:78" s="2" customFormat="1" ht="15.5" x14ac:dyDescent="0.3">
      <c r="A103" s="719" t="s">
        <v>917</v>
      </c>
      <c r="B103" s="720"/>
      <c r="C103" s="720"/>
      <c r="D103" s="720"/>
      <c r="E103" s="720"/>
      <c r="F103" s="679" t="s">
        <v>868</v>
      </c>
      <c r="G103" s="679"/>
      <c r="H103" s="679"/>
      <c r="I103" s="679" t="s">
        <v>869</v>
      </c>
      <c r="J103" s="679"/>
      <c r="K103" s="679"/>
      <c r="L103" s="679" t="s">
        <v>870</v>
      </c>
      <c r="M103" s="679"/>
      <c r="N103" s="679"/>
      <c r="O103" s="679" t="s">
        <v>871</v>
      </c>
      <c r="P103" s="679"/>
      <c r="Q103" s="679"/>
      <c r="R103" s="679" t="s">
        <v>887</v>
      </c>
      <c r="S103" s="679"/>
      <c r="T103" s="679"/>
      <c r="U103" s="676" t="s">
        <v>888</v>
      </c>
      <c r="V103" s="677"/>
      <c r="W103" s="678"/>
      <c r="X103" s="679" t="s">
        <v>0</v>
      </c>
      <c r="Y103" s="676"/>
      <c r="Z103" s="680"/>
      <c r="AA103" s="341"/>
      <c r="AB103" s="341"/>
      <c r="AC103" s="341"/>
      <c r="AD103" s="482"/>
      <c r="AE103" s="482"/>
      <c r="AF103" s="482"/>
      <c r="AG103" s="482"/>
      <c r="AH103" s="482"/>
      <c r="AI103" s="482"/>
      <c r="AJ103" s="482"/>
      <c r="AK103" s="482"/>
      <c r="AL103" s="482"/>
      <c r="AM103" s="482"/>
      <c r="AN103" s="482"/>
      <c r="AO103" s="482"/>
      <c r="AP103" s="482"/>
      <c r="AQ103" s="482"/>
      <c r="AR103" s="482"/>
      <c r="AS103" s="482"/>
      <c r="AT103" s="482"/>
      <c r="AU103" s="482"/>
      <c r="AV103" s="482"/>
      <c r="AW103" s="482"/>
      <c r="AX103" s="482"/>
      <c r="AY103" s="482"/>
      <c r="AZ103" s="482"/>
      <c r="BA103" s="482"/>
      <c r="BB103" s="482"/>
      <c r="BC103" s="482"/>
      <c r="BD103" s="482"/>
      <c r="BE103" s="482"/>
      <c r="BF103" s="482"/>
      <c r="BG103" s="482"/>
      <c r="BH103" s="482"/>
      <c r="BI103" s="482"/>
      <c r="BJ103" s="482"/>
      <c r="BK103" s="482"/>
      <c r="BL103" s="482"/>
      <c r="BM103" s="482"/>
      <c r="BN103" s="482"/>
      <c r="BO103" s="482"/>
      <c r="BP103" s="482"/>
      <c r="BQ103" s="482"/>
      <c r="BR103" s="482"/>
      <c r="BS103" s="482"/>
      <c r="BT103" s="482"/>
      <c r="BU103" s="482"/>
      <c r="BV103" s="482"/>
      <c r="BW103" s="482"/>
      <c r="BX103" s="482"/>
      <c r="BY103" s="482"/>
      <c r="BZ103" s="482"/>
    </row>
    <row r="104" spans="1:78" ht="17.5" x14ac:dyDescent="0.35">
      <c r="A104" s="744" t="s">
        <v>921</v>
      </c>
      <c r="B104" s="745"/>
      <c r="C104" s="745"/>
      <c r="D104" s="745"/>
      <c r="E104" s="745"/>
      <c r="F104" s="730">
        <f>H19</f>
        <v>0</v>
      </c>
      <c r="G104" s="730"/>
      <c r="H104" s="730"/>
      <c r="I104" s="730">
        <f>K19</f>
        <v>0</v>
      </c>
      <c r="J104" s="730"/>
      <c r="K104" s="730"/>
      <c r="L104" s="730">
        <f>N19</f>
        <v>0</v>
      </c>
      <c r="M104" s="730"/>
      <c r="N104" s="730"/>
      <c r="O104" s="730">
        <f>Q19</f>
        <v>0</v>
      </c>
      <c r="P104" s="730"/>
      <c r="Q104" s="730"/>
      <c r="R104" s="730">
        <f>T19</f>
        <v>0</v>
      </c>
      <c r="S104" s="730"/>
      <c r="T104" s="730"/>
      <c r="U104" s="732">
        <f>W19</f>
        <v>0</v>
      </c>
      <c r="V104" s="734"/>
      <c r="W104" s="735"/>
      <c r="X104" s="730">
        <f>F104+I104+L104+O104+R104+U104</f>
        <v>0</v>
      </c>
      <c r="Y104" s="732"/>
      <c r="Z104" s="733"/>
      <c r="AA104" s="592"/>
      <c r="AB104" s="592"/>
      <c r="AC104" s="592"/>
      <c r="AD104" s="593"/>
      <c r="AE104" s="593"/>
      <c r="AF104" s="593"/>
      <c r="AG104" s="593"/>
      <c r="AH104" s="593"/>
      <c r="AI104" s="593"/>
      <c r="AJ104" s="593"/>
      <c r="AK104" s="593"/>
      <c r="AL104" s="593"/>
      <c r="AM104" s="593"/>
      <c r="AN104" s="593"/>
      <c r="AO104" s="593"/>
      <c r="AP104" s="593"/>
      <c r="AQ104" s="593"/>
      <c r="AR104" s="593"/>
      <c r="AS104" s="593"/>
      <c r="AT104" s="593"/>
      <c r="AU104" s="593"/>
      <c r="AV104" s="593"/>
      <c r="AW104" s="593"/>
      <c r="AX104" s="593"/>
      <c r="AY104" s="593"/>
      <c r="AZ104" s="593"/>
      <c r="BA104" s="593"/>
      <c r="BB104" s="593"/>
      <c r="BC104" s="593"/>
      <c r="BD104" s="593"/>
      <c r="BE104" s="593"/>
      <c r="BF104" s="593"/>
      <c r="BG104" s="593"/>
      <c r="BH104" s="593"/>
      <c r="BI104" s="593"/>
      <c r="BJ104" s="593"/>
      <c r="BK104" s="593"/>
      <c r="BL104" s="593"/>
      <c r="BM104" s="593"/>
      <c r="BN104" s="593"/>
      <c r="BO104" s="593"/>
      <c r="BP104" s="593"/>
      <c r="BQ104" s="593"/>
      <c r="BR104" s="593"/>
      <c r="BS104" s="593"/>
      <c r="BT104" s="593"/>
      <c r="BU104" s="593"/>
      <c r="BV104" s="593"/>
      <c r="BW104" s="593"/>
      <c r="BX104" s="593"/>
      <c r="BY104" s="593"/>
      <c r="BZ104" s="593"/>
    </row>
    <row r="105" spans="1:78" ht="17.5" x14ac:dyDescent="0.35">
      <c r="A105" s="711" t="s">
        <v>926</v>
      </c>
      <c r="B105" s="712"/>
      <c r="C105" s="712"/>
      <c r="D105" s="712"/>
      <c r="E105" s="712"/>
      <c r="F105" s="730">
        <f>H44</f>
        <v>0</v>
      </c>
      <c r="G105" s="730"/>
      <c r="H105" s="730"/>
      <c r="I105" s="730">
        <f>K44</f>
        <v>0</v>
      </c>
      <c r="J105" s="730"/>
      <c r="K105" s="730"/>
      <c r="L105" s="730">
        <f>N44</f>
        <v>0</v>
      </c>
      <c r="M105" s="730"/>
      <c r="N105" s="730"/>
      <c r="O105" s="730">
        <f>Q44</f>
        <v>0</v>
      </c>
      <c r="P105" s="730"/>
      <c r="Q105" s="730"/>
      <c r="R105" s="730">
        <f>T44</f>
        <v>0</v>
      </c>
      <c r="S105" s="730"/>
      <c r="T105" s="730"/>
      <c r="U105" s="732">
        <f>W44</f>
        <v>0</v>
      </c>
      <c r="V105" s="734"/>
      <c r="W105" s="735"/>
      <c r="X105" s="730">
        <f t="shared" ref="X105:X107" si="38">F105+I105+L105+O105+R105+U105</f>
        <v>0</v>
      </c>
      <c r="Y105" s="732"/>
      <c r="Z105" s="733"/>
      <c r="AA105" s="592"/>
      <c r="AB105" s="592"/>
      <c r="AC105" s="592"/>
      <c r="AD105" s="593"/>
      <c r="AE105" s="593"/>
      <c r="AF105" s="593"/>
      <c r="AG105" s="593"/>
      <c r="AH105" s="593"/>
      <c r="AI105" s="593"/>
      <c r="AJ105" s="593"/>
      <c r="AK105" s="593"/>
      <c r="AL105" s="593"/>
      <c r="AM105" s="593"/>
      <c r="AN105" s="593"/>
      <c r="AO105" s="593"/>
      <c r="AP105" s="593"/>
      <c r="AQ105" s="593"/>
      <c r="AR105" s="593"/>
      <c r="AS105" s="593"/>
      <c r="AT105" s="593"/>
      <c r="AU105" s="593"/>
      <c r="AV105" s="593"/>
      <c r="AW105" s="593"/>
      <c r="AX105" s="593"/>
      <c r="AY105" s="593"/>
      <c r="AZ105" s="593"/>
      <c r="BA105" s="593"/>
      <c r="BB105" s="593"/>
      <c r="BC105" s="593"/>
      <c r="BD105" s="593"/>
      <c r="BE105" s="593"/>
      <c r="BF105" s="593"/>
      <c r="BG105" s="593"/>
      <c r="BH105" s="593"/>
      <c r="BI105" s="593"/>
      <c r="BJ105" s="593"/>
      <c r="BK105" s="593"/>
      <c r="BL105" s="593"/>
      <c r="BM105" s="593"/>
      <c r="BN105" s="593"/>
      <c r="BO105" s="593"/>
      <c r="BP105" s="593"/>
      <c r="BQ105" s="593"/>
      <c r="BR105" s="593"/>
      <c r="BS105" s="593"/>
      <c r="BT105" s="593"/>
      <c r="BU105" s="593"/>
      <c r="BV105" s="593"/>
      <c r="BW105" s="593"/>
      <c r="BX105" s="593"/>
      <c r="BY105" s="593"/>
      <c r="BZ105" s="593"/>
    </row>
    <row r="106" spans="1:78" ht="18" customHeight="1" x14ac:dyDescent="0.35">
      <c r="A106" s="711" t="s">
        <v>928</v>
      </c>
      <c r="B106" s="712"/>
      <c r="C106" s="712"/>
      <c r="D106" s="712"/>
      <c r="E106" s="712"/>
      <c r="F106" s="730">
        <f>H65</f>
        <v>0</v>
      </c>
      <c r="G106" s="730"/>
      <c r="H106" s="730"/>
      <c r="I106" s="730">
        <f>K65</f>
        <v>0</v>
      </c>
      <c r="J106" s="730"/>
      <c r="K106" s="730"/>
      <c r="L106" s="730">
        <f>N65</f>
        <v>0</v>
      </c>
      <c r="M106" s="730"/>
      <c r="N106" s="730"/>
      <c r="O106" s="730">
        <f>Q65</f>
        <v>0</v>
      </c>
      <c r="P106" s="730"/>
      <c r="Q106" s="730"/>
      <c r="R106" s="730">
        <f>T65</f>
        <v>0</v>
      </c>
      <c r="S106" s="730"/>
      <c r="T106" s="730"/>
      <c r="U106" s="732">
        <f>W65</f>
        <v>0</v>
      </c>
      <c r="V106" s="734"/>
      <c r="W106" s="735"/>
      <c r="X106" s="730">
        <f t="shared" si="38"/>
        <v>0</v>
      </c>
      <c r="Y106" s="732"/>
      <c r="Z106" s="733"/>
      <c r="AA106" s="592"/>
      <c r="AB106" s="592"/>
      <c r="AC106" s="592"/>
      <c r="AD106" s="593"/>
      <c r="AE106" s="593"/>
      <c r="AF106" s="593"/>
      <c r="AG106" s="593"/>
      <c r="AH106" s="593"/>
      <c r="AI106" s="593"/>
      <c r="AJ106" s="593"/>
      <c r="AK106" s="593"/>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3"/>
      <c r="BG106" s="593"/>
      <c r="BH106" s="593"/>
      <c r="BI106" s="593"/>
      <c r="BJ106" s="593"/>
      <c r="BK106" s="593"/>
      <c r="BL106" s="593"/>
      <c r="BM106" s="593"/>
      <c r="BN106" s="593"/>
      <c r="BO106" s="593"/>
      <c r="BP106" s="593"/>
      <c r="BQ106" s="593"/>
      <c r="BR106" s="593"/>
      <c r="BS106" s="593"/>
      <c r="BT106" s="593"/>
      <c r="BU106" s="593"/>
      <c r="BV106" s="593"/>
      <c r="BW106" s="593"/>
      <c r="BX106" s="593"/>
      <c r="BY106" s="593"/>
      <c r="BZ106" s="593"/>
    </row>
    <row r="107" spans="1:78" s="349" customFormat="1" ht="18" thickBot="1" x14ac:dyDescent="0.4">
      <c r="A107" s="713" t="s">
        <v>927</v>
      </c>
      <c r="B107" s="714"/>
      <c r="C107" s="714"/>
      <c r="D107" s="714"/>
      <c r="E107" s="714"/>
      <c r="F107" s="731">
        <f>H89</f>
        <v>0</v>
      </c>
      <c r="G107" s="731"/>
      <c r="H107" s="731"/>
      <c r="I107" s="731">
        <f>K89</f>
        <v>0</v>
      </c>
      <c r="J107" s="731"/>
      <c r="K107" s="731"/>
      <c r="L107" s="731">
        <f>N89</f>
        <v>0</v>
      </c>
      <c r="M107" s="731"/>
      <c r="N107" s="731"/>
      <c r="O107" s="731">
        <f>Q89</f>
        <v>0</v>
      </c>
      <c r="P107" s="731"/>
      <c r="Q107" s="731"/>
      <c r="R107" s="731">
        <f>Y89</f>
        <v>0</v>
      </c>
      <c r="S107" s="731"/>
      <c r="T107" s="731"/>
      <c r="U107" s="736">
        <f>W89</f>
        <v>0</v>
      </c>
      <c r="V107" s="737"/>
      <c r="W107" s="738"/>
      <c r="X107" s="739">
        <f t="shared" si="38"/>
        <v>0</v>
      </c>
      <c r="Y107" s="740"/>
      <c r="Z107" s="741"/>
      <c r="AA107" s="608"/>
      <c r="AB107" s="608"/>
      <c r="AC107" s="608"/>
      <c r="AD107" s="609"/>
      <c r="AE107" s="609"/>
      <c r="AF107" s="609"/>
      <c r="AG107" s="609"/>
      <c r="AH107" s="609"/>
      <c r="AI107" s="609"/>
      <c r="AJ107" s="609"/>
      <c r="AK107" s="609"/>
      <c r="AL107" s="609"/>
      <c r="AM107" s="609"/>
      <c r="AN107" s="609"/>
      <c r="AO107" s="609"/>
      <c r="AP107" s="609"/>
      <c r="AQ107" s="609"/>
      <c r="AR107" s="609"/>
      <c r="AS107" s="609"/>
      <c r="AT107" s="609"/>
      <c r="AU107" s="609"/>
      <c r="AV107" s="609"/>
      <c r="AW107" s="609"/>
      <c r="AX107" s="609"/>
      <c r="AY107" s="609"/>
      <c r="AZ107" s="609"/>
      <c r="BA107" s="609"/>
      <c r="BB107" s="609"/>
      <c r="BC107" s="609"/>
      <c r="BD107" s="609"/>
      <c r="BE107" s="609"/>
      <c r="BF107" s="609"/>
      <c r="BG107" s="609"/>
      <c r="BH107" s="609"/>
      <c r="BI107" s="609"/>
      <c r="BJ107" s="609"/>
      <c r="BK107" s="609"/>
      <c r="BL107" s="609"/>
      <c r="BM107" s="609"/>
      <c r="BN107" s="609"/>
      <c r="BO107" s="609"/>
      <c r="BP107" s="609"/>
      <c r="BQ107" s="609"/>
      <c r="BR107" s="609"/>
      <c r="BS107" s="609"/>
      <c r="BT107" s="609"/>
      <c r="BU107" s="609"/>
      <c r="BV107" s="609"/>
      <c r="BW107" s="609"/>
      <c r="BX107" s="609"/>
      <c r="BY107" s="609"/>
      <c r="BZ107" s="609"/>
    </row>
    <row r="108" spans="1:78" ht="18" thickBot="1" x14ac:dyDescent="0.4">
      <c r="A108" s="610"/>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592"/>
      <c r="AB108" s="592"/>
      <c r="AC108" s="592"/>
      <c r="AD108" s="593"/>
      <c r="AE108" s="593"/>
      <c r="AF108" s="593"/>
      <c r="AG108" s="593"/>
      <c r="AH108" s="593"/>
      <c r="AI108" s="593"/>
      <c r="AJ108" s="593"/>
      <c r="AK108" s="593"/>
      <c r="AL108" s="593"/>
      <c r="AM108" s="593"/>
      <c r="AN108" s="593"/>
      <c r="AO108" s="593"/>
      <c r="AP108" s="593"/>
      <c r="AQ108" s="593"/>
      <c r="AR108" s="593"/>
      <c r="AS108" s="593"/>
      <c r="AT108" s="593"/>
      <c r="AU108" s="593"/>
      <c r="AV108" s="593"/>
      <c r="AW108" s="593"/>
      <c r="AX108" s="593"/>
      <c r="AY108" s="593"/>
      <c r="AZ108" s="593"/>
      <c r="BA108" s="593"/>
      <c r="BB108" s="593"/>
      <c r="BC108" s="593"/>
      <c r="BD108" s="593"/>
      <c r="BE108" s="593"/>
      <c r="BF108" s="593"/>
      <c r="BG108" s="593"/>
      <c r="BH108" s="593"/>
      <c r="BI108" s="593"/>
      <c r="BJ108" s="593"/>
      <c r="BK108" s="593"/>
      <c r="BL108" s="593"/>
      <c r="BM108" s="593"/>
      <c r="BN108" s="593"/>
      <c r="BO108" s="593"/>
      <c r="BP108" s="593"/>
      <c r="BQ108" s="593"/>
      <c r="BR108" s="593"/>
      <c r="BS108" s="593"/>
      <c r="BT108" s="593"/>
      <c r="BU108" s="593"/>
      <c r="BV108" s="593"/>
      <c r="BW108" s="593"/>
      <c r="BX108" s="593"/>
      <c r="BY108" s="593"/>
      <c r="BZ108" s="593"/>
    </row>
    <row r="109" spans="1:78" ht="17.5" x14ac:dyDescent="0.35">
      <c r="A109" s="611" t="s">
        <v>918</v>
      </c>
      <c r="B109" s="612"/>
      <c r="C109" s="612"/>
      <c r="D109" s="612"/>
      <c r="E109" s="612"/>
      <c r="F109" s="705" t="s">
        <v>868</v>
      </c>
      <c r="G109" s="705"/>
      <c r="H109" s="706"/>
      <c r="I109" s="704" t="s">
        <v>869</v>
      </c>
      <c r="J109" s="705"/>
      <c r="K109" s="706"/>
      <c r="L109" s="704" t="s">
        <v>870</v>
      </c>
      <c r="M109" s="705"/>
      <c r="N109" s="706"/>
      <c r="O109" s="704" t="s">
        <v>871</v>
      </c>
      <c r="P109" s="705"/>
      <c r="Q109" s="706"/>
      <c r="R109" s="704" t="s">
        <v>887</v>
      </c>
      <c r="S109" s="705"/>
      <c r="T109" s="706"/>
      <c r="U109" s="676" t="s">
        <v>888</v>
      </c>
      <c r="V109" s="677"/>
      <c r="W109" s="678"/>
      <c r="X109" s="742" t="s">
        <v>0</v>
      </c>
      <c r="Y109" s="704"/>
      <c r="Z109" s="743"/>
      <c r="AA109" s="592"/>
      <c r="AB109" s="592"/>
      <c r="AC109" s="592"/>
      <c r="AD109" s="593"/>
      <c r="AE109" s="593"/>
      <c r="AF109" s="593"/>
      <c r="AG109" s="593"/>
      <c r="AH109" s="593"/>
      <c r="AI109" s="593"/>
      <c r="AJ109" s="593"/>
      <c r="AK109" s="593"/>
      <c r="AL109" s="593"/>
      <c r="AM109" s="593"/>
      <c r="AN109" s="593"/>
      <c r="AO109" s="593"/>
      <c r="AP109" s="593"/>
      <c r="AQ109" s="593"/>
      <c r="AR109" s="593"/>
      <c r="AS109" s="593"/>
      <c r="AT109" s="593"/>
      <c r="AU109" s="593"/>
      <c r="AV109" s="593"/>
      <c r="AW109" s="593"/>
      <c r="AX109" s="593"/>
      <c r="AY109" s="593"/>
      <c r="AZ109" s="593"/>
      <c r="BA109" s="593"/>
      <c r="BB109" s="593"/>
      <c r="BC109" s="593"/>
      <c r="BD109" s="593"/>
      <c r="BE109" s="593"/>
      <c r="BF109" s="593"/>
      <c r="BG109" s="593"/>
      <c r="BH109" s="593"/>
      <c r="BI109" s="593"/>
      <c r="BJ109" s="593"/>
      <c r="BK109" s="593"/>
      <c r="BL109" s="593"/>
      <c r="BM109" s="593"/>
      <c r="BN109" s="593"/>
      <c r="BO109" s="593"/>
      <c r="BP109" s="593"/>
      <c r="BQ109" s="593"/>
      <c r="BR109" s="593"/>
      <c r="BS109" s="593"/>
      <c r="BT109" s="593"/>
      <c r="BU109" s="593"/>
      <c r="BV109" s="593"/>
      <c r="BW109" s="593"/>
      <c r="BX109" s="593"/>
      <c r="BY109" s="593"/>
      <c r="BZ109" s="593"/>
    </row>
    <row r="110" spans="1:78" ht="17.5" x14ac:dyDescent="0.35">
      <c r="A110" s="715" t="s">
        <v>935</v>
      </c>
      <c r="B110" s="716"/>
      <c r="C110" s="716"/>
      <c r="D110" s="716"/>
      <c r="E110" s="716"/>
      <c r="F110" s="717">
        <f>F25</f>
        <v>0</v>
      </c>
      <c r="G110" s="718"/>
      <c r="H110" s="717"/>
      <c r="I110" s="717">
        <f>I25</f>
        <v>0</v>
      </c>
      <c r="J110" s="718"/>
      <c r="K110" s="717"/>
      <c r="L110" s="717">
        <f>L25</f>
        <v>0</v>
      </c>
      <c r="M110" s="718"/>
      <c r="N110" s="717"/>
      <c r="O110" s="717">
        <f>O25</f>
        <v>0</v>
      </c>
      <c r="P110" s="718"/>
      <c r="Q110" s="717"/>
      <c r="R110" s="717">
        <f>R25</f>
        <v>0</v>
      </c>
      <c r="S110" s="718"/>
      <c r="T110" s="717"/>
      <c r="U110" s="727">
        <f>U25</f>
        <v>0</v>
      </c>
      <c r="V110" s="728"/>
      <c r="W110" s="729"/>
      <c r="X110" s="724">
        <f>F110+I110+L110+O110+R110+U110</f>
        <v>0</v>
      </c>
      <c r="Y110" s="725"/>
      <c r="Z110" s="726"/>
      <c r="AA110" s="592"/>
      <c r="AB110" s="592"/>
      <c r="AC110" s="592"/>
      <c r="AD110" s="593"/>
      <c r="AE110" s="593"/>
      <c r="AF110" s="593"/>
      <c r="AG110" s="593"/>
      <c r="AH110" s="593"/>
      <c r="AI110" s="593"/>
      <c r="AJ110" s="593"/>
      <c r="AK110" s="593"/>
      <c r="AL110" s="593"/>
      <c r="AM110" s="593"/>
      <c r="AN110" s="593"/>
      <c r="AO110" s="593"/>
      <c r="AP110" s="593"/>
      <c r="AQ110" s="593"/>
      <c r="AR110" s="593"/>
      <c r="AS110" s="593"/>
      <c r="AT110" s="593"/>
      <c r="AU110" s="593"/>
      <c r="AV110" s="593"/>
      <c r="AW110" s="593"/>
      <c r="AX110" s="593"/>
      <c r="AY110" s="593"/>
      <c r="AZ110" s="593"/>
      <c r="BA110" s="593"/>
      <c r="BB110" s="593"/>
      <c r="BC110" s="593"/>
      <c r="BD110" s="593"/>
      <c r="BE110" s="593"/>
      <c r="BF110" s="593"/>
      <c r="BG110" s="593"/>
      <c r="BH110" s="593"/>
      <c r="BI110" s="593"/>
      <c r="BJ110" s="593"/>
      <c r="BK110" s="593"/>
      <c r="BL110" s="593"/>
      <c r="BM110" s="593"/>
      <c r="BN110" s="593"/>
      <c r="BO110" s="593"/>
      <c r="BP110" s="593"/>
      <c r="BQ110" s="593"/>
      <c r="BR110" s="593"/>
      <c r="BS110" s="593"/>
      <c r="BT110" s="593"/>
      <c r="BU110" s="593"/>
      <c r="BV110" s="593"/>
      <c r="BW110" s="593"/>
      <c r="BX110" s="593"/>
      <c r="BY110" s="593"/>
      <c r="BZ110" s="593"/>
    </row>
    <row r="111" spans="1:78" ht="17.5" x14ac:dyDescent="0.35">
      <c r="A111" s="715" t="s">
        <v>936</v>
      </c>
      <c r="B111" s="716"/>
      <c r="C111" s="716"/>
      <c r="D111" s="716"/>
      <c r="E111" s="716"/>
      <c r="F111" s="717">
        <f>F71</f>
        <v>0</v>
      </c>
      <c r="G111" s="718"/>
      <c r="H111" s="717"/>
      <c r="I111" s="717">
        <f>I71</f>
        <v>0</v>
      </c>
      <c r="J111" s="718"/>
      <c r="K111" s="717"/>
      <c r="L111" s="717">
        <f>L71</f>
        <v>0</v>
      </c>
      <c r="M111" s="718"/>
      <c r="N111" s="717"/>
      <c r="O111" s="717">
        <f>O71</f>
        <v>0</v>
      </c>
      <c r="P111" s="718"/>
      <c r="Q111" s="717"/>
      <c r="R111" s="717">
        <f>R71</f>
        <v>0</v>
      </c>
      <c r="S111" s="718"/>
      <c r="T111" s="717"/>
      <c r="U111" s="727">
        <f>U71</f>
        <v>0</v>
      </c>
      <c r="V111" s="728"/>
      <c r="W111" s="729"/>
      <c r="X111" s="724">
        <f t="shared" ref="X111:X112" si="39">F111+I111+L111+O111+R111+U111</f>
        <v>0</v>
      </c>
      <c r="Y111" s="725"/>
      <c r="Z111" s="726"/>
      <c r="AA111" s="592"/>
      <c r="AB111" s="592"/>
      <c r="AC111" s="592"/>
      <c r="AD111" s="593"/>
      <c r="AE111" s="593"/>
      <c r="AF111" s="593"/>
      <c r="AG111" s="593"/>
      <c r="AH111" s="593"/>
      <c r="AI111" s="593"/>
      <c r="AJ111" s="593"/>
      <c r="AK111" s="593"/>
      <c r="AL111" s="593"/>
      <c r="AM111" s="593"/>
      <c r="AN111" s="593"/>
      <c r="AO111" s="593"/>
      <c r="AP111" s="593"/>
      <c r="AQ111" s="593"/>
      <c r="AR111" s="593"/>
      <c r="AS111" s="593"/>
      <c r="AT111" s="593"/>
      <c r="AU111" s="593"/>
      <c r="AV111" s="593"/>
      <c r="AW111" s="593"/>
      <c r="AX111" s="593"/>
      <c r="AY111" s="593"/>
      <c r="AZ111" s="593"/>
      <c r="BA111" s="593"/>
      <c r="BB111" s="593"/>
      <c r="BC111" s="593"/>
      <c r="BD111" s="593"/>
      <c r="BE111" s="593"/>
      <c r="BF111" s="593"/>
      <c r="BG111" s="593"/>
      <c r="BH111" s="593"/>
      <c r="BI111" s="593"/>
      <c r="BJ111" s="593"/>
      <c r="BK111" s="593"/>
      <c r="BL111" s="593"/>
      <c r="BM111" s="593"/>
      <c r="BN111" s="593"/>
      <c r="BO111" s="593"/>
      <c r="BP111" s="593"/>
      <c r="BQ111" s="593"/>
      <c r="BR111" s="593"/>
      <c r="BS111" s="593"/>
      <c r="BT111" s="593"/>
      <c r="BU111" s="593"/>
      <c r="BV111" s="593"/>
      <c r="BW111" s="593"/>
      <c r="BX111" s="593"/>
      <c r="BY111" s="593"/>
      <c r="BZ111" s="593"/>
    </row>
    <row r="112" spans="1:78" ht="17.5" x14ac:dyDescent="0.35">
      <c r="A112" s="715" t="s">
        <v>922</v>
      </c>
      <c r="B112" s="716"/>
      <c r="C112" s="716"/>
      <c r="D112" s="716"/>
      <c r="E112" s="716"/>
      <c r="F112" s="717">
        <f>F96</f>
        <v>0</v>
      </c>
      <c r="G112" s="718"/>
      <c r="H112" s="717"/>
      <c r="I112" s="717">
        <f>I96</f>
        <v>0</v>
      </c>
      <c r="J112" s="718"/>
      <c r="K112" s="717"/>
      <c r="L112" s="717">
        <f>L96</f>
        <v>0</v>
      </c>
      <c r="M112" s="718"/>
      <c r="N112" s="717"/>
      <c r="O112" s="717">
        <f>O96</f>
        <v>0</v>
      </c>
      <c r="P112" s="718"/>
      <c r="Q112" s="717"/>
      <c r="R112" s="717">
        <f>R96</f>
        <v>0</v>
      </c>
      <c r="S112" s="718"/>
      <c r="T112" s="717"/>
      <c r="U112" s="727">
        <f>U96</f>
        <v>0</v>
      </c>
      <c r="V112" s="728"/>
      <c r="W112" s="729"/>
      <c r="X112" s="724">
        <f t="shared" si="39"/>
        <v>0</v>
      </c>
      <c r="Y112" s="725"/>
      <c r="Z112" s="726"/>
      <c r="AA112" s="592"/>
      <c r="AB112" s="592"/>
      <c r="AC112" s="592"/>
      <c r="AD112" s="593"/>
      <c r="AE112" s="593"/>
      <c r="AF112" s="593"/>
      <c r="AG112" s="593"/>
      <c r="AH112" s="593"/>
      <c r="AI112" s="593"/>
      <c r="AJ112" s="593"/>
      <c r="AK112" s="593"/>
      <c r="AL112" s="593"/>
      <c r="AM112" s="593"/>
      <c r="AN112" s="593"/>
      <c r="AO112" s="593"/>
      <c r="AP112" s="593"/>
      <c r="AQ112" s="593"/>
      <c r="AR112" s="593"/>
      <c r="AS112" s="593"/>
      <c r="AT112" s="593"/>
      <c r="AU112" s="593"/>
      <c r="AV112" s="593"/>
      <c r="AW112" s="593"/>
      <c r="AX112" s="593"/>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row>
    <row r="113" spans="1:78" ht="18.5" thickBot="1" x14ac:dyDescent="0.45">
      <c r="A113" s="707" t="s">
        <v>911</v>
      </c>
      <c r="B113" s="708"/>
      <c r="C113" s="708"/>
      <c r="D113" s="708"/>
      <c r="E113" s="708"/>
      <c r="F113" s="709">
        <f>SUM(F110:H112)</f>
        <v>0</v>
      </c>
      <c r="G113" s="710"/>
      <c r="H113" s="709"/>
      <c r="I113" s="709">
        <f t="shared" ref="I113" si="40">SUM(I110:K112)</f>
        <v>0</v>
      </c>
      <c r="J113" s="710"/>
      <c r="K113" s="709"/>
      <c r="L113" s="709">
        <f t="shared" ref="L113" si="41">SUM(L110:N112)</f>
        <v>0</v>
      </c>
      <c r="M113" s="710"/>
      <c r="N113" s="709"/>
      <c r="O113" s="709">
        <f t="shared" ref="O113" si="42">SUM(O110:Q112)</f>
        <v>0</v>
      </c>
      <c r="P113" s="710"/>
      <c r="Q113" s="709"/>
      <c r="R113" s="709">
        <f t="shared" ref="R113" si="43">SUM(R110:T112)</f>
        <v>0</v>
      </c>
      <c r="S113" s="710"/>
      <c r="T113" s="709"/>
      <c r="U113" s="721">
        <f>SUM(U110:W112)</f>
        <v>0</v>
      </c>
      <c r="V113" s="722"/>
      <c r="W113" s="723"/>
      <c r="X113" s="724">
        <f>SUM(X110:Z112)</f>
        <v>0</v>
      </c>
      <c r="Y113" s="725"/>
      <c r="Z113" s="726"/>
      <c r="AA113" s="592"/>
      <c r="AB113" s="592"/>
      <c r="AC113" s="592"/>
      <c r="AD113" s="593"/>
      <c r="AE113" s="593"/>
      <c r="AF113" s="593"/>
      <c r="AG113" s="593"/>
      <c r="AH113" s="593"/>
      <c r="AI113" s="593"/>
      <c r="AJ113" s="593"/>
      <c r="AK113" s="593"/>
      <c r="AL113" s="593"/>
      <c r="AM113" s="593"/>
      <c r="AN113" s="593"/>
      <c r="AO113" s="593"/>
      <c r="AP113" s="593"/>
      <c r="AQ113" s="593"/>
      <c r="AR113" s="593"/>
      <c r="AS113" s="593"/>
      <c r="AT113" s="593"/>
      <c r="AU113" s="593"/>
      <c r="AV113" s="593"/>
      <c r="AW113" s="593"/>
      <c r="AX113" s="593"/>
      <c r="AY113" s="593"/>
      <c r="AZ113" s="593"/>
      <c r="BA113" s="593"/>
      <c r="BB113" s="593"/>
      <c r="BC113" s="593"/>
      <c r="BD113" s="593"/>
      <c r="BE113" s="593"/>
      <c r="BF113" s="593"/>
      <c r="BG113" s="593"/>
      <c r="BH113" s="593"/>
      <c r="BI113" s="593"/>
      <c r="BJ113" s="593"/>
      <c r="BK113" s="593"/>
      <c r="BL113" s="593"/>
      <c r="BM113" s="593"/>
      <c r="BN113" s="593"/>
      <c r="BO113" s="593"/>
      <c r="BP113" s="593"/>
      <c r="BQ113" s="593"/>
      <c r="BR113" s="593"/>
      <c r="BS113" s="593"/>
      <c r="BT113" s="593"/>
      <c r="BU113" s="593"/>
      <c r="BV113" s="593"/>
      <c r="BW113" s="593"/>
      <c r="BX113" s="593"/>
      <c r="BY113" s="593"/>
      <c r="BZ113" s="593"/>
    </row>
    <row r="114" spans="1:78" ht="18" thickBot="1" x14ac:dyDescent="0.4">
      <c r="A114" s="610"/>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592"/>
      <c r="AB114" s="592"/>
      <c r="AC114" s="592"/>
      <c r="AD114" s="593"/>
      <c r="AE114" s="593"/>
      <c r="AF114" s="593"/>
      <c r="AG114" s="593"/>
      <c r="AH114" s="593"/>
      <c r="AI114" s="593"/>
      <c r="AJ114" s="593"/>
      <c r="AK114" s="593"/>
      <c r="AL114" s="593"/>
      <c r="AM114" s="593"/>
      <c r="AN114" s="593"/>
      <c r="AO114" s="593"/>
      <c r="AP114" s="593"/>
      <c r="AQ114" s="593"/>
      <c r="AR114" s="593"/>
      <c r="AS114" s="593"/>
      <c r="AT114" s="593"/>
      <c r="AU114" s="593"/>
      <c r="AV114" s="593"/>
      <c r="AW114" s="593"/>
      <c r="AX114" s="593"/>
      <c r="AY114" s="593"/>
      <c r="AZ114" s="593"/>
      <c r="BA114" s="593"/>
      <c r="BB114" s="593"/>
      <c r="BC114" s="593"/>
      <c r="BD114" s="593"/>
      <c r="BE114" s="593"/>
      <c r="BF114" s="593"/>
      <c r="BG114" s="593"/>
      <c r="BH114" s="593"/>
      <c r="BI114" s="593"/>
      <c r="BJ114" s="593"/>
      <c r="BK114" s="593"/>
      <c r="BL114" s="593"/>
      <c r="BM114" s="593"/>
      <c r="BN114" s="593"/>
      <c r="BO114" s="593"/>
      <c r="BP114" s="593"/>
      <c r="BQ114" s="593"/>
      <c r="BR114" s="593"/>
      <c r="BS114" s="593"/>
      <c r="BT114" s="593"/>
      <c r="BU114" s="593"/>
      <c r="BV114" s="593"/>
      <c r="BW114" s="593"/>
      <c r="BX114" s="593"/>
      <c r="BY114" s="593"/>
      <c r="BZ114" s="593"/>
    </row>
    <row r="115" spans="1:78" ht="17.5" x14ac:dyDescent="0.35">
      <c r="A115" s="766" t="s">
        <v>919</v>
      </c>
      <c r="B115" s="767"/>
      <c r="C115" s="767"/>
      <c r="D115" s="767"/>
      <c r="E115" s="767"/>
      <c r="F115" s="705" t="s">
        <v>868</v>
      </c>
      <c r="G115" s="705"/>
      <c r="H115" s="706"/>
      <c r="I115" s="704" t="s">
        <v>869</v>
      </c>
      <c r="J115" s="705"/>
      <c r="K115" s="706"/>
      <c r="L115" s="704" t="s">
        <v>870</v>
      </c>
      <c r="M115" s="705"/>
      <c r="N115" s="706"/>
      <c r="O115" s="704" t="s">
        <v>871</v>
      </c>
      <c r="P115" s="705"/>
      <c r="Q115" s="706"/>
      <c r="R115" s="704" t="s">
        <v>887</v>
      </c>
      <c r="S115" s="705"/>
      <c r="T115" s="706"/>
      <c r="U115" s="676" t="s">
        <v>888</v>
      </c>
      <c r="V115" s="677"/>
      <c r="W115" s="678"/>
      <c r="X115" s="742" t="s">
        <v>0</v>
      </c>
      <c r="Y115" s="704"/>
      <c r="Z115" s="743"/>
      <c r="AA115" s="592"/>
      <c r="AB115" s="592"/>
      <c r="AC115" s="592"/>
      <c r="AD115" s="593"/>
      <c r="AE115" s="593"/>
      <c r="AF115" s="593"/>
      <c r="AG115" s="593"/>
      <c r="AH115" s="593"/>
      <c r="AI115" s="593"/>
      <c r="AJ115" s="593"/>
      <c r="AK115" s="593"/>
      <c r="AL115" s="593"/>
      <c r="AM115" s="593"/>
      <c r="AN115" s="593"/>
      <c r="AO115" s="593"/>
      <c r="AP115" s="593"/>
      <c r="AQ115" s="593"/>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row>
    <row r="116" spans="1:78" ht="18.5" thickBot="1" x14ac:dyDescent="0.45">
      <c r="A116" s="768" t="s">
        <v>920</v>
      </c>
      <c r="B116" s="769"/>
      <c r="C116" s="769"/>
      <c r="D116" s="769"/>
      <c r="E116" s="770"/>
      <c r="F116" s="709">
        <f>H20+H45+H66+H90</f>
        <v>0</v>
      </c>
      <c r="G116" s="710"/>
      <c r="H116" s="709"/>
      <c r="I116" s="709">
        <f>K20+K45+K66+K90</f>
        <v>0</v>
      </c>
      <c r="J116" s="710"/>
      <c r="K116" s="709"/>
      <c r="L116" s="709">
        <f>N20+N45+N66+N90</f>
        <v>0</v>
      </c>
      <c r="M116" s="710"/>
      <c r="N116" s="709"/>
      <c r="O116" s="709">
        <f>Q20+Q45+Q66+Q90</f>
        <v>0</v>
      </c>
      <c r="P116" s="710"/>
      <c r="Q116" s="709"/>
      <c r="R116" s="709">
        <f>T20+T45+T66+T90</f>
        <v>0</v>
      </c>
      <c r="S116" s="710"/>
      <c r="T116" s="709"/>
      <c r="U116" s="721">
        <f>W20+W45+W66+W90</f>
        <v>0</v>
      </c>
      <c r="V116" s="722"/>
      <c r="W116" s="723"/>
      <c r="X116" s="709">
        <f>F116+I116+L116+O116+R116+U116</f>
        <v>0</v>
      </c>
      <c r="Y116" s="710"/>
      <c r="Z116" s="709"/>
      <c r="AA116" s="592"/>
      <c r="AB116" s="592"/>
      <c r="AC116" s="592"/>
      <c r="AD116" s="593"/>
      <c r="AE116" s="593"/>
      <c r="AF116" s="593"/>
      <c r="AG116" s="593"/>
      <c r="AH116" s="593"/>
      <c r="AI116" s="593"/>
      <c r="AJ116" s="593"/>
      <c r="AK116" s="593"/>
      <c r="AL116" s="593"/>
      <c r="AM116" s="593"/>
      <c r="AN116" s="593"/>
      <c r="AO116" s="593"/>
      <c r="AP116" s="593"/>
      <c r="AQ116" s="593"/>
      <c r="AR116" s="593"/>
      <c r="AS116" s="593"/>
      <c r="AT116" s="593"/>
      <c r="AU116" s="593"/>
      <c r="AV116" s="593"/>
      <c r="AW116" s="593"/>
      <c r="AX116" s="593"/>
      <c r="AY116" s="593"/>
      <c r="AZ116" s="593"/>
      <c r="BA116" s="593"/>
      <c r="BB116" s="593"/>
      <c r="BC116" s="593"/>
      <c r="BD116" s="593"/>
      <c r="BE116" s="593"/>
      <c r="BF116" s="593"/>
      <c r="BG116" s="593"/>
      <c r="BH116" s="593"/>
      <c r="BI116" s="593"/>
      <c r="BJ116" s="593"/>
      <c r="BK116" s="593"/>
      <c r="BL116" s="593"/>
      <c r="BM116" s="593"/>
      <c r="BN116" s="593"/>
      <c r="BO116" s="593"/>
      <c r="BP116" s="593"/>
      <c r="BQ116" s="593"/>
      <c r="BR116" s="593"/>
      <c r="BS116" s="593"/>
      <c r="BT116" s="593"/>
      <c r="BU116" s="593"/>
      <c r="BV116" s="593"/>
      <c r="BW116" s="593"/>
      <c r="BX116" s="593"/>
      <c r="BY116" s="593"/>
      <c r="BZ116" s="593"/>
    </row>
    <row r="117" spans="1:78" x14ac:dyDescent="0.35">
      <c r="A117" s="341"/>
      <c r="B117" s="341"/>
      <c r="C117" s="341"/>
      <c r="D117" s="341"/>
      <c r="E117" s="341"/>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3"/>
      <c r="AE117" s="593"/>
      <c r="AF117" s="593"/>
      <c r="AG117" s="593"/>
      <c r="AH117" s="593"/>
      <c r="AI117" s="593"/>
      <c r="AJ117" s="593"/>
      <c r="AK117" s="593"/>
      <c r="AL117" s="593"/>
      <c r="AM117" s="593"/>
      <c r="AN117" s="593"/>
      <c r="AO117" s="593"/>
      <c r="AP117" s="593"/>
      <c r="AQ117" s="593"/>
      <c r="AR117" s="593"/>
      <c r="AS117" s="593"/>
      <c r="AT117" s="593"/>
      <c r="AU117" s="593"/>
      <c r="AV117" s="593"/>
      <c r="AW117" s="593"/>
      <c r="AX117" s="593"/>
      <c r="AY117" s="593"/>
      <c r="AZ117" s="593"/>
      <c r="BA117" s="593"/>
      <c r="BB117" s="593"/>
      <c r="BC117" s="593"/>
      <c r="BD117" s="593"/>
      <c r="BE117" s="593"/>
      <c r="BF117" s="593"/>
      <c r="BG117" s="593"/>
      <c r="BH117" s="593"/>
      <c r="BI117" s="593"/>
      <c r="BJ117" s="593"/>
      <c r="BK117" s="593"/>
      <c r="BL117" s="593"/>
      <c r="BM117" s="593"/>
      <c r="BN117" s="593"/>
      <c r="BO117" s="593"/>
      <c r="BP117" s="593"/>
      <c r="BQ117" s="593"/>
      <c r="BR117" s="593"/>
      <c r="BS117" s="593"/>
      <c r="BT117" s="593"/>
      <c r="BU117" s="593"/>
      <c r="BV117" s="593"/>
      <c r="BW117" s="593"/>
      <c r="BX117" s="593"/>
      <c r="BY117" s="593"/>
      <c r="BZ117" s="593"/>
    </row>
    <row r="118" spans="1:78" x14ac:dyDescent="0.35">
      <c r="A118" s="592"/>
      <c r="B118" s="592"/>
      <c r="C118" s="592"/>
      <c r="D118" s="592"/>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3"/>
      <c r="AE118" s="593"/>
      <c r="AF118" s="593"/>
      <c r="AG118" s="593"/>
      <c r="AH118" s="593"/>
      <c r="AI118" s="593"/>
      <c r="AJ118" s="593"/>
      <c r="AK118" s="593"/>
      <c r="AL118" s="593"/>
      <c r="AM118" s="593"/>
      <c r="AN118" s="593"/>
      <c r="AO118" s="593"/>
      <c r="AP118" s="593"/>
      <c r="AQ118" s="593"/>
      <c r="AR118" s="593"/>
      <c r="AS118" s="593"/>
      <c r="AT118" s="593"/>
      <c r="AU118" s="593"/>
      <c r="AV118" s="593"/>
      <c r="AW118" s="593"/>
      <c r="AX118" s="593"/>
      <c r="AY118" s="593"/>
      <c r="AZ118" s="593"/>
      <c r="BA118" s="593"/>
      <c r="BB118" s="593"/>
      <c r="BC118" s="593"/>
      <c r="BD118" s="593"/>
      <c r="BE118" s="593"/>
      <c r="BF118" s="593"/>
      <c r="BG118" s="593"/>
      <c r="BH118" s="593"/>
      <c r="BI118" s="593"/>
      <c r="BJ118" s="593"/>
      <c r="BK118" s="593"/>
      <c r="BL118" s="593"/>
      <c r="BM118" s="593"/>
      <c r="BN118" s="593"/>
      <c r="BO118" s="593"/>
      <c r="BP118" s="593"/>
      <c r="BQ118" s="593"/>
      <c r="BR118" s="593"/>
      <c r="BS118" s="593"/>
      <c r="BT118" s="593"/>
      <c r="BU118" s="593"/>
      <c r="BV118" s="593"/>
      <c r="BW118" s="593"/>
      <c r="BX118" s="593"/>
      <c r="BY118" s="593"/>
      <c r="BZ118" s="593"/>
    </row>
    <row r="119" spans="1:78" ht="15" thickBot="1" x14ac:dyDescent="0.4">
      <c r="A119" s="592"/>
      <c r="B119" s="592"/>
      <c r="C119" s="592"/>
      <c r="D119" s="592"/>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3"/>
      <c r="AE119" s="593"/>
      <c r="AF119" s="593"/>
      <c r="AG119" s="593"/>
      <c r="AH119" s="593"/>
      <c r="AI119" s="593"/>
      <c r="AJ119" s="593"/>
      <c r="AK119" s="593"/>
      <c r="AL119" s="593"/>
      <c r="AM119" s="593"/>
      <c r="AN119" s="593"/>
      <c r="AO119" s="593"/>
      <c r="AP119" s="593"/>
      <c r="AQ119" s="593"/>
      <c r="AR119" s="593"/>
      <c r="AS119" s="593"/>
      <c r="AT119" s="593"/>
      <c r="AU119" s="593"/>
      <c r="AV119" s="593"/>
      <c r="AW119" s="593"/>
      <c r="AX119" s="593"/>
      <c r="AY119" s="593"/>
      <c r="AZ119" s="593"/>
      <c r="BA119" s="593"/>
      <c r="BB119" s="593"/>
      <c r="BC119" s="593"/>
      <c r="BD119" s="593"/>
      <c r="BE119" s="593"/>
      <c r="BF119" s="593"/>
      <c r="BG119" s="593"/>
      <c r="BH119" s="593"/>
      <c r="BI119" s="593"/>
      <c r="BJ119" s="593"/>
      <c r="BK119" s="593"/>
      <c r="BL119" s="593"/>
      <c r="BM119" s="593"/>
      <c r="BN119" s="593"/>
      <c r="BO119" s="593"/>
      <c r="BP119" s="593"/>
      <c r="BQ119" s="593"/>
      <c r="BR119" s="593"/>
      <c r="BS119" s="593"/>
      <c r="BT119" s="593"/>
      <c r="BU119" s="593"/>
      <c r="BV119" s="593"/>
      <c r="BW119" s="593"/>
      <c r="BX119" s="593"/>
      <c r="BY119" s="593"/>
      <c r="BZ119" s="593"/>
    </row>
    <row r="120" spans="1:78" ht="18" thickBot="1" x14ac:dyDescent="0.4">
      <c r="A120" s="766" t="s">
        <v>929</v>
      </c>
      <c r="B120" s="767"/>
      <c r="C120" s="767"/>
      <c r="D120" s="767"/>
      <c r="E120" s="767"/>
      <c r="F120" s="705" t="s">
        <v>868</v>
      </c>
      <c r="G120" s="705"/>
      <c r="H120" s="706"/>
      <c r="I120" s="704" t="s">
        <v>869</v>
      </c>
      <c r="J120" s="705"/>
      <c r="K120" s="706"/>
      <c r="L120" s="704" t="s">
        <v>870</v>
      </c>
      <c r="M120" s="705"/>
      <c r="N120" s="706"/>
      <c r="O120" s="704" t="s">
        <v>871</v>
      </c>
      <c r="P120" s="705"/>
      <c r="Q120" s="706"/>
      <c r="R120" s="704" t="s">
        <v>887</v>
      </c>
      <c r="S120" s="705"/>
      <c r="T120" s="706"/>
      <c r="U120" s="653" t="s">
        <v>888</v>
      </c>
      <c r="V120" s="651"/>
      <c r="W120" s="652"/>
      <c r="X120" s="742" t="s">
        <v>0</v>
      </c>
      <c r="Y120" s="704"/>
      <c r="Z120" s="743"/>
      <c r="AA120" s="592"/>
      <c r="AB120" s="592"/>
      <c r="AC120" s="592"/>
      <c r="AD120" s="593"/>
      <c r="AE120" s="593"/>
      <c r="AF120" s="593"/>
      <c r="AG120" s="593"/>
      <c r="AH120" s="593"/>
      <c r="AI120" s="593"/>
      <c r="AJ120" s="593"/>
      <c r="AK120" s="593"/>
      <c r="AL120" s="593"/>
      <c r="AM120" s="593"/>
      <c r="AN120" s="593"/>
      <c r="AO120" s="593"/>
      <c r="AP120" s="593"/>
      <c r="AQ120" s="593"/>
      <c r="AR120" s="593"/>
      <c r="AS120" s="593"/>
      <c r="AT120" s="593"/>
      <c r="AU120" s="593"/>
      <c r="AV120" s="593"/>
      <c r="AW120" s="593"/>
      <c r="AX120" s="593"/>
      <c r="AY120" s="593"/>
      <c r="AZ120" s="593"/>
      <c r="BA120" s="593"/>
      <c r="BB120" s="593"/>
      <c r="BC120" s="593"/>
      <c r="BD120" s="593"/>
      <c r="BE120" s="593"/>
      <c r="BF120" s="593"/>
      <c r="BG120" s="593"/>
      <c r="BH120" s="593"/>
      <c r="BI120" s="593"/>
      <c r="BJ120" s="593"/>
      <c r="BK120" s="593"/>
      <c r="BL120" s="593"/>
      <c r="BM120" s="593"/>
      <c r="BN120" s="593"/>
      <c r="BO120" s="593"/>
      <c r="BP120" s="593"/>
      <c r="BQ120" s="593"/>
      <c r="BR120" s="593"/>
      <c r="BS120" s="593"/>
      <c r="BT120" s="593"/>
      <c r="BU120" s="593"/>
      <c r="BV120" s="593"/>
      <c r="BW120" s="593"/>
      <c r="BX120" s="593"/>
      <c r="BY120" s="593"/>
      <c r="BZ120" s="593"/>
    </row>
    <row r="121" spans="1:78" ht="18" x14ac:dyDescent="0.4">
      <c r="A121" s="771"/>
      <c r="B121" s="772"/>
      <c r="C121" s="772"/>
      <c r="D121" s="772"/>
      <c r="E121" s="772"/>
      <c r="F121" s="773">
        <f>F113+F116</f>
        <v>0</v>
      </c>
      <c r="G121" s="773"/>
      <c r="H121" s="773"/>
      <c r="I121" s="773">
        <f t="shared" ref="I121" si="44">I113+I116</f>
        <v>0</v>
      </c>
      <c r="J121" s="773"/>
      <c r="K121" s="773"/>
      <c r="L121" s="773">
        <f t="shared" ref="L121" si="45">L113+L116</f>
        <v>0</v>
      </c>
      <c r="M121" s="773"/>
      <c r="N121" s="773"/>
      <c r="O121" s="773">
        <f t="shared" ref="O121" si="46">O113+O116</f>
        <v>0</v>
      </c>
      <c r="P121" s="773"/>
      <c r="Q121" s="773"/>
      <c r="R121" s="773">
        <f t="shared" ref="R121" si="47">R113+R116</f>
        <v>0</v>
      </c>
      <c r="S121" s="773"/>
      <c r="T121" s="773"/>
      <c r="U121" s="774">
        <f t="shared" ref="U121" si="48">U113+U116</f>
        <v>0</v>
      </c>
      <c r="V121" s="775"/>
      <c r="W121" s="776"/>
      <c r="X121" s="773">
        <f t="shared" ref="X121" si="49">X113+X116</f>
        <v>0</v>
      </c>
      <c r="Y121" s="773"/>
      <c r="Z121" s="773"/>
      <c r="AA121" s="592"/>
      <c r="AB121" s="592"/>
      <c r="AC121" s="592"/>
      <c r="AD121" s="593"/>
      <c r="AE121" s="593"/>
      <c r="AF121" s="593"/>
      <c r="AG121" s="593"/>
      <c r="AH121" s="593"/>
      <c r="AI121" s="593"/>
      <c r="AJ121" s="593"/>
      <c r="AK121" s="593"/>
      <c r="AL121" s="593"/>
      <c r="AM121" s="593"/>
      <c r="AN121" s="593"/>
      <c r="AO121" s="593"/>
      <c r="AP121" s="593"/>
      <c r="AQ121" s="593"/>
      <c r="AR121" s="593"/>
      <c r="AS121" s="593"/>
      <c r="AT121" s="593"/>
      <c r="AU121" s="593"/>
      <c r="AV121" s="593"/>
      <c r="AW121" s="593"/>
      <c r="AX121" s="593"/>
      <c r="AY121" s="593"/>
      <c r="AZ121" s="593"/>
      <c r="BA121" s="593"/>
      <c r="BB121" s="593"/>
      <c r="BC121" s="593"/>
      <c r="BD121" s="593"/>
      <c r="BE121" s="593"/>
      <c r="BF121" s="593"/>
      <c r="BG121" s="593"/>
      <c r="BH121" s="593"/>
      <c r="BI121" s="593"/>
      <c r="BJ121" s="593"/>
      <c r="BK121" s="593"/>
      <c r="BL121" s="593"/>
      <c r="BM121" s="593"/>
      <c r="BN121" s="593"/>
      <c r="BO121" s="593"/>
      <c r="BP121" s="593"/>
      <c r="BQ121" s="593"/>
      <c r="BR121" s="593"/>
      <c r="BS121" s="593"/>
      <c r="BT121" s="593"/>
      <c r="BU121" s="593"/>
      <c r="BV121" s="593"/>
      <c r="BW121" s="593"/>
      <c r="BX121" s="593"/>
      <c r="BY121" s="593"/>
      <c r="BZ121" s="593"/>
    </row>
    <row r="122" spans="1:78" x14ac:dyDescent="0.35">
      <c r="A122" s="592"/>
      <c r="B122" s="592"/>
      <c r="C122" s="592"/>
      <c r="D122" s="592"/>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3"/>
      <c r="AE122" s="593"/>
      <c r="AF122" s="593"/>
      <c r="AG122" s="593"/>
      <c r="AH122" s="593"/>
      <c r="AI122" s="593"/>
      <c r="AJ122" s="593"/>
      <c r="AK122" s="593"/>
      <c r="AL122" s="593"/>
      <c r="AM122" s="593"/>
      <c r="AN122" s="593"/>
      <c r="AO122" s="593"/>
      <c r="AP122" s="593"/>
      <c r="AQ122" s="593"/>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93"/>
      <c r="BR122" s="593"/>
      <c r="BS122" s="593"/>
      <c r="BT122" s="593"/>
      <c r="BU122" s="593"/>
      <c r="BV122" s="593"/>
      <c r="BW122" s="593"/>
      <c r="BX122" s="593"/>
      <c r="BY122" s="593"/>
      <c r="BZ122" s="593"/>
    </row>
    <row r="123" spans="1:78" x14ac:dyDescent="0.35">
      <c r="A123" s="592"/>
      <c r="B123" s="592"/>
      <c r="C123" s="592"/>
      <c r="D123" s="592"/>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3"/>
      <c r="AE123" s="593"/>
      <c r="AF123" s="593"/>
      <c r="AG123" s="593"/>
      <c r="AH123" s="593"/>
      <c r="AI123" s="593"/>
      <c r="AJ123" s="593"/>
      <c r="AK123" s="593"/>
      <c r="AL123" s="593"/>
      <c r="AM123" s="593"/>
      <c r="AN123" s="593"/>
      <c r="AO123" s="593"/>
      <c r="AP123" s="593"/>
      <c r="AQ123" s="593"/>
      <c r="AR123" s="593"/>
      <c r="AS123" s="593"/>
      <c r="AT123" s="593"/>
      <c r="AU123" s="593"/>
      <c r="AV123" s="593"/>
      <c r="AW123" s="593"/>
      <c r="AX123" s="593"/>
      <c r="AY123" s="593"/>
      <c r="AZ123" s="593"/>
      <c r="BA123" s="593"/>
      <c r="BB123" s="593"/>
      <c r="BC123" s="593"/>
      <c r="BD123" s="593"/>
      <c r="BE123" s="593"/>
      <c r="BF123" s="593"/>
      <c r="BG123" s="593"/>
      <c r="BH123" s="593"/>
      <c r="BI123" s="593"/>
      <c r="BJ123" s="593"/>
      <c r="BK123" s="593"/>
      <c r="BL123" s="593"/>
      <c r="BM123" s="593"/>
      <c r="BN123" s="593"/>
      <c r="BO123" s="593"/>
      <c r="BP123" s="593"/>
      <c r="BQ123" s="593"/>
      <c r="BR123" s="593"/>
      <c r="BS123" s="593"/>
      <c r="BT123" s="593"/>
      <c r="BU123" s="593"/>
      <c r="BV123" s="593"/>
      <c r="BW123" s="593"/>
      <c r="BX123" s="593"/>
      <c r="BY123" s="593"/>
      <c r="BZ123" s="593"/>
    </row>
    <row r="124" spans="1:78" x14ac:dyDescent="0.35">
      <c r="A124" s="592"/>
      <c r="B124" s="592"/>
      <c r="C124" s="592"/>
      <c r="D124" s="592"/>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3"/>
      <c r="AE124" s="593"/>
      <c r="AF124" s="593"/>
      <c r="AG124" s="593"/>
      <c r="AH124" s="593"/>
      <c r="AI124" s="593"/>
      <c r="AJ124" s="593"/>
      <c r="AK124" s="593"/>
      <c r="AL124" s="593"/>
      <c r="AM124" s="593"/>
      <c r="AN124" s="593"/>
      <c r="AO124" s="593"/>
      <c r="AP124" s="593"/>
      <c r="AQ124" s="593"/>
      <c r="AR124" s="593"/>
      <c r="AS124" s="593"/>
      <c r="AT124" s="593"/>
      <c r="AU124" s="593"/>
      <c r="AV124" s="593"/>
      <c r="AW124" s="593"/>
      <c r="AX124" s="593"/>
      <c r="AY124" s="593"/>
      <c r="AZ124" s="593"/>
      <c r="BA124" s="593"/>
      <c r="BB124" s="593"/>
      <c r="BC124" s="593"/>
      <c r="BD124" s="593"/>
      <c r="BE124" s="593"/>
      <c r="BF124" s="593"/>
      <c r="BG124" s="593"/>
      <c r="BH124" s="593"/>
      <c r="BI124" s="593"/>
      <c r="BJ124" s="593"/>
      <c r="BK124" s="593"/>
      <c r="BL124" s="593"/>
      <c r="BM124" s="593"/>
      <c r="BN124" s="593"/>
      <c r="BO124" s="593"/>
      <c r="BP124" s="593"/>
      <c r="BQ124" s="593"/>
      <c r="BR124" s="593"/>
      <c r="BS124" s="593"/>
      <c r="BT124" s="593"/>
      <c r="BU124" s="593"/>
      <c r="BV124" s="593"/>
      <c r="BW124" s="593"/>
      <c r="BX124" s="593"/>
      <c r="BY124" s="593"/>
      <c r="BZ124" s="593"/>
    </row>
    <row r="125" spans="1:78" x14ac:dyDescent="0.35">
      <c r="A125" s="592"/>
      <c r="B125" s="592"/>
      <c r="C125" s="592"/>
      <c r="D125" s="592"/>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3"/>
      <c r="AE125" s="593"/>
      <c r="AF125" s="593"/>
      <c r="AG125" s="593"/>
      <c r="AH125" s="593"/>
      <c r="AI125" s="593"/>
      <c r="AJ125" s="593"/>
      <c r="AK125" s="593"/>
      <c r="AL125" s="593"/>
      <c r="AM125" s="593"/>
      <c r="AN125" s="593"/>
      <c r="AO125" s="593"/>
      <c r="AP125" s="593"/>
      <c r="AQ125" s="593"/>
      <c r="AR125" s="593"/>
      <c r="AS125" s="593"/>
      <c r="AT125" s="593"/>
      <c r="AU125" s="593"/>
      <c r="AV125" s="593"/>
      <c r="AW125" s="593"/>
      <c r="AX125" s="593"/>
      <c r="AY125" s="593"/>
      <c r="AZ125" s="593"/>
      <c r="BA125" s="593"/>
      <c r="BB125" s="593"/>
      <c r="BC125" s="593"/>
      <c r="BD125" s="593"/>
      <c r="BE125" s="593"/>
      <c r="BF125" s="593"/>
      <c r="BG125" s="593"/>
      <c r="BH125" s="593"/>
      <c r="BI125" s="593"/>
      <c r="BJ125" s="593"/>
      <c r="BK125" s="593"/>
      <c r="BL125" s="593"/>
      <c r="BM125" s="593"/>
      <c r="BN125" s="593"/>
      <c r="BO125" s="593"/>
      <c r="BP125" s="593"/>
      <c r="BQ125" s="593"/>
      <c r="BR125" s="593"/>
      <c r="BS125" s="593"/>
      <c r="BT125" s="593"/>
      <c r="BU125" s="593"/>
      <c r="BV125" s="593"/>
      <c r="BW125" s="593"/>
      <c r="BX125" s="593"/>
      <c r="BY125" s="593"/>
      <c r="BZ125" s="593"/>
    </row>
    <row r="126" spans="1:78" x14ac:dyDescent="0.35">
      <c r="A126" s="592"/>
      <c r="B126" s="592"/>
      <c r="C126" s="592"/>
      <c r="D126" s="592"/>
      <c r="E126" s="592"/>
      <c r="F126" s="592"/>
      <c r="G126" s="592"/>
      <c r="H126" s="592"/>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3"/>
      <c r="AE126" s="593"/>
      <c r="AF126" s="593"/>
      <c r="AG126" s="593"/>
      <c r="AH126" s="593"/>
      <c r="AI126" s="593"/>
      <c r="AJ126" s="593"/>
      <c r="AK126" s="593"/>
      <c r="AL126" s="593"/>
      <c r="AM126" s="593"/>
      <c r="AN126" s="593"/>
      <c r="AO126" s="593"/>
      <c r="AP126" s="593"/>
      <c r="AQ126" s="593"/>
      <c r="AR126" s="593"/>
      <c r="AS126" s="593"/>
      <c r="AT126" s="593"/>
      <c r="AU126" s="593"/>
      <c r="AV126" s="593"/>
      <c r="AW126" s="593"/>
      <c r="AX126" s="593"/>
      <c r="AY126" s="593"/>
      <c r="AZ126" s="593"/>
      <c r="BA126" s="593"/>
      <c r="BB126" s="593"/>
      <c r="BC126" s="593"/>
      <c r="BD126" s="593"/>
      <c r="BE126" s="593"/>
      <c r="BF126" s="593"/>
      <c r="BG126" s="593"/>
      <c r="BH126" s="593"/>
      <c r="BI126" s="593"/>
      <c r="BJ126" s="593"/>
      <c r="BK126" s="593"/>
      <c r="BL126" s="593"/>
      <c r="BM126" s="593"/>
      <c r="BN126" s="593"/>
      <c r="BO126" s="593"/>
      <c r="BP126" s="593"/>
      <c r="BQ126" s="593"/>
      <c r="BR126" s="593"/>
      <c r="BS126" s="593"/>
      <c r="BT126" s="593"/>
      <c r="BU126" s="593"/>
      <c r="BV126" s="593"/>
      <c r="BW126" s="593"/>
      <c r="BX126" s="593"/>
      <c r="BY126" s="593"/>
      <c r="BZ126" s="593"/>
    </row>
    <row r="127" spans="1:78" x14ac:dyDescent="0.35">
      <c r="A127" s="592"/>
      <c r="B127" s="592"/>
      <c r="C127" s="592"/>
      <c r="D127" s="592"/>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93"/>
      <c r="BI127" s="593"/>
      <c r="BJ127" s="593"/>
      <c r="BK127" s="593"/>
      <c r="BL127" s="593"/>
      <c r="BM127" s="593"/>
      <c r="BN127" s="593"/>
      <c r="BO127" s="593"/>
      <c r="BP127" s="593"/>
      <c r="BQ127" s="593"/>
      <c r="BR127" s="593"/>
      <c r="BS127" s="593"/>
      <c r="BT127" s="593"/>
      <c r="BU127" s="593"/>
      <c r="BV127" s="593"/>
      <c r="BW127" s="593"/>
      <c r="BX127" s="593"/>
      <c r="BY127" s="593"/>
      <c r="BZ127" s="593"/>
    </row>
    <row r="128" spans="1:78" x14ac:dyDescent="0.35">
      <c r="A128" s="592"/>
      <c r="B128" s="592"/>
      <c r="C128" s="592"/>
      <c r="D128" s="592"/>
      <c r="E128" s="592"/>
      <c r="F128" s="592"/>
      <c r="G128" s="592"/>
      <c r="H128" s="592"/>
      <c r="I128" s="592"/>
      <c r="J128" s="592"/>
      <c r="K128" s="592"/>
      <c r="L128" s="592"/>
      <c r="M128" s="592"/>
      <c r="N128" s="592"/>
      <c r="O128" s="592"/>
      <c r="P128" s="592"/>
      <c r="Q128" s="592"/>
      <c r="R128" s="592"/>
      <c r="S128" s="592"/>
      <c r="T128" s="592"/>
      <c r="U128" s="592"/>
      <c r="V128" s="592"/>
      <c r="W128" s="592"/>
      <c r="X128" s="592"/>
      <c r="Y128" s="592"/>
      <c r="Z128" s="592"/>
      <c r="AA128" s="592"/>
      <c r="AB128" s="592"/>
      <c r="AC128" s="592"/>
      <c r="AD128" s="593"/>
      <c r="AE128" s="593"/>
      <c r="AF128" s="593"/>
      <c r="AG128" s="593"/>
      <c r="AH128" s="593"/>
      <c r="AI128" s="593"/>
      <c r="AJ128" s="593"/>
      <c r="AK128" s="593"/>
      <c r="AL128" s="593"/>
      <c r="AM128" s="593"/>
      <c r="AN128" s="593"/>
      <c r="AO128" s="593"/>
      <c r="AP128" s="593"/>
      <c r="AQ128" s="593"/>
      <c r="AR128" s="593"/>
      <c r="AS128" s="593"/>
      <c r="AT128" s="593"/>
      <c r="AU128" s="593"/>
      <c r="AV128" s="593"/>
      <c r="AW128" s="593"/>
      <c r="AX128" s="593"/>
      <c r="AY128" s="593"/>
      <c r="AZ128" s="593"/>
      <c r="BA128" s="593"/>
      <c r="BB128" s="593"/>
      <c r="BC128" s="593"/>
      <c r="BD128" s="593"/>
      <c r="BE128" s="593"/>
      <c r="BF128" s="593"/>
      <c r="BG128" s="593"/>
      <c r="BH128" s="593"/>
      <c r="BI128" s="593"/>
      <c r="BJ128" s="593"/>
      <c r="BK128" s="593"/>
      <c r="BL128" s="593"/>
      <c r="BM128" s="593"/>
      <c r="BN128" s="593"/>
      <c r="BO128" s="593"/>
      <c r="BP128" s="593"/>
      <c r="BQ128" s="593"/>
      <c r="BR128" s="593"/>
      <c r="BS128" s="593"/>
      <c r="BT128" s="593"/>
      <c r="BU128" s="593"/>
      <c r="BV128" s="593"/>
      <c r="BW128" s="593"/>
      <c r="BX128" s="593"/>
      <c r="BY128" s="593"/>
      <c r="BZ128" s="593"/>
    </row>
    <row r="129" spans="1:78" x14ac:dyDescent="0.35">
      <c r="A129" s="592"/>
      <c r="B129" s="592"/>
      <c r="C129" s="592"/>
      <c r="D129" s="592"/>
      <c r="E129" s="592"/>
      <c r="F129" s="592"/>
      <c r="G129" s="592"/>
      <c r="H129" s="592"/>
      <c r="I129" s="592"/>
      <c r="J129" s="592"/>
      <c r="K129" s="592"/>
      <c r="L129" s="592"/>
      <c r="M129" s="592"/>
      <c r="N129" s="592"/>
      <c r="O129" s="592"/>
      <c r="P129" s="592"/>
      <c r="Q129" s="592"/>
      <c r="R129" s="592"/>
      <c r="S129" s="592"/>
      <c r="T129" s="592"/>
      <c r="U129" s="592"/>
      <c r="V129" s="592"/>
      <c r="W129" s="592"/>
      <c r="X129" s="592"/>
      <c r="Y129" s="592"/>
      <c r="Z129" s="592"/>
      <c r="AA129" s="592"/>
      <c r="AB129" s="592"/>
      <c r="AC129" s="592"/>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93"/>
      <c r="BI129" s="593"/>
      <c r="BJ129" s="593"/>
      <c r="BK129" s="593"/>
      <c r="BL129" s="593"/>
      <c r="BM129" s="593"/>
      <c r="BN129" s="593"/>
      <c r="BO129" s="593"/>
      <c r="BP129" s="593"/>
      <c r="BQ129" s="593"/>
      <c r="BR129" s="593"/>
      <c r="BS129" s="593"/>
      <c r="BT129" s="593"/>
      <c r="BU129" s="593"/>
      <c r="BV129" s="593"/>
      <c r="BW129" s="593"/>
      <c r="BX129" s="593"/>
      <c r="BY129" s="593"/>
      <c r="BZ129" s="593"/>
    </row>
    <row r="130" spans="1:78" x14ac:dyDescent="0.35">
      <c r="A130" s="592"/>
      <c r="B130" s="592"/>
      <c r="C130" s="592"/>
      <c r="D130" s="592"/>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3"/>
      <c r="AE130" s="593"/>
      <c r="AF130" s="593"/>
      <c r="AG130" s="593"/>
      <c r="AH130" s="593"/>
      <c r="AI130" s="593"/>
      <c r="AJ130" s="593"/>
      <c r="AK130" s="593"/>
      <c r="AL130" s="593"/>
      <c r="AM130" s="593"/>
      <c r="AN130" s="593"/>
      <c r="AO130" s="593"/>
      <c r="AP130" s="593"/>
      <c r="AQ130" s="593"/>
      <c r="AR130" s="593"/>
      <c r="AS130" s="593"/>
      <c r="AT130" s="593"/>
      <c r="AU130" s="593"/>
      <c r="AV130" s="593"/>
      <c r="AW130" s="593"/>
      <c r="AX130" s="593"/>
      <c r="AY130" s="593"/>
      <c r="AZ130" s="593"/>
      <c r="BA130" s="593"/>
      <c r="BB130" s="593"/>
      <c r="BC130" s="593"/>
      <c r="BD130" s="593"/>
      <c r="BE130" s="593"/>
      <c r="BF130" s="593"/>
      <c r="BG130" s="593"/>
      <c r="BH130" s="593"/>
      <c r="BI130" s="593"/>
      <c r="BJ130" s="593"/>
      <c r="BK130" s="593"/>
      <c r="BL130" s="593"/>
      <c r="BM130" s="593"/>
      <c r="BN130" s="593"/>
      <c r="BO130" s="593"/>
      <c r="BP130" s="593"/>
      <c r="BQ130" s="593"/>
      <c r="BR130" s="593"/>
      <c r="BS130" s="593"/>
      <c r="BT130" s="593"/>
      <c r="BU130" s="593"/>
      <c r="BV130" s="593"/>
      <c r="BW130" s="593"/>
      <c r="BX130" s="593"/>
      <c r="BY130" s="593"/>
      <c r="BZ130" s="593"/>
    </row>
    <row r="131" spans="1:78" x14ac:dyDescent="0.35">
      <c r="A131" s="592"/>
      <c r="B131" s="592"/>
      <c r="C131" s="592"/>
      <c r="D131" s="592"/>
      <c r="E131" s="592"/>
      <c r="F131" s="592"/>
      <c r="G131" s="592"/>
      <c r="H131" s="592"/>
      <c r="I131" s="592"/>
      <c r="J131" s="592"/>
      <c r="K131" s="592"/>
      <c r="L131" s="592"/>
      <c r="M131" s="592"/>
      <c r="N131" s="592"/>
      <c r="O131" s="592"/>
      <c r="P131" s="592"/>
      <c r="Q131" s="592"/>
      <c r="R131" s="592"/>
      <c r="S131" s="592"/>
      <c r="T131" s="592"/>
      <c r="U131" s="592"/>
      <c r="V131" s="592"/>
      <c r="W131" s="592"/>
      <c r="X131" s="592"/>
      <c r="Y131" s="592"/>
      <c r="Z131" s="592"/>
      <c r="AA131" s="592"/>
      <c r="AB131" s="592"/>
      <c r="AC131" s="592"/>
      <c r="AD131" s="593"/>
      <c r="AE131" s="593"/>
      <c r="AF131" s="593"/>
      <c r="AG131" s="593"/>
      <c r="AH131" s="593"/>
      <c r="AI131" s="593"/>
      <c r="AJ131" s="593"/>
      <c r="AK131" s="593"/>
      <c r="AL131" s="593"/>
      <c r="AM131" s="593"/>
      <c r="AN131" s="593"/>
      <c r="AO131" s="593"/>
      <c r="AP131" s="593"/>
      <c r="AQ131" s="593"/>
      <c r="AR131" s="593"/>
      <c r="AS131" s="593"/>
      <c r="AT131" s="593"/>
      <c r="AU131" s="593"/>
      <c r="AV131" s="593"/>
      <c r="AW131" s="593"/>
      <c r="AX131" s="593"/>
      <c r="AY131" s="593"/>
      <c r="AZ131" s="593"/>
      <c r="BA131" s="593"/>
      <c r="BB131" s="593"/>
      <c r="BC131" s="593"/>
      <c r="BD131" s="593"/>
      <c r="BE131" s="593"/>
      <c r="BF131" s="593"/>
      <c r="BG131" s="593"/>
      <c r="BH131" s="593"/>
      <c r="BI131" s="593"/>
      <c r="BJ131" s="593"/>
      <c r="BK131" s="593"/>
      <c r="BL131" s="593"/>
      <c r="BM131" s="593"/>
      <c r="BN131" s="593"/>
      <c r="BO131" s="593"/>
      <c r="BP131" s="593"/>
      <c r="BQ131" s="593"/>
      <c r="BR131" s="593"/>
      <c r="BS131" s="593"/>
      <c r="BT131" s="593"/>
      <c r="BU131" s="593"/>
      <c r="BV131" s="593"/>
      <c r="BW131" s="593"/>
      <c r="BX131" s="593"/>
      <c r="BY131" s="593"/>
      <c r="BZ131" s="593"/>
    </row>
    <row r="132" spans="1:78" x14ac:dyDescent="0.35">
      <c r="A132" s="592"/>
      <c r="B132" s="592"/>
      <c r="C132" s="592"/>
      <c r="D132" s="592"/>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3"/>
      <c r="AE132" s="593"/>
      <c r="AF132" s="593"/>
      <c r="AG132" s="593"/>
      <c r="AH132" s="593"/>
      <c r="AI132" s="593"/>
      <c r="AJ132" s="593"/>
      <c r="AK132" s="593"/>
      <c r="AL132" s="593"/>
      <c r="AM132" s="593"/>
      <c r="AN132" s="593"/>
      <c r="AO132" s="593"/>
      <c r="AP132" s="593"/>
      <c r="AQ132" s="593"/>
      <c r="AR132" s="593"/>
      <c r="AS132" s="593"/>
      <c r="AT132" s="593"/>
      <c r="AU132" s="593"/>
      <c r="AV132" s="593"/>
      <c r="AW132" s="593"/>
      <c r="AX132" s="593"/>
      <c r="AY132" s="593"/>
      <c r="AZ132" s="593"/>
      <c r="BA132" s="593"/>
      <c r="BB132" s="593"/>
      <c r="BC132" s="593"/>
      <c r="BD132" s="593"/>
      <c r="BE132" s="593"/>
      <c r="BF132" s="593"/>
      <c r="BG132" s="593"/>
      <c r="BH132" s="593"/>
      <c r="BI132" s="593"/>
      <c r="BJ132" s="593"/>
      <c r="BK132" s="593"/>
      <c r="BL132" s="593"/>
      <c r="BM132" s="593"/>
      <c r="BN132" s="593"/>
      <c r="BO132" s="593"/>
      <c r="BP132" s="593"/>
      <c r="BQ132" s="593"/>
      <c r="BR132" s="593"/>
      <c r="BS132" s="593"/>
      <c r="BT132" s="593"/>
      <c r="BU132" s="593"/>
      <c r="BV132" s="593"/>
      <c r="BW132" s="593"/>
      <c r="BX132" s="593"/>
      <c r="BY132" s="593"/>
      <c r="BZ132" s="593"/>
    </row>
    <row r="133" spans="1:78" x14ac:dyDescent="0.35">
      <c r="A133" s="592"/>
      <c r="B133" s="592"/>
      <c r="C133" s="592"/>
      <c r="D133" s="592"/>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3"/>
      <c r="AE133" s="593"/>
      <c r="AF133" s="593"/>
      <c r="AG133" s="593"/>
      <c r="AH133" s="593"/>
      <c r="AI133" s="593"/>
      <c r="AJ133" s="593"/>
      <c r="AK133" s="593"/>
      <c r="AL133" s="593"/>
      <c r="AM133" s="593"/>
      <c r="AN133" s="593"/>
      <c r="AO133" s="593"/>
      <c r="AP133" s="593"/>
      <c r="AQ133" s="593"/>
      <c r="AR133" s="593"/>
      <c r="AS133" s="593"/>
      <c r="AT133" s="593"/>
      <c r="AU133" s="593"/>
      <c r="AV133" s="593"/>
      <c r="AW133" s="593"/>
      <c r="AX133" s="593"/>
      <c r="AY133" s="593"/>
      <c r="AZ133" s="593"/>
      <c r="BA133" s="593"/>
      <c r="BB133" s="593"/>
      <c r="BC133" s="593"/>
      <c r="BD133" s="593"/>
      <c r="BE133" s="593"/>
      <c r="BF133" s="593"/>
      <c r="BG133" s="593"/>
      <c r="BH133" s="593"/>
      <c r="BI133" s="593"/>
      <c r="BJ133" s="593"/>
      <c r="BK133" s="593"/>
      <c r="BL133" s="593"/>
      <c r="BM133" s="593"/>
      <c r="BN133" s="593"/>
      <c r="BO133" s="593"/>
      <c r="BP133" s="593"/>
      <c r="BQ133" s="593"/>
      <c r="BR133" s="593"/>
      <c r="BS133" s="593"/>
      <c r="BT133" s="593"/>
      <c r="BU133" s="593"/>
      <c r="BV133" s="593"/>
      <c r="BW133" s="593"/>
      <c r="BX133" s="593"/>
      <c r="BY133" s="593"/>
      <c r="BZ133" s="593"/>
    </row>
    <row r="134" spans="1:78" x14ac:dyDescent="0.35">
      <c r="A134" s="592"/>
      <c r="B134" s="592"/>
      <c r="C134" s="592"/>
      <c r="D134" s="592"/>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3"/>
      <c r="AE134" s="593"/>
      <c r="AF134" s="593"/>
      <c r="AG134" s="593"/>
      <c r="AH134" s="593"/>
      <c r="AI134" s="593"/>
      <c r="AJ134" s="593"/>
      <c r="AK134" s="593"/>
      <c r="AL134" s="593"/>
      <c r="AM134" s="593"/>
      <c r="AN134" s="593"/>
      <c r="AO134" s="593"/>
      <c r="AP134" s="593"/>
      <c r="AQ134" s="593"/>
      <c r="AR134" s="593"/>
      <c r="AS134" s="593"/>
      <c r="AT134" s="593"/>
      <c r="AU134" s="593"/>
      <c r="AV134" s="593"/>
      <c r="AW134" s="593"/>
      <c r="AX134" s="593"/>
      <c r="AY134" s="593"/>
      <c r="AZ134" s="593"/>
      <c r="BA134" s="593"/>
      <c r="BB134" s="593"/>
      <c r="BC134" s="593"/>
      <c r="BD134" s="593"/>
      <c r="BE134" s="593"/>
      <c r="BF134" s="593"/>
      <c r="BG134" s="593"/>
      <c r="BH134" s="593"/>
      <c r="BI134" s="593"/>
      <c r="BJ134" s="593"/>
      <c r="BK134" s="593"/>
      <c r="BL134" s="593"/>
      <c r="BM134" s="593"/>
      <c r="BN134" s="593"/>
      <c r="BO134" s="593"/>
      <c r="BP134" s="593"/>
      <c r="BQ134" s="593"/>
      <c r="BR134" s="593"/>
      <c r="BS134" s="593"/>
      <c r="BT134" s="593"/>
      <c r="BU134" s="593"/>
      <c r="BV134" s="593"/>
      <c r="BW134" s="593"/>
      <c r="BX134" s="593"/>
      <c r="BY134" s="593"/>
      <c r="BZ134" s="593"/>
    </row>
    <row r="135" spans="1:78" x14ac:dyDescent="0.35">
      <c r="A135" s="592"/>
      <c r="B135" s="592"/>
      <c r="C135" s="592"/>
      <c r="D135" s="592"/>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3"/>
      <c r="AE135" s="593"/>
      <c r="AF135" s="593"/>
      <c r="AG135" s="593"/>
      <c r="AH135" s="593"/>
      <c r="AI135" s="593"/>
      <c r="AJ135" s="593"/>
      <c r="AK135" s="593"/>
      <c r="AL135" s="593"/>
      <c r="AM135" s="593"/>
      <c r="AN135" s="593"/>
      <c r="AO135" s="593"/>
      <c r="AP135" s="593"/>
      <c r="AQ135" s="593"/>
      <c r="AR135" s="593"/>
      <c r="AS135" s="593"/>
      <c r="AT135" s="593"/>
      <c r="AU135" s="593"/>
      <c r="AV135" s="593"/>
      <c r="AW135" s="593"/>
      <c r="AX135" s="593"/>
      <c r="AY135" s="593"/>
      <c r="AZ135" s="593"/>
      <c r="BA135" s="593"/>
      <c r="BB135" s="593"/>
      <c r="BC135" s="593"/>
      <c r="BD135" s="593"/>
      <c r="BE135" s="593"/>
      <c r="BF135" s="593"/>
      <c r="BG135" s="593"/>
      <c r="BH135" s="593"/>
      <c r="BI135" s="593"/>
      <c r="BJ135" s="593"/>
      <c r="BK135" s="593"/>
      <c r="BL135" s="593"/>
      <c r="BM135" s="593"/>
      <c r="BN135" s="593"/>
      <c r="BO135" s="593"/>
      <c r="BP135" s="593"/>
      <c r="BQ135" s="593"/>
      <c r="BR135" s="593"/>
      <c r="BS135" s="593"/>
      <c r="BT135" s="593"/>
      <c r="BU135" s="593"/>
      <c r="BV135" s="593"/>
      <c r="BW135" s="593"/>
      <c r="BX135" s="593"/>
      <c r="BY135" s="593"/>
      <c r="BZ135" s="593"/>
    </row>
    <row r="136" spans="1:78" x14ac:dyDescent="0.35">
      <c r="A136" s="592"/>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3"/>
      <c r="AE136" s="593"/>
      <c r="AF136" s="593"/>
      <c r="AG136" s="593"/>
      <c r="AH136" s="593"/>
      <c r="AI136" s="593"/>
      <c r="AJ136" s="593"/>
      <c r="AK136" s="593"/>
      <c r="AL136" s="593"/>
      <c r="AM136" s="593"/>
      <c r="AN136" s="593"/>
      <c r="AO136" s="593"/>
      <c r="AP136" s="593"/>
      <c r="AQ136" s="593"/>
      <c r="AR136" s="593"/>
      <c r="AS136" s="593"/>
      <c r="AT136" s="593"/>
      <c r="AU136" s="593"/>
      <c r="AV136" s="593"/>
      <c r="AW136" s="593"/>
      <c r="AX136" s="593"/>
      <c r="AY136" s="593"/>
      <c r="AZ136" s="593"/>
      <c r="BA136" s="593"/>
      <c r="BB136" s="593"/>
      <c r="BC136" s="593"/>
      <c r="BD136" s="593"/>
      <c r="BE136" s="593"/>
      <c r="BF136" s="593"/>
      <c r="BG136" s="593"/>
      <c r="BH136" s="593"/>
      <c r="BI136" s="593"/>
      <c r="BJ136" s="593"/>
      <c r="BK136" s="593"/>
      <c r="BL136" s="593"/>
      <c r="BM136" s="593"/>
      <c r="BN136" s="593"/>
      <c r="BO136" s="593"/>
      <c r="BP136" s="593"/>
      <c r="BQ136" s="593"/>
      <c r="BR136" s="593"/>
      <c r="BS136" s="593"/>
      <c r="BT136" s="593"/>
      <c r="BU136" s="593"/>
      <c r="BV136" s="593"/>
      <c r="BW136" s="593"/>
      <c r="BX136" s="593"/>
      <c r="BY136" s="593"/>
      <c r="BZ136" s="593"/>
    </row>
    <row r="137" spans="1:78" x14ac:dyDescent="0.35">
      <c r="A137" s="592"/>
      <c r="B137" s="592"/>
      <c r="C137" s="592"/>
      <c r="D137" s="592"/>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3"/>
      <c r="AE137" s="593"/>
      <c r="AF137" s="593"/>
      <c r="AG137" s="593"/>
      <c r="AH137" s="593"/>
      <c r="AI137" s="593"/>
      <c r="AJ137" s="593"/>
      <c r="AK137" s="593"/>
      <c r="AL137" s="593"/>
      <c r="AM137" s="593"/>
      <c r="AN137" s="593"/>
      <c r="AO137" s="593"/>
      <c r="AP137" s="593"/>
      <c r="AQ137" s="593"/>
      <c r="AR137" s="593"/>
      <c r="AS137" s="593"/>
      <c r="AT137" s="593"/>
      <c r="AU137" s="593"/>
      <c r="AV137" s="593"/>
      <c r="AW137" s="593"/>
      <c r="AX137" s="593"/>
      <c r="AY137" s="593"/>
      <c r="AZ137" s="593"/>
      <c r="BA137" s="593"/>
      <c r="BB137" s="593"/>
      <c r="BC137" s="593"/>
      <c r="BD137" s="593"/>
      <c r="BE137" s="593"/>
      <c r="BF137" s="593"/>
      <c r="BG137" s="593"/>
      <c r="BH137" s="593"/>
      <c r="BI137" s="593"/>
      <c r="BJ137" s="593"/>
      <c r="BK137" s="593"/>
      <c r="BL137" s="593"/>
      <c r="BM137" s="593"/>
      <c r="BN137" s="593"/>
      <c r="BO137" s="593"/>
      <c r="BP137" s="593"/>
      <c r="BQ137" s="593"/>
      <c r="BR137" s="593"/>
      <c r="BS137" s="593"/>
      <c r="BT137" s="593"/>
      <c r="BU137" s="593"/>
      <c r="BV137" s="593"/>
      <c r="BW137" s="593"/>
      <c r="BX137" s="593"/>
      <c r="BY137" s="593"/>
      <c r="BZ137" s="593"/>
    </row>
    <row r="138" spans="1:78" x14ac:dyDescent="0.35">
      <c r="A138" s="592"/>
      <c r="B138" s="592"/>
      <c r="C138" s="592"/>
      <c r="D138" s="592"/>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3"/>
      <c r="AE138" s="593"/>
      <c r="AF138" s="593"/>
      <c r="AG138" s="593"/>
      <c r="AH138" s="593"/>
      <c r="AI138" s="593"/>
      <c r="AJ138" s="593"/>
      <c r="AK138" s="593"/>
      <c r="AL138" s="593"/>
      <c r="AM138" s="593"/>
      <c r="AN138" s="593"/>
      <c r="AO138" s="593"/>
      <c r="AP138" s="593"/>
      <c r="AQ138" s="593"/>
      <c r="AR138" s="593"/>
      <c r="AS138" s="593"/>
      <c r="AT138" s="593"/>
      <c r="AU138" s="593"/>
      <c r="AV138" s="593"/>
      <c r="AW138" s="593"/>
      <c r="AX138" s="593"/>
      <c r="AY138" s="593"/>
      <c r="AZ138" s="593"/>
      <c r="BA138" s="593"/>
      <c r="BB138" s="593"/>
      <c r="BC138" s="593"/>
      <c r="BD138" s="593"/>
      <c r="BE138" s="593"/>
      <c r="BF138" s="593"/>
      <c r="BG138" s="593"/>
      <c r="BH138" s="593"/>
      <c r="BI138" s="593"/>
      <c r="BJ138" s="593"/>
      <c r="BK138" s="593"/>
      <c r="BL138" s="593"/>
      <c r="BM138" s="593"/>
      <c r="BN138" s="593"/>
      <c r="BO138" s="593"/>
      <c r="BP138" s="593"/>
      <c r="BQ138" s="593"/>
      <c r="BR138" s="593"/>
      <c r="BS138" s="593"/>
      <c r="BT138" s="593"/>
      <c r="BU138" s="593"/>
      <c r="BV138" s="593"/>
      <c r="BW138" s="593"/>
      <c r="BX138" s="593"/>
      <c r="BY138" s="593"/>
      <c r="BZ138" s="593"/>
    </row>
    <row r="139" spans="1:78" x14ac:dyDescent="0.35">
      <c r="A139" s="592"/>
      <c r="B139" s="592"/>
      <c r="C139" s="592"/>
      <c r="D139" s="592"/>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3"/>
      <c r="AE139" s="593"/>
      <c r="AF139" s="593"/>
      <c r="AG139" s="593"/>
      <c r="AH139" s="593"/>
      <c r="AI139" s="593"/>
      <c r="AJ139" s="593"/>
      <c r="AK139" s="593"/>
      <c r="AL139" s="593"/>
      <c r="AM139" s="593"/>
      <c r="AN139" s="593"/>
      <c r="AO139" s="593"/>
      <c r="AP139" s="593"/>
      <c r="AQ139" s="593"/>
      <c r="AR139" s="593"/>
      <c r="AS139" s="593"/>
      <c r="AT139" s="593"/>
      <c r="AU139" s="593"/>
      <c r="AV139" s="593"/>
      <c r="AW139" s="593"/>
      <c r="AX139" s="593"/>
      <c r="AY139" s="593"/>
      <c r="AZ139" s="593"/>
      <c r="BA139" s="593"/>
      <c r="BB139" s="593"/>
      <c r="BC139" s="593"/>
      <c r="BD139" s="593"/>
      <c r="BE139" s="593"/>
      <c r="BF139" s="593"/>
      <c r="BG139" s="593"/>
      <c r="BH139" s="593"/>
      <c r="BI139" s="593"/>
      <c r="BJ139" s="593"/>
      <c r="BK139" s="593"/>
      <c r="BL139" s="593"/>
      <c r="BM139" s="593"/>
      <c r="BN139" s="593"/>
      <c r="BO139" s="593"/>
      <c r="BP139" s="593"/>
      <c r="BQ139" s="593"/>
      <c r="BR139" s="593"/>
      <c r="BS139" s="593"/>
      <c r="BT139" s="593"/>
      <c r="BU139" s="593"/>
      <c r="BV139" s="593"/>
      <c r="BW139" s="593"/>
      <c r="BX139" s="593"/>
      <c r="BY139" s="593"/>
      <c r="BZ139" s="593"/>
    </row>
    <row r="140" spans="1:78" x14ac:dyDescent="0.35">
      <c r="A140" s="592"/>
      <c r="B140" s="592"/>
      <c r="C140" s="592"/>
      <c r="D140" s="592"/>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3"/>
      <c r="AE140" s="593"/>
      <c r="AF140" s="593"/>
      <c r="AG140" s="593"/>
      <c r="AH140" s="593"/>
      <c r="AI140" s="593"/>
      <c r="AJ140" s="593"/>
      <c r="AK140" s="593"/>
      <c r="AL140" s="593"/>
      <c r="AM140" s="593"/>
      <c r="AN140" s="593"/>
      <c r="AO140" s="593"/>
      <c r="AP140" s="593"/>
      <c r="AQ140" s="593"/>
      <c r="AR140" s="593"/>
      <c r="AS140" s="593"/>
      <c r="AT140" s="593"/>
      <c r="AU140" s="593"/>
      <c r="AV140" s="593"/>
      <c r="AW140" s="593"/>
      <c r="AX140" s="593"/>
      <c r="AY140" s="593"/>
      <c r="AZ140" s="593"/>
      <c r="BA140" s="593"/>
      <c r="BB140" s="593"/>
      <c r="BC140" s="593"/>
      <c r="BD140" s="593"/>
      <c r="BE140" s="593"/>
      <c r="BF140" s="593"/>
      <c r="BG140" s="593"/>
      <c r="BH140" s="593"/>
      <c r="BI140" s="593"/>
      <c r="BJ140" s="593"/>
      <c r="BK140" s="593"/>
      <c r="BL140" s="593"/>
      <c r="BM140" s="593"/>
      <c r="BN140" s="593"/>
      <c r="BO140" s="593"/>
      <c r="BP140" s="593"/>
      <c r="BQ140" s="593"/>
      <c r="BR140" s="593"/>
      <c r="BS140" s="593"/>
      <c r="BT140" s="593"/>
      <c r="BU140" s="593"/>
      <c r="BV140" s="593"/>
      <c r="BW140" s="593"/>
      <c r="BX140" s="593"/>
      <c r="BY140" s="593"/>
      <c r="BZ140" s="593"/>
    </row>
    <row r="141" spans="1:78" x14ac:dyDescent="0.35">
      <c r="A141" s="592"/>
      <c r="B141" s="592"/>
      <c r="C141" s="592"/>
      <c r="D141" s="592"/>
      <c r="E141" s="592"/>
      <c r="F141" s="592"/>
      <c r="G141" s="592"/>
      <c r="H141" s="592"/>
      <c r="I141" s="592"/>
      <c r="J141" s="592"/>
      <c r="K141" s="592"/>
      <c r="L141" s="592"/>
      <c r="M141" s="592"/>
      <c r="N141" s="592"/>
      <c r="O141" s="592"/>
      <c r="P141" s="592"/>
      <c r="Q141" s="592"/>
      <c r="R141" s="592"/>
      <c r="S141" s="592"/>
      <c r="T141" s="592"/>
      <c r="U141" s="592"/>
      <c r="V141" s="592"/>
      <c r="W141" s="592"/>
      <c r="X141" s="592"/>
      <c r="Y141" s="592"/>
      <c r="Z141" s="592"/>
      <c r="AA141" s="592"/>
      <c r="AB141" s="592"/>
      <c r="AC141" s="592"/>
      <c r="AD141" s="593"/>
      <c r="AE141" s="593"/>
      <c r="AF141" s="593"/>
      <c r="AG141" s="593"/>
      <c r="AH141" s="593"/>
      <c r="AI141" s="593"/>
      <c r="AJ141" s="593"/>
      <c r="AK141" s="593"/>
      <c r="AL141" s="593"/>
      <c r="AM141" s="593"/>
      <c r="AN141" s="593"/>
      <c r="AO141" s="593"/>
      <c r="AP141" s="593"/>
      <c r="AQ141" s="593"/>
      <c r="AR141" s="593"/>
      <c r="AS141" s="593"/>
      <c r="AT141" s="593"/>
      <c r="AU141" s="593"/>
      <c r="AV141" s="593"/>
      <c r="AW141" s="593"/>
      <c r="AX141" s="593"/>
      <c r="AY141" s="593"/>
      <c r="AZ141" s="593"/>
      <c r="BA141" s="593"/>
      <c r="BB141" s="593"/>
      <c r="BC141" s="593"/>
      <c r="BD141" s="593"/>
      <c r="BE141" s="593"/>
      <c r="BF141" s="593"/>
      <c r="BG141" s="593"/>
      <c r="BH141" s="593"/>
      <c r="BI141" s="593"/>
      <c r="BJ141" s="593"/>
      <c r="BK141" s="593"/>
      <c r="BL141" s="593"/>
      <c r="BM141" s="593"/>
      <c r="BN141" s="593"/>
      <c r="BO141" s="593"/>
      <c r="BP141" s="593"/>
      <c r="BQ141" s="593"/>
      <c r="BR141" s="593"/>
      <c r="BS141" s="593"/>
      <c r="BT141" s="593"/>
      <c r="BU141" s="593"/>
      <c r="BV141" s="593"/>
      <c r="BW141" s="593"/>
      <c r="BX141" s="593"/>
      <c r="BY141" s="593"/>
      <c r="BZ141" s="593"/>
    </row>
    <row r="142" spans="1:78" x14ac:dyDescent="0.35">
      <c r="A142" s="592"/>
      <c r="B142" s="592"/>
      <c r="C142" s="592"/>
      <c r="D142" s="592"/>
      <c r="E142" s="592"/>
      <c r="F142" s="592"/>
      <c r="G142" s="592"/>
      <c r="H142" s="592"/>
      <c r="I142" s="592"/>
      <c r="J142" s="592"/>
      <c r="K142" s="592"/>
      <c r="L142" s="592"/>
      <c r="M142" s="592"/>
      <c r="N142" s="592"/>
      <c r="O142" s="592"/>
      <c r="P142" s="592"/>
      <c r="Q142" s="592"/>
      <c r="R142" s="592"/>
      <c r="S142" s="592"/>
      <c r="T142" s="592"/>
      <c r="U142" s="592"/>
      <c r="V142" s="592"/>
      <c r="W142" s="592"/>
      <c r="X142" s="592"/>
      <c r="Y142" s="592"/>
      <c r="Z142" s="592"/>
      <c r="AA142" s="592"/>
      <c r="AB142" s="592"/>
      <c r="AC142" s="592"/>
      <c r="AD142" s="593"/>
      <c r="AE142" s="593"/>
      <c r="AF142" s="593"/>
      <c r="AG142" s="593"/>
      <c r="AH142" s="593"/>
      <c r="AI142" s="593"/>
      <c r="AJ142" s="593"/>
      <c r="AK142" s="593"/>
      <c r="AL142" s="593"/>
      <c r="AM142" s="593"/>
      <c r="AN142" s="593"/>
      <c r="AO142" s="593"/>
      <c r="AP142" s="593"/>
      <c r="AQ142" s="593"/>
      <c r="AR142" s="593"/>
      <c r="AS142" s="593"/>
      <c r="AT142" s="593"/>
      <c r="AU142" s="593"/>
      <c r="AV142" s="593"/>
      <c r="AW142" s="593"/>
      <c r="AX142" s="593"/>
      <c r="AY142" s="593"/>
      <c r="AZ142" s="593"/>
      <c r="BA142" s="593"/>
      <c r="BB142" s="593"/>
      <c r="BC142" s="593"/>
      <c r="BD142" s="593"/>
      <c r="BE142" s="593"/>
      <c r="BF142" s="593"/>
      <c r="BG142" s="593"/>
      <c r="BH142" s="593"/>
      <c r="BI142" s="593"/>
      <c r="BJ142" s="593"/>
      <c r="BK142" s="593"/>
      <c r="BL142" s="593"/>
      <c r="BM142" s="593"/>
      <c r="BN142" s="593"/>
      <c r="BO142" s="593"/>
      <c r="BP142" s="593"/>
      <c r="BQ142" s="593"/>
      <c r="BR142" s="593"/>
      <c r="BS142" s="593"/>
      <c r="BT142" s="593"/>
      <c r="BU142" s="593"/>
      <c r="BV142" s="593"/>
      <c r="BW142" s="593"/>
      <c r="BX142" s="593"/>
      <c r="BY142" s="593"/>
      <c r="BZ142" s="593"/>
    </row>
    <row r="143" spans="1:78" x14ac:dyDescent="0.35">
      <c r="A143" s="592"/>
      <c r="B143" s="592"/>
      <c r="C143" s="592"/>
      <c r="D143" s="592"/>
      <c r="E143" s="592"/>
      <c r="F143" s="592"/>
      <c r="G143" s="592"/>
      <c r="H143" s="592"/>
      <c r="I143" s="592"/>
      <c r="J143" s="592"/>
      <c r="K143" s="592"/>
      <c r="L143" s="592"/>
      <c r="M143" s="592"/>
      <c r="N143" s="592"/>
      <c r="O143" s="592"/>
      <c r="P143" s="592"/>
      <c r="Q143" s="592"/>
      <c r="R143" s="592"/>
      <c r="S143" s="592"/>
      <c r="T143" s="592"/>
      <c r="U143" s="592"/>
      <c r="V143" s="592"/>
      <c r="W143" s="592"/>
      <c r="X143" s="592"/>
      <c r="Y143" s="592"/>
      <c r="Z143" s="592"/>
      <c r="AA143" s="592"/>
      <c r="AB143" s="592"/>
      <c r="AC143" s="592"/>
      <c r="AD143" s="593"/>
      <c r="AE143" s="593"/>
      <c r="AF143" s="593"/>
      <c r="AG143" s="593"/>
      <c r="AH143" s="593"/>
      <c r="AI143" s="593"/>
      <c r="AJ143" s="593"/>
      <c r="AK143" s="593"/>
      <c r="AL143" s="593"/>
      <c r="AM143" s="593"/>
      <c r="AN143" s="593"/>
      <c r="AO143" s="593"/>
      <c r="AP143" s="593"/>
      <c r="AQ143" s="593"/>
      <c r="AR143" s="593"/>
      <c r="AS143" s="593"/>
      <c r="AT143" s="593"/>
      <c r="AU143" s="593"/>
      <c r="AV143" s="593"/>
      <c r="AW143" s="593"/>
      <c r="AX143" s="593"/>
      <c r="AY143" s="593"/>
      <c r="AZ143" s="593"/>
      <c r="BA143" s="593"/>
      <c r="BB143" s="593"/>
      <c r="BC143" s="593"/>
      <c r="BD143" s="593"/>
      <c r="BE143" s="593"/>
      <c r="BF143" s="593"/>
      <c r="BG143" s="593"/>
      <c r="BH143" s="593"/>
      <c r="BI143" s="593"/>
      <c r="BJ143" s="593"/>
      <c r="BK143" s="593"/>
      <c r="BL143" s="593"/>
      <c r="BM143" s="593"/>
      <c r="BN143" s="593"/>
      <c r="BO143" s="593"/>
      <c r="BP143" s="593"/>
      <c r="BQ143" s="593"/>
      <c r="BR143" s="593"/>
      <c r="BS143" s="593"/>
      <c r="BT143" s="593"/>
      <c r="BU143" s="593"/>
      <c r="BV143" s="593"/>
      <c r="BW143" s="593"/>
      <c r="BX143" s="593"/>
      <c r="BY143" s="593"/>
      <c r="BZ143" s="593"/>
    </row>
    <row r="144" spans="1:78" x14ac:dyDescent="0.35">
      <c r="A144" s="592"/>
      <c r="B144" s="592"/>
      <c r="C144" s="592"/>
      <c r="D144" s="592"/>
      <c r="E144" s="592"/>
      <c r="F144" s="592"/>
      <c r="G144" s="592"/>
      <c r="H144" s="592"/>
      <c r="I144" s="592"/>
      <c r="J144" s="592"/>
      <c r="K144" s="592"/>
      <c r="L144" s="592"/>
      <c r="M144" s="592"/>
      <c r="N144" s="592"/>
      <c r="O144" s="592"/>
      <c r="P144" s="592"/>
      <c r="Q144" s="592"/>
      <c r="R144" s="592"/>
      <c r="S144" s="592"/>
      <c r="T144" s="592"/>
      <c r="U144" s="592"/>
      <c r="V144" s="592"/>
      <c r="W144" s="592"/>
      <c r="X144" s="592"/>
      <c r="Y144" s="592"/>
      <c r="Z144" s="592"/>
      <c r="AA144" s="592"/>
      <c r="AB144" s="592"/>
      <c r="AC144" s="592"/>
      <c r="AD144" s="593"/>
      <c r="AE144" s="593"/>
      <c r="AF144" s="593"/>
      <c r="AG144" s="593"/>
      <c r="AH144" s="593"/>
      <c r="AI144" s="593"/>
      <c r="AJ144" s="593"/>
      <c r="AK144" s="593"/>
      <c r="AL144" s="593"/>
      <c r="AM144" s="593"/>
      <c r="AN144" s="593"/>
      <c r="AO144" s="593"/>
      <c r="AP144" s="593"/>
      <c r="AQ144" s="593"/>
      <c r="AR144" s="593"/>
      <c r="AS144" s="593"/>
      <c r="AT144" s="593"/>
      <c r="AU144" s="593"/>
      <c r="AV144" s="593"/>
      <c r="AW144" s="593"/>
      <c r="AX144" s="593"/>
      <c r="AY144" s="593"/>
      <c r="AZ144" s="593"/>
      <c r="BA144" s="593"/>
      <c r="BB144" s="593"/>
      <c r="BC144" s="593"/>
      <c r="BD144" s="593"/>
      <c r="BE144" s="593"/>
      <c r="BF144" s="593"/>
      <c r="BG144" s="593"/>
      <c r="BH144" s="593"/>
      <c r="BI144" s="593"/>
      <c r="BJ144" s="593"/>
      <c r="BK144" s="593"/>
      <c r="BL144" s="593"/>
      <c r="BM144" s="593"/>
      <c r="BN144" s="593"/>
      <c r="BO144" s="593"/>
      <c r="BP144" s="593"/>
      <c r="BQ144" s="593"/>
      <c r="BR144" s="593"/>
      <c r="BS144" s="593"/>
      <c r="BT144" s="593"/>
      <c r="BU144" s="593"/>
      <c r="BV144" s="593"/>
      <c r="BW144" s="593"/>
      <c r="BX144" s="593"/>
      <c r="BY144" s="593"/>
      <c r="BZ144" s="593"/>
    </row>
    <row r="145" spans="1:78" x14ac:dyDescent="0.35">
      <c r="A145" s="592"/>
      <c r="B145" s="592"/>
      <c r="C145" s="592"/>
      <c r="D145" s="592"/>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3"/>
      <c r="AE145" s="593"/>
      <c r="AF145" s="593"/>
      <c r="AG145" s="593"/>
      <c r="AH145" s="593"/>
      <c r="AI145" s="593"/>
      <c r="AJ145" s="593"/>
      <c r="AK145" s="593"/>
      <c r="AL145" s="593"/>
      <c r="AM145" s="593"/>
      <c r="AN145" s="593"/>
      <c r="AO145" s="593"/>
      <c r="AP145" s="593"/>
      <c r="AQ145" s="593"/>
      <c r="AR145" s="593"/>
      <c r="AS145" s="593"/>
      <c r="AT145" s="593"/>
      <c r="AU145" s="593"/>
      <c r="AV145" s="593"/>
      <c r="AW145" s="593"/>
      <c r="AX145" s="593"/>
      <c r="AY145" s="593"/>
      <c r="AZ145" s="593"/>
      <c r="BA145" s="593"/>
      <c r="BB145" s="593"/>
      <c r="BC145" s="593"/>
      <c r="BD145" s="593"/>
      <c r="BE145" s="593"/>
      <c r="BF145" s="593"/>
      <c r="BG145" s="593"/>
      <c r="BH145" s="593"/>
      <c r="BI145" s="593"/>
      <c r="BJ145" s="593"/>
      <c r="BK145" s="593"/>
      <c r="BL145" s="593"/>
      <c r="BM145" s="593"/>
      <c r="BN145" s="593"/>
      <c r="BO145" s="593"/>
      <c r="BP145" s="593"/>
      <c r="BQ145" s="593"/>
      <c r="BR145" s="593"/>
      <c r="BS145" s="593"/>
      <c r="BT145" s="593"/>
      <c r="BU145" s="593"/>
      <c r="BV145" s="593"/>
      <c r="BW145" s="593"/>
      <c r="BX145" s="593"/>
      <c r="BY145" s="593"/>
      <c r="BZ145" s="593"/>
    </row>
    <row r="146" spans="1:78" x14ac:dyDescent="0.35">
      <c r="A146" s="592"/>
      <c r="B146" s="592"/>
      <c r="C146" s="592"/>
      <c r="D146" s="592"/>
      <c r="E146" s="592"/>
      <c r="F146" s="592"/>
      <c r="G146" s="592"/>
      <c r="H146" s="592"/>
      <c r="I146" s="592"/>
      <c r="J146" s="592"/>
      <c r="K146" s="592"/>
      <c r="L146" s="592"/>
      <c r="M146" s="592"/>
      <c r="N146" s="592"/>
      <c r="O146" s="592"/>
      <c r="P146" s="592"/>
      <c r="Q146" s="592"/>
      <c r="R146" s="592"/>
      <c r="S146" s="592"/>
      <c r="T146" s="592"/>
      <c r="U146" s="592"/>
      <c r="V146" s="592"/>
      <c r="W146" s="592"/>
      <c r="X146" s="592"/>
      <c r="Y146" s="592"/>
      <c r="Z146" s="592"/>
      <c r="AA146" s="592"/>
      <c r="AB146" s="592"/>
      <c r="AC146" s="592"/>
      <c r="AD146" s="593"/>
      <c r="AE146" s="593"/>
      <c r="AF146" s="593"/>
      <c r="AG146" s="593"/>
      <c r="AH146" s="593"/>
      <c r="AI146" s="593"/>
      <c r="AJ146" s="593"/>
      <c r="AK146" s="593"/>
      <c r="AL146" s="593"/>
      <c r="AM146" s="593"/>
      <c r="AN146" s="593"/>
      <c r="AO146" s="593"/>
      <c r="AP146" s="593"/>
      <c r="AQ146" s="593"/>
      <c r="AR146" s="593"/>
      <c r="AS146" s="593"/>
      <c r="AT146" s="593"/>
      <c r="AU146" s="593"/>
      <c r="AV146" s="593"/>
      <c r="AW146" s="593"/>
      <c r="AX146" s="593"/>
      <c r="AY146" s="593"/>
      <c r="AZ146" s="593"/>
      <c r="BA146" s="593"/>
      <c r="BB146" s="593"/>
      <c r="BC146" s="593"/>
      <c r="BD146" s="593"/>
      <c r="BE146" s="593"/>
      <c r="BF146" s="593"/>
      <c r="BG146" s="593"/>
      <c r="BH146" s="593"/>
      <c r="BI146" s="593"/>
      <c r="BJ146" s="593"/>
      <c r="BK146" s="593"/>
      <c r="BL146" s="593"/>
      <c r="BM146" s="593"/>
      <c r="BN146" s="593"/>
      <c r="BO146" s="593"/>
      <c r="BP146" s="593"/>
      <c r="BQ146" s="593"/>
      <c r="BR146" s="593"/>
      <c r="BS146" s="593"/>
      <c r="BT146" s="593"/>
      <c r="BU146" s="593"/>
      <c r="BV146" s="593"/>
      <c r="BW146" s="593"/>
      <c r="BX146" s="593"/>
      <c r="BY146" s="593"/>
      <c r="BZ146" s="593"/>
    </row>
    <row r="147" spans="1:78" x14ac:dyDescent="0.35">
      <c r="A147" s="592"/>
      <c r="B147" s="592"/>
      <c r="C147" s="592"/>
      <c r="D147" s="592"/>
      <c r="E147" s="592"/>
      <c r="F147" s="592"/>
      <c r="G147" s="592"/>
      <c r="H147" s="592"/>
      <c r="I147" s="592"/>
      <c r="J147" s="592"/>
      <c r="K147" s="592"/>
      <c r="L147" s="592"/>
      <c r="M147" s="592"/>
      <c r="N147" s="592"/>
      <c r="O147" s="592"/>
      <c r="P147" s="592"/>
      <c r="Q147" s="592"/>
      <c r="R147" s="592"/>
      <c r="S147" s="592"/>
      <c r="T147" s="592"/>
      <c r="U147" s="592"/>
      <c r="V147" s="592"/>
      <c r="W147" s="592"/>
      <c r="X147" s="592"/>
      <c r="Y147" s="592"/>
      <c r="Z147" s="592"/>
      <c r="AA147" s="592"/>
      <c r="AB147" s="592"/>
      <c r="AC147" s="592"/>
      <c r="AD147" s="593"/>
      <c r="AE147" s="593"/>
      <c r="AF147" s="593"/>
      <c r="AG147" s="593"/>
      <c r="AH147" s="593"/>
      <c r="AI147" s="593"/>
      <c r="AJ147" s="593"/>
      <c r="AK147" s="593"/>
      <c r="AL147" s="593"/>
      <c r="AM147" s="593"/>
      <c r="AN147" s="593"/>
      <c r="AO147" s="593"/>
      <c r="AP147" s="593"/>
      <c r="AQ147" s="593"/>
      <c r="AR147" s="593"/>
      <c r="AS147" s="593"/>
      <c r="AT147" s="593"/>
      <c r="AU147" s="593"/>
      <c r="AV147" s="593"/>
      <c r="AW147" s="593"/>
      <c r="AX147" s="593"/>
      <c r="AY147" s="593"/>
      <c r="AZ147" s="593"/>
      <c r="BA147" s="593"/>
      <c r="BB147" s="593"/>
      <c r="BC147" s="593"/>
      <c r="BD147" s="593"/>
      <c r="BE147" s="593"/>
      <c r="BF147" s="593"/>
      <c r="BG147" s="593"/>
      <c r="BH147" s="593"/>
      <c r="BI147" s="593"/>
      <c r="BJ147" s="593"/>
      <c r="BK147" s="593"/>
      <c r="BL147" s="593"/>
      <c r="BM147" s="593"/>
      <c r="BN147" s="593"/>
      <c r="BO147" s="593"/>
      <c r="BP147" s="593"/>
      <c r="BQ147" s="593"/>
      <c r="BR147" s="593"/>
      <c r="BS147" s="593"/>
      <c r="BT147" s="593"/>
      <c r="BU147" s="593"/>
      <c r="BV147" s="593"/>
      <c r="BW147" s="593"/>
      <c r="BX147" s="593"/>
      <c r="BY147" s="593"/>
      <c r="BZ147" s="593"/>
    </row>
    <row r="148" spans="1:78" x14ac:dyDescent="0.35">
      <c r="A148" s="592"/>
      <c r="B148" s="592"/>
      <c r="C148" s="592"/>
      <c r="D148" s="592"/>
      <c r="E148" s="592"/>
      <c r="F148" s="592"/>
      <c r="G148" s="592"/>
      <c r="H148" s="592"/>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3"/>
      <c r="AE148" s="593"/>
      <c r="AF148" s="593"/>
      <c r="AG148" s="593"/>
      <c r="AH148" s="593"/>
      <c r="AI148" s="593"/>
      <c r="AJ148" s="593"/>
      <c r="AK148" s="593"/>
      <c r="AL148" s="593"/>
      <c r="AM148" s="593"/>
      <c r="AN148" s="593"/>
      <c r="AO148" s="593"/>
      <c r="AP148" s="593"/>
      <c r="AQ148" s="593"/>
      <c r="AR148" s="593"/>
      <c r="AS148" s="593"/>
      <c r="AT148" s="593"/>
      <c r="AU148" s="593"/>
      <c r="AV148" s="593"/>
      <c r="AW148" s="593"/>
      <c r="AX148" s="593"/>
      <c r="AY148" s="593"/>
      <c r="AZ148" s="593"/>
      <c r="BA148" s="593"/>
      <c r="BB148" s="593"/>
      <c r="BC148" s="593"/>
      <c r="BD148" s="593"/>
      <c r="BE148" s="593"/>
      <c r="BF148" s="593"/>
      <c r="BG148" s="593"/>
      <c r="BH148" s="593"/>
      <c r="BI148" s="593"/>
      <c r="BJ148" s="593"/>
      <c r="BK148" s="593"/>
      <c r="BL148" s="593"/>
      <c r="BM148" s="593"/>
      <c r="BN148" s="593"/>
      <c r="BO148" s="593"/>
      <c r="BP148" s="593"/>
      <c r="BQ148" s="593"/>
      <c r="BR148" s="593"/>
      <c r="BS148" s="593"/>
      <c r="BT148" s="593"/>
      <c r="BU148" s="593"/>
      <c r="BV148" s="593"/>
      <c r="BW148" s="593"/>
      <c r="BX148" s="593"/>
      <c r="BY148" s="593"/>
      <c r="BZ148" s="593"/>
    </row>
    <row r="149" spans="1:78" x14ac:dyDescent="0.35">
      <c r="A149" s="592"/>
      <c r="B149" s="592"/>
      <c r="C149" s="592"/>
      <c r="D149" s="592"/>
      <c r="E149" s="592"/>
      <c r="F149" s="592"/>
      <c r="G149" s="592"/>
      <c r="H149" s="592"/>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3"/>
      <c r="AE149" s="593"/>
      <c r="AF149" s="593"/>
      <c r="AG149" s="593"/>
      <c r="AH149" s="593"/>
      <c r="AI149" s="593"/>
      <c r="AJ149" s="593"/>
      <c r="AK149" s="593"/>
      <c r="AL149" s="593"/>
      <c r="AM149" s="593"/>
      <c r="AN149" s="593"/>
      <c r="AO149" s="593"/>
      <c r="AP149" s="593"/>
      <c r="AQ149" s="593"/>
      <c r="AR149" s="593"/>
      <c r="AS149" s="593"/>
      <c r="AT149" s="593"/>
      <c r="AU149" s="593"/>
      <c r="AV149" s="593"/>
      <c r="AW149" s="593"/>
      <c r="AX149" s="593"/>
      <c r="AY149" s="593"/>
      <c r="AZ149" s="593"/>
      <c r="BA149" s="593"/>
      <c r="BB149" s="593"/>
      <c r="BC149" s="593"/>
      <c r="BD149" s="593"/>
      <c r="BE149" s="593"/>
      <c r="BF149" s="593"/>
      <c r="BG149" s="593"/>
      <c r="BH149" s="593"/>
      <c r="BI149" s="593"/>
      <c r="BJ149" s="593"/>
      <c r="BK149" s="593"/>
      <c r="BL149" s="593"/>
      <c r="BM149" s="593"/>
      <c r="BN149" s="593"/>
      <c r="BO149" s="593"/>
      <c r="BP149" s="593"/>
      <c r="BQ149" s="593"/>
      <c r="BR149" s="593"/>
      <c r="BS149" s="593"/>
      <c r="BT149" s="593"/>
      <c r="BU149" s="593"/>
      <c r="BV149" s="593"/>
      <c r="BW149" s="593"/>
      <c r="BX149" s="593"/>
      <c r="BY149" s="593"/>
      <c r="BZ149" s="593"/>
    </row>
    <row r="150" spans="1:78" x14ac:dyDescent="0.35">
      <c r="A150" s="592"/>
      <c r="B150" s="592"/>
      <c r="C150" s="592"/>
      <c r="D150" s="592"/>
      <c r="E150" s="592"/>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3"/>
      <c r="AE150" s="593"/>
      <c r="AF150" s="593"/>
      <c r="AG150" s="593"/>
      <c r="AH150" s="593"/>
      <c r="AI150" s="593"/>
      <c r="AJ150" s="593"/>
      <c r="AK150" s="593"/>
      <c r="AL150" s="593"/>
      <c r="AM150" s="593"/>
      <c r="AN150" s="593"/>
      <c r="AO150" s="593"/>
      <c r="AP150" s="593"/>
      <c r="AQ150" s="593"/>
      <c r="AR150" s="593"/>
      <c r="AS150" s="593"/>
      <c r="AT150" s="593"/>
      <c r="AU150" s="593"/>
      <c r="AV150" s="593"/>
      <c r="AW150" s="593"/>
      <c r="AX150" s="593"/>
      <c r="AY150" s="593"/>
      <c r="AZ150" s="593"/>
      <c r="BA150" s="593"/>
      <c r="BB150" s="593"/>
      <c r="BC150" s="593"/>
      <c r="BD150" s="593"/>
      <c r="BE150" s="593"/>
      <c r="BF150" s="593"/>
      <c r="BG150" s="593"/>
      <c r="BH150" s="593"/>
      <c r="BI150" s="593"/>
      <c r="BJ150" s="593"/>
      <c r="BK150" s="593"/>
      <c r="BL150" s="593"/>
      <c r="BM150" s="593"/>
      <c r="BN150" s="593"/>
      <c r="BO150" s="593"/>
      <c r="BP150" s="593"/>
      <c r="BQ150" s="593"/>
      <c r="BR150" s="593"/>
      <c r="BS150" s="593"/>
      <c r="BT150" s="593"/>
      <c r="BU150" s="593"/>
      <c r="BV150" s="593"/>
      <c r="BW150" s="593"/>
      <c r="BX150" s="593"/>
      <c r="BY150" s="593"/>
      <c r="BZ150" s="593"/>
    </row>
    <row r="151" spans="1:78" x14ac:dyDescent="0.35">
      <c r="A151" s="592"/>
      <c r="B151" s="592"/>
      <c r="C151" s="592"/>
      <c r="D151" s="592"/>
      <c r="E151" s="592"/>
      <c r="F151" s="592"/>
      <c r="G151" s="592"/>
      <c r="H151" s="592"/>
      <c r="I151" s="592"/>
      <c r="J151" s="592"/>
      <c r="K151" s="592"/>
      <c r="L151" s="592"/>
      <c r="M151" s="592"/>
      <c r="N151" s="592"/>
      <c r="O151" s="592"/>
      <c r="P151" s="592"/>
      <c r="Q151" s="592"/>
      <c r="R151" s="592"/>
      <c r="S151" s="592"/>
      <c r="T151" s="592"/>
      <c r="U151" s="592"/>
      <c r="V151" s="592"/>
      <c r="W151" s="592"/>
      <c r="X151" s="592"/>
      <c r="Y151" s="592"/>
      <c r="Z151" s="592"/>
      <c r="AA151" s="592"/>
      <c r="AB151" s="592"/>
      <c r="AC151" s="592"/>
      <c r="AD151" s="593"/>
      <c r="AE151" s="593"/>
      <c r="AF151" s="593"/>
      <c r="AG151" s="593"/>
      <c r="AH151" s="593"/>
      <c r="AI151" s="593"/>
      <c r="AJ151" s="593"/>
      <c r="AK151" s="593"/>
      <c r="AL151" s="593"/>
      <c r="AM151" s="593"/>
      <c r="AN151" s="593"/>
      <c r="AO151" s="593"/>
      <c r="AP151" s="593"/>
      <c r="AQ151" s="593"/>
      <c r="AR151" s="593"/>
      <c r="AS151" s="593"/>
      <c r="AT151" s="593"/>
      <c r="AU151" s="593"/>
      <c r="AV151" s="593"/>
      <c r="AW151" s="593"/>
      <c r="AX151" s="593"/>
      <c r="AY151" s="593"/>
      <c r="AZ151" s="593"/>
      <c r="BA151" s="593"/>
      <c r="BB151" s="593"/>
      <c r="BC151" s="593"/>
      <c r="BD151" s="593"/>
      <c r="BE151" s="593"/>
      <c r="BF151" s="593"/>
      <c r="BG151" s="593"/>
      <c r="BH151" s="593"/>
      <c r="BI151" s="593"/>
      <c r="BJ151" s="593"/>
      <c r="BK151" s="593"/>
      <c r="BL151" s="593"/>
      <c r="BM151" s="593"/>
      <c r="BN151" s="593"/>
      <c r="BO151" s="593"/>
      <c r="BP151" s="593"/>
      <c r="BQ151" s="593"/>
      <c r="BR151" s="593"/>
      <c r="BS151" s="593"/>
      <c r="BT151" s="593"/>
      <c r="BU151" s="593"/>
      <c r="BV151" s="593"/>
      <c r="BW151" s="593"/>
      <c r="BX151" s="593"/>
      <c r="BY151" s="593"/>
      <c r="BZ151" s="593"/>
    </row>
    <row r="152" spans="1:78" x14ac:dyDescent="0.35">
      <c r="A152" s="592"/>
      <c r="B152" s="592"/>
      <c r="C152" s="592"/>
      <c r="D152" s="592"/>
      <c r="E152" s="592"/>
      <c r="F152" s="592"/>
      <c r="G152" s="592"/>
      <c r="H152" s="592"/>
      <c r="I152" s="592"/>
      <c r="J152" s="592"/>
      <c r="K152" s="592"/>
      <c r="L152" s="592"/>
      <c r="M152" s="592"/>
      <c r="N152" s="592"/>
      <c r="O152" s="592"/>
      <c r="P152" s="592"/>
      <c r="Q152" s="592"/>
      <c r="R152" s="592"/>
      <c r="S152" s="592"/>
      <c r="T152" s="592"/>
      <c r="U152" s="592"/>
      <c r="V152" s="592"/>
      <c r="W152" s="592"/>
      <c r="X152" s="592"/>
      <c r="Y152" s="592"/>
      <c r="Z152" s="592"/>
      <c r="AA152" s="592"/>
      <c r="AB152" s="592"/>
      <c r="AC152" s="592"/>
      <c r="AD152" s="593"/>
      <c r="AE152" s="593"/>
      <c r="AF152" s="593"/>
      <c r="AG152" s="593"/>
      <c r="AH152" s="593"/>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593"/>
      <c r="BN152" s="593"/>
      <c r="BO152" s="593"/>
      <c r="BP152" s="593"/>
      <c r="BQ152" s="593"/>
      <c r="BR152" s="593"/>
      <c r="BS152" s="593"/>
      <c r="BT152" s="593"/>
      <c r="BU152" s="593"/>
      <c r="BV152" s="593"/>
      <c r="BW152" s="593"/>
      <c r="BX152" s="593"/>
      <c r="BY152" s="593"/>
      <c r="BZ152" s="593"/>
    </row>
    <row r="153" spans="1:78" x14ac:dyDescent="0.35">
      <c r="A153" s="592"/>
      <c r="B153" s="592"/>
      <c r="C153" s="592"/>
      <c r="D153" s="592"/>
      <c r="E153" s="592"/>
      <c r="F153" s="592"/>
      <c r="G153" s="592"/>
      <c r="H153" s="592"/>
      <c r="I153" s="592"/>
      <c r="J153" s="592"/>
      <c r="K153" s="592"/>
      <c r="L153" s="592"/>
      <c r="M153" s="592"/>
      <c r="N153" s="592"/>
      <c r="O153" s="592"/>
      <c r="P153" s="592"/>
      <c r="Q153" s="592"/>
      <c r="R153" s="592"/>
      <c r="S153" s="592"/>
      <c r="T153" s="592"/>
      <c r="U153" s="592"/>
      <c r="V153" s="592"/>
      <c r="W153" s="592"/>
      <c r="X153" s="592"/>
      <c r="Y153" s="592"/>
      <c r="Z153" s="592"/>
      <c r="AA153" s="592"/>
      <c r="AB153" s="592"/>
      <c r="AC153" s="592"/>
      <c r="AD153" s="593"/>
      <c r="AE153" s="593"/>
      <c r="AF153" s="593"/>
      <c r="AG153" s="593"/>
      <c r="AH153" s="593"/>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593"/>
      <c r="BN153" s="593"/>
      <c r="BO153" s="593"/>
      <c r="BP153" s="593"/>
      <c r="BQ153" s="593"/>
      <c r="BR153" s="593"/>
      <c r="BS153" s="593"/>
      <c r="BT153" s="593"/>
      <c r="BU153" s="593"/>
      <c r="BV153" s="593"/>
      <c r="BW153" s="593"/>
      <c r="BX153" s="593"/>
      <c r="BY153" s="593"/>
      <c r="BZ153" s="593"/>
    </row>
    <row r="154" spans="1:78" x14ac:dyDescent="0.35">
      <c r="A154" s="592"/>
      <c r="B154" s="592"/>
      <c r="C154" s="592"/>
      <c r="D154" s="592"/>
      <c r="E154" s="592"/>
      <c r="F154" s="592"/>
      <c r="G154" s="592"/>
      <c r="H154" s="592"/>
      <c r="I154" s="592"/>
      <c r="J154" s="592"/>
      <c r="K154" s="592"/>
      <c r="L154" s="592"/>
      <c r="M154" s="592"/>
      <c r="N154" s="592"/>
      <c r="O154" s="592"/>
      <c r="P154" s="592"/>
      <c r="Q154" s="592"/>
      <c r="R154" s="592"/>
      <c r="S154" s="592"/>
      <c r="T154" s="592"/>
      <c r="U154" s="592"/>
      <c r="V154" s="592"/>
      <c r="W154" s="592"/>
      <c r="X154" s="592"/>
      <c r="Y154" s="592"/>
      <c r="Z154" s="592"/>
      <c r="AA154" s="592"/>
      <c r="AB154" s="592"/>
      <c r="AC154" s="592"/>
      <c r="AD154" s="593"/>
      <c r="AE154" s="593"/>
      <c r="AF154" s="593"/>
      <c r="AG154" s="593"/>
      <c r="AH154" s="593"/>
      <c r="AI154" s="593"/>
      <c r="AJ154" s="593"/>
      <c r="AK154" s="593"/>
      <c r="AL154" s="593"/>
      <c r="AM154" s="593"/>
      <c r="AN154" s="593"/>
      <c r="AO154" s="593"/>
      <c r="AP154" s="593"/>
      <c r="AQ154" s="593"/>
      <c r="AR154" s="593"/>
      <c r="AS154" s="593"/>
      <c r="AT154" s="593"/>
      <c r="AU154" s="593"/>
      <c r="AV154" s="593"/>
      <c r="AW154" s="593"/>
      <c r="AX154" s="593"/>
      <c r="AY154" s="593"/>
      <c r="AZ154" s="593"/>
      <c r="BA154" s="593"/>
      <c r="BB154" s="593"/>
      <c r="BC154" s="593"/>
      <c r="BD154" s="593"/>
      <c r="BE154" s="593"/>
      <c r="BF154" s="593"/>
      <c r="BG154" s="593"/>
      <c r="BH154" s="593"/>
      <c r="BI154" s="593"/>
      <c r="BJ154" s="593"/>
      <c r="BK154" s="593"/>
      <c r="BL154" s="593"/>
      <c r="BM154" s="593"/>
      <c r="BN154" s="593"/>
      <c r="BO154" s="593"/>
      <c r="BP154" s="593"/>
      <c r="BQ154" s="593"/>
      <c r="BR154" s="593"/>
      <c r="BS154" s="593"/>
      <c r="BT154" s="593"/>
      <c r="BU154" s="593"/>
      <c r="BV154" s="593"/>
      <c r="BW154" s="593"/>
      <c r="BX154" s="593"/>
      <c r="BY154" s="593"/>
      <c r="BZ154" s="593"/>
    </row>
    <row r="155" spans="1:78" x14ac:dyDescent="0.35">
      <c r="A155" s="592"/>
      <c r="B155" s="592"/>
      <c r="C155" s="592"/>
      <c r="D155" s="592"/>
      <c r="E155" s="592"/>
      <c r="F155" s="592"/>
      <c r="G155" s="592"/>
      <c r="H155" s="592"/>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3"/>
      <c r="AE155" s="593"/>
      <c r="AF155" s="593"/>
      <c r="AG155" s="593"/>
      <c r="AH155" s="593"/>
      <c r="AI155" s="593"/>
      <c r="AJ155" s="593"/>
      <c r="AK155" s="593"/>
      <c r="AL155" s="593"/>
      <c r="AM155" s="593"/>
      <c r="AN155" s="593"/>
      <c r="AO155" s="593"/>
      <c r="AP155" s="593"/>
      <c r="AQ155" s="593"/>
      <c r="AR155" s="593"/>
      <c r="AS155" s="593"/>
      <c r="AT155" s="593"/>
      <c r="AU155" s="593"/>
      <c r="AV155" s="593"/>
      <c r="AW155" s="593"/>
      <c r="AX155" s="593"/>
      <c r="AY155" s="593"/>
      <c r="AZ155" s="593"/>
      <c r="BA155" s="593"/>
      <c r="BB155" s="593"/>
      <c r="BC155" s="593"/>
      <c r="BD155" s="593"/>
      <c r="BE155" s="593"/>
      <c r="BF155" s="593"/>
      <c r="BG155" s="593"/>
      <c r="BH155" s="593"/>
      <c r="BI155" s="593"/>
      <c r="BJ155" s="593"/>
      <c r="BK155" s="593"/>
      <c r="BL155" s="593"/>
      <c r="BM155" s="593"/>
      <c r="BN155" s="593"/>
      <c r="BO155" s="593"/>
      <c r="BP155" s="593"/>
      <c r="BQ155" s="593"/>
      <c r="BR155" s="593"/>
      <c r="BS155" s="593"/>
      <c r="BT155" s="593"/>
      <c r="BU155" s="593"/>
      <c r="BV155" s="593"/>
      <c r="BW155" s="593"/>
      <c r="BX155" s="593"/>
      <c r="BY155" s="593"/>
      <c r="BZ155" s="593"/>
    </row>
    <row r="156" spans="1:78" x14ac:dyDescent="0.35">
      <c r="A156" s="592"/>
      <c r="B156" s="592"/>
      <c r="C156" s="592"/>
      <c r="D156" s="592"/>
      <c r="E156" s="592"/>
      <c r="F156" s="592"/>
      <c r="G156" s="592"/>
      <c r="H156" s="592"/>
      <c r="I156" s="592"/>
      <c r="J156" s="592"/>
      <c r="K156" s="592"/>
      <c r="L156" s="592"/>
      <c r="M156" s="592"/>
      <c r="N156" s="592"/>
      <c r="O156" s="592"/>
      <c r="P156" s="592"/>
      <c r="Q156" s="592"/>
      <c r="R156" s="592"/>
      <c r="S156" s="592"/>
      <c r="T156" s="592"/>
      <c r="U156" s="592"/>
      <c r="V156" s="592"/>
      <c r="W156" s="592"/>
      <c r="X156" s="592"/>
      <c r="Y156" s="592"/>
      <c r="Z156" s="592"/>
      <c r="AA156" s="592"/>
      <c r="AB156" s="592"/>
      <c r="AC156" s="592"/>
      <c r="AD156" s="593"/>
      <c r="AE156" s="593"/>
      <c r="AF156" s="593"/>
      <c r="AG156" s="593"/>
      <c r="AH156" s="593"/>
      <c r="AI156" s="593"/>
      <c r="AJ156" s="593"/>
      <c r="AK156" s="593"/>
      <c r="AL156" s="593"/>
      <c r="AM156" s="593"/>
      <c r="AN156" s="593"/>
      <c r="AO156" s="593"/>
      <c r="AP156" s="593"/>
      <c r="AQ156" s="593"/>
      <c r="AR156" s="593"/>
      <c r="AS156" s="593"/>
      <c r="AT156" s="593"/>
      <c r="AU156" s="593"/>
      <c r="AV156" s="593"/>
      <c r="AW156" s="593"/>
      <c r="AX156" s="593"/>
      <c r="AY156" s="593"/>
      <c r="AZ156" s="593"/>
      <c r="BA156" s="593"/>
      <c r="BB156" s="593"/>
      <c r="BC156" s="593"/>
      <c r="BD156" s="593"/>
      <c r="BE156" s="593"/>
      <c r="BF156" s="593"/>
      <c r="BG156" s="593"/>
      <c r="BH156" s="593"/>
      <c r="BI156" s="593"/>
      <c r="BJ156" s="593"/>
      <c r="BK156" s="593"/>
      <c r="BL156" s="593"/>
      <c r="BM156" s="593"/>
      <c r="BN156" s="593"/>
      <c r="BO156" s="593"/>
      <c r="BP156" s="593"/>
      <c r="BQ156" s="593"/>
      <c r="BR156" s="593"/>
      <c r="BS156" s="593"/>
      <c r="BT156" s="593"/>
      <c r="BU156" s="593"/>
      <c r="BV156" s="593"/>
      <c r="BW156" s="593"/>
      <c r="BX156" s="593"/>
      <c r="BY156" s="593"/>
      <c r="BZ156" s="593"/>
    </row>
    <row r="157" spans="1:78" x14ac:dyDescent="0.35">
      <c r="A157" s="592"/>
      <c r="B157" s="592"/>
      <c r="C157" s="592"/>
      <c r="D157" s="592"/>
      <c r="E157" s="592"/>
      <c r="F157" s="592"/>
      <c r="G157" s="592"/>
      <c r="H157" s="592"/>
      <c r="I157" s="592"/>
      <c r="J157" s="592"/>
      <c r="K157" s="592"/>
      <c r="L157" s="592"/>
      <c r="M157" s="592"/>
      <c r="N157" s="592"/>
      <c r="O157" s="592"/>
      <c r="P157" s="592"/>
      <c r="Q157" s="592"/>
      <c r="R157" s="592"/>
      <c r="S157" s="592"/>
      <c r="T157" s="592"/>
      <c r="U157" s="592"/>
      <c r="V157" s="592"/>
      <c r="W157" s="592"/>
      <c r="X157" s="592"/>
      <c r="Y157" s="592"/>
      <c r="Z157" s="592"/>
      <c r="AA157" s="592"/>
      <c r="AB157" s="592"/>
      <c r="AC157" s="592"/>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593"/>
      <c r="BL157" s="593"/>
      <c r="BM157" s="593"/>
      <c r="BN157" s="593"/>
      <c r="BO157" s="593"/>
      <c r="BP157" s="593"/>
      <c r="BQ157" s="593"/>
      <c r="BR157" s="593"/>
      <c r="BS157" s="593"/>
      <c r="BT157" s="593"/>
      <c r="BU157" s="593"/>
      <c r="BV157" s="593"/>
      <c r="BW157" s="593"/>
      <c r="BX157" s="593"/>
      <c r="BY157" s="593"/>
      <c r="BZ157" s="593"/>
    </row>
    <row r="158" spans="1:78" x14ac:dyDescent="0.35">
      <c r="A158" s="592"/>
      <c r="B158" s="592"/>
      <c r="C158" s="592"/>
      <c r="D158" s="592"/>
      <c r="E158" s="592"/>
      <c r="F158" s="592"/>
      <c r="G158" s="592"/>
      <c r="H158" s="592"/>
      <c r="I158" s="592"/>
      <c r="J158" s="592"/>
      <c r="K158" s="592"/>
      <c r="L158" s="592"/>
      <c r="M158" s="592"/>
      <c r="N158" s="592"/>
      <c r="O158" s="592"/>
      <c r="P158" s="592"/>
      <c r="Q158" s="592"/>
      <c r="R158" s="592"/>
      <c r="S158" s="592"/>
      <c r="T158" s="592"/>
      <c r="U158" s="592"/>
      <c r="V158" s="592"/>
      <c r="W158" s="592"/>
      <c r="X158" s="592"/>
      <c r="Y158" s="592"/>
      <c r="Z158" s="592"/>
      <c r="AA158" s="592"/>
      <c r="AB158" s="592"/>
      <c r="AC158" s="592"/>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3"/>
      <c r="BK158" s="593"/>
      <c r="BL158" s="593"/>
      <c r="BM158" s="593"/>
      <c r="BN158" s="593"/>
      <c r="BO158" s="593"/>
      <c r="BP158" s="593"/>
      <c r="BQ158" s="593"/>
      <c r="BR158" s="593"/>
      <c r="BS158" s="593"/>
      <c r="BT158" s="593"/>
      <c r="BU158" s="593"/>
      <c r="BV158" s="593"/>
      <c r="BW158" s="593"/>
      <c r="BX158" s="593"/>
      <c r="BY158" s="593"/>
      <c r="BZ158" s="593"/>
    </row>
    <row r="159" spans="1:78" x14ac:dyDescent="0.35">
      <c r="A159" s="592"/>
      <c r="B159" s="592"/>
      <c r="C159" s="592"/>
      <c r="D159" s="592"/>
      <c r="E159" s="592"/>
      <c r="F159" s="592"/>
      <c r="G159" s="592"/>
      <c r="H159" s="592"/>
      <c r="I159" s="592"/>
      <c r="J159" s="592"/>
      <c r="K159" s="592"/>
      <c r="L159" s="592"/>
      <c r="M159" s="592"/>
      <c r="N159" s="592"/>
      <c r="O159" s="592"/>
      <c r="P159" s="592"/>
      <c r="Q159" s="592"/>
      <c r="R159" s="592"/>
      <c r="S159" s="592"/>
      <c r="T159" s="592"/>
      <c r="U159" s="592"/>
      <c r="V159" s="592"/>
      <c r="W159" s="592"/>
      <c r="X159" s="592"/>
      <c r="Y159" s="592"/>
      <c r="Z159" s="592"/>
      <c r="AA159" s="592"/>
      <c r="AB159" s="592"/>
      <c r="AC159" s="592"/>
      <c r="AD159" s="593"/>
      <c r="AE159" s="593"/>
      <c r="AF159" s="593"/>
      <c r="AG159" s="593"/>
      <c r="AH159" s="593"/>
      <c r="AI159" s="593"/>
      <c r="AJ159" s="593"/>
      <c r="AK159" s="593"/>
      <c r="AL159" s="593"/>
      <c r="AM159" s="593"/>
      <c r="AN159" s="593"/>
      <c r="AO159" s="593"/>
      <c r="AP159" s="593"/>
      <c r="AQ159" s="593"/>
      <c r="AR159" s="593"/>
      <c r="AS159" s="593"/>
      <c r="AT159" s="593"/>
      <c r="AU159" s="593"/>
      <c r="AV159" s="593"/>
      <c r="AW159" s="593"/>
      <c r="AX159" s="593"/>
      <c r="AY159" s="593"/>
      <c r="AZ159" s="593"/>
      <c r="BA159" s="593"/>
      <c r="BB159" s="593"/>
      <c r="BC159" s="593"/>
      <c r="BD159" s="593"/>
      <c r="BE159" s="593"/>
      <c r="BF159" s="593"/>
      <c r="BG159" s="593"/>
      <c r="BH159" s="593"/>
      <c r="BI159" s="593"/>
      <c r="BJ159" s="593"/>
      <c r="BK159" s="593"/>
      <c r="BL159" s="593"/>
      <c r="BM159" s="593"/>
      <c r="BN159" s="593"/>
      <c r="BO159" s="593"/>
      <c r="BP159" s="593"/>
      <c r="BQ159" s="593"/>
      <c r="BR159" s="593"/>
      <c r="BS159" s="593"/>
      <c r="BT159" s="593"/>
      <c r="BU159" s="593"/>
      <c r="BV159" s="593"/>
      <c r="BW159" s="593"/>
      <c r="BX159" s="593"/>
      <c r="BY159" s="593"/>
      <c r="BZ159" s="593"/>
    </row>
    <row r="160" spans="1:78" x14ac:dyDescent="0.35">
      <c r="A160" s="592"/>
      <c r="B160" s="592"/>
      <c r="C160" s="592"/>
      <c r="D160" s="592"/>
      <c r="E160" s="592"/>
      <c r="F160" s="592"/>
      <c r="G160" s="592"/>
      <c r="H160" s="592"/>
      <c r="I160" s="592"/>
      <c r="J160" s="592"/>
      <c r="K160" s="592"/>
      <c r="L160" s="592"/>
      <c r="M160" s="592"/>
      <c r="N160" s="592"/>
      <c r="O160" s="592"/>
      <c r="P160" s="592"/>
      <c r="Q160" s="592"/>
      <c r="R160" s="592"/>
      <c r="S160" s="592"/>
      <c r="T160" s="592"/>
      <c r="U160" s="592"/>
      <c r="V160" s="592"/>
      <c r="W160" s="592"/>
      <c r="X160" s="592"/>
      <c r="Y160" s="592"/>
      <c r="Z160" s="592"/>
      <c r="AA160" s="592"/>
      <c r="AB160" s="592"/>
      <c r="AC160" s="592"/>
      <c r="AD160" s="593"/>
      <c r="AE160" s="593"/>
      <c r="AF160" s="593"/>
      <c r="AG160" s="593"/>
      <c r="AH160" s="593"/>
      <c r="AI160" s="593"/>
      <c r="AJ160" s="593"/>
      <c r="AK160" s="593"/>
      <c r="AL160" s="593"/>
      <c r="AM160" s="593"/>
      <c r="AN160" s="593"/>
      <c r="AO160" s="593"/>
      <c r="AP160" s="593"/>
      <c r="AQ160" s="593"/>
      <c r="AR160" s="593"/>
      <c r="AS160" s="593"/>
      <c r="AT160" s="593"/>
      <c r="AU160" s="593"/>
      <c r="AV160" s="593"/>
      <c r="AW160" s="593"/>
      <c r="AX160" s="593"/>
      <c r="AY160" s="593"/>
      <c r="AZ160" s="593"/>
      <c r="BA160" s="593"/>
      <c r="BB160" s="593"/>
      <c r="BC160" s="593"/>
      <c r="BD160" s="593"/>
      <c r="BE160" s="593"/>
      <c r="BF160" s="593"/>
      <c r="BG160" s="593"/>
      <c r="BH160" s="593"/>
      <c r="BI160" s="593"/>
      <c r="BJ160" s="593"/>
      <c r="BK160" s="593"/>
      <c r="BL160" s="593"/>
      <c r="BM160" s="593"/>
      <c r="BN160" s="593"/>
      <c r="BO160" s="593"/>
      <c r="BP160" s="593"/>
      <c r="BQ160" s="593"/>
      <c r="BR160" s="593"/>
      <c r="BS160" s="593"/>
      <c r="BT160" s="593"/>
      <c r="BU160" s="593"/>
      <c r="BV160" s="593"/>
      <c r="BW160" s="593"/>
      <c r="BX160" s="593"/>
      <c r="BY160" s="593"/>
      <c r="BZ160" s="593"/>
    </row>
    <row r="161" spans="1:78" x14ac:dyDescent="0.35">
      <c r="A161" s="592"/>
      <c r="B161" s="592"/>
      <c r="C161" s="592"/>
      <c r="D161" s="592"/>
      <c r="E161" s="592"/>
      <c r="F161" s="592"/>
      <c r="G161" s="592"/>
      <c r="H161" s="592"/>
      <c r="I161" s="592"/>
      <c r="J161" s="592"/>
      <c r="K161" s="592"/>
      <c r="L161" s="592"/>
      <c r="M161" s="592"/>
      <c r="N161" s="592"/>
      <c r="O161" s="592"/>
      <c r="P161" s="592"/>
      <c r="Q161" s="592"/>
      <c r="R161" s="592"/>
      <c r="S161" s="592"/>
      <c r="T161" s="592"/>
      <c r="U161" s="592"/>
      <c r="V161" s="592"/>
      <c r="W161" s="592"/>
      <c r="X161" s="592"/>
      <c r="Y161" s="592"/>
      <c r="Z161" s="592"/>
      <c r="AA161" s="592"/>
      <c r="AB161" s="592"/>
      <c r="AC161" s="592"/>
      <c r="AD161" s="593"/>
      <c r="AE161" s="593"/>
      <c r="AF161" s="593"/>
      <c r="AG161" s="593"/>
      <c r="AH161" s="593"/>
      <c r="AI161" s="593"/>
      <c r="AJ161" s="593"/>
      <c r="AK161" s="593"/>
      <c r="AL161" s="593"/>
      <c r="AM161" s="593"/>
      <c r="AN161" s="593"/>
      <c r="AO161" s="593"/>
      <c r="AP161" s="593"/>
      <c r="AQ161" s="593"/>
      <c r="AR161" s="593"/>
      <c r="AS161" s="593"/>
      <c r="AT161" s="593"/>
      <c r="AU161" s="593"/>
      <c r="AV161" s="593"/>
      <c r="AW161" s="593"/>
      <c r="AX161" s="593"/>
      <c r="AY161" s="593"/>
      <c r="AZ161" s="593"/>
      <c r="BA161" s="593"/>
      <c r="BB161" s="593"/>
      <c r="BC161" s="593"/>
      <c r="BD161" s="593"/>
      <c r="BE161" s="593"/>
      <c r="BF161" s="593"/>
      <c r="BG161" s="593"/>
      <c r="BH161" s="593"/>
      <c r="BI161" s="593"/>
      <c r="BJ161" s="593"/>
      <c r="BK161" s="593"/>
      <c r="BL161" s="593"/>
      <c r="BM161" s="593"/>
      <c r="BN161" s="593"/>
      <c r="BO161" s="593"/>
      <c r="BP161" s="593"/>
      <c r="BQ161" s="593"/>
      <c r="BR161" s="593"/>
      <c r="BS161" s="593"/>
      <c r="BT161" s="593"/>
      <c r="BU161" s="593"/>
      <c r="BV161" s="593"/>
      <c r="BW161" s="593"/>
      <c r="BX161" s="593"/>
      <c r="BY161" s="593"/>
      <c r="BZ161" s="593"/>
    </row>
    <row r="162" spans="1:78" x14ac:dyDescent="0.35">
      <c r="A162" s="592"/>
      <c r="B162" s="592"/>
      <c r="C162" s="592"/>
      <c r="D162" s="592"/>
      <c r="E162" s="592"/>
      <c r="F162" s="592"/>
      <c r="G162" s="592"/>
      <c r="H162" s="592"/>
      <c r="I162" s="592"/>
      <c r="J162" s="592"/>
      <c r="K162" s="592"/>
      <c r="L162" s="592"/>
      <c r="M162" s="592"/>
      <c r="N162" s="592"/>
      <c r="O162" s="592"/>
      <c r="P162" s="592"/>
      <c r="Q162" s="592"/>
      <c r="R162" s="592"/>
      <c r="S162" s="592"/>
      <c r="T162" s="592"/>
      <c r="U162" s="592"/>
      <c r="V162" s="592"/>
      <c r="W162" s="592"/>
      <c r="X162" s="592"/>
      <c r="Y162" s="592"/>
      <c r="Z162" s="592"/>
      <c r="AA162" s="592"/>
      <c r="AB162" s="592"/>
      <c r="AC162" s="592"/>
      <c r="AD162" s="593"/>
      <c r="AE162" s="593"/>
      <c r="AF162" s="593"/>
      <c r="AG162" s="593"/>
      <c r="AH162" s="593"/>
      <c r="AI162" s="593"/>
      <c r="AJ162" s="593"/>
      <c r="AK162" s="593"/>
      <c r="AL162" s="593"/>
      <c r="AM162" s="593"/>
      <c r="AN162" s="593"/>
      <c r="AO162" s="593"/>
      <c r="AP162" s="593"/>
      <c r="AQ162" s="593"/>
      <c r="AR162" s="593"/>
      <c r="AS162" s="593"/>
      <c r="AT162" s="593"/>
      <c r="AU162" s="593"/>
      <c r="AV162" s="593"/>
      <c r="AW162" s="593"/>
      <c r="AX162" s="593"/>
      <c r="AY162" s="593"/>
      <c r="AZ162" s="593"/>
      <c r="BA162" s="593"/>
      <c r="BB162" s="593"/>
      <c r="BC162" s="593"/>
      <c r="BD162" s="593"/>
      <c r="BE162" s="593"/>
      <c r="BF162" s="593"/>
      <c r="BG162" s="593"/>
      <c r="BH162" s="593"/>
      <c r="BI162" s="593"/>
      <c r="BJ162" s="593"/>
      <c r="BK162" s="593"/>
      <c r="BL162" s="593"/>
      <c r="BM162" s="593"/>
      <c r="BN162" s="593"/>
      <c r="BO162" s="593"/>
      <c r="BP162" s="593"/>
      <c r="BQ162" s="593"/>
      <c r="BR162" s="593"/>
      <c r="BS162" s="593"/>
      <c r="BT162" s="593"/>
      <c r="BU162" s="593"/>
      <c r="BV162" s="593"/>
      <c r="BW162" s="593"/>
      <c r="BX162" s="593"/>
      <c r="BY162" s="593"/>
      <c r="BZ162" s="593"/>
    </row>
    <row r="163" spans="1:78" x14ac:dyDescent="0.35">
      <c r="A163" s="592"/>
      <c r="B163" s="592"/>
      <c r="C163" s="592"/>
      <c r="D163" s="592"/>
      <c r="E163" s="592"/>
      <c r="F163" s="592"/>
      <c r="G163" s="592"/>
      <c r="H163" s="592"/>
      <c r="I163" s="592"/>
      <c r="J163" s="592"/>
      <c r="K163" s="592"/>
      <c r="L163" s="592"/>
      <c r="M163" s="592"/>
      <c r="N163" s="592"/>
      <c r="O163" s="592"/>
      <c r="P163" s="592"/>
      <c r="Q163" s="592"/>
      <c r="R163" s="592"/>
      <c r="S163" s="592"/>
      <c r="T163" s="592"/>
      <c r="U163" s="592"/>
      <c r="V163" s="592"/>
      <c r="W163" s="592"/>
      <c r="X163" s="592"/>
      <c r="Y163" s="592"/>
      <c r="Z163" s="592"/>
      <c r="AA163" s="592"/>
      <c r="AB163" s="592"/>
      <c r="AC163" s="592"/>
      <c r="AD163" s="593"/>
      <c r="AE163" s="593"/>
      <c r="AF163" s="593"/>
      <c r="AG163" s="593"/>
      <c r="AH163" s="593"/>
      <c r="AI163" s="593"/>
      <c r="AJ163" s="593"/>
      <c r="AK163" s="593"/>
      <c r="AL163" s="593"/>
      <c r="AM163" s="593"/>
      <c r="AN163" s="593"/>
      <c r="AO163" s="593"/>
      <c r="AP163" s="593"/>
      <c r="AQ163" s="593"/>
      <c r="AR163" s="593"/>
      <c r="AS163" s="593"/>
      <c r="AT163" s="593"/>
      <c r="AU163" s="593"/>
      <c r="AV163" s="593"/>
      <c r="AW163" s="593"/>
      <c r="AX163" s="593"/>
      <c r="AY163" s="593"/>
      <c r="AZ163" s="593"/>
      <c r="BA163" s="593"/>
      <c r="BB163" s="593"/>
      <c r="BC163" s="593"/>
      <c r="BD163" s="593"/>
      <c r="BE163" s="593"/>
      <c r="BF163" s="593"/>
      <c r="BG163" s="593"/>
      <c r="BH163" s="593"/>
      <c r="BI163" s="593"/>
      <c r="BJ163" s="593"/>
      <c r="BK163" s="593"/>
      <c r="BL163" s="593"/>
      <c r="BM163" s="593"/>
      <c r="BN163" s="593"/>
      <c r="BO163" s="593"/>
      <c r="BP163" s="593"/>
      <c r="BQ163" s="593"/>
      <c r="BR163" s="593"/>
      <c r="BS163" s="593"/>
      <c r="BT163" s="593"/>
      <c r="BU163" s="593"/>
      <c r="BV163" s="593"/>
      <c r="BW163" s="593"/>
      <c r="BX163" s="593"/>
      <c r="BY163" s="593"/>
      <c r="BZ163" s="593"/>
    </row>
    <row r="164" spans="1:78" x14ac:dyDescent="0.35">
      <c r="A164" s="592"/>
      <c r="B164" s="592"/>
      <c r="C164" s="592"/>
      <c r="D164" s="592"/>
      <c r="E164" s="592"/>
      <c r="F164" s="592"/>
      <c r="G164" s="592"/>
      <c r="H164" s="592"/>
      <c r="I164" s="592"/>
      <c r="J164" s="592"/>
      <c r="K164" s="592"/>
      <c r="L164" s="592"/>
      <c r="M164" s="592"/>
      <c r="N164" s="592"/>
      <c r="O164" s="592"/>
      <c r="P164" s="592"/>
      <c r="Q164" s="592"/>
      <c r="R164" s="592"/>
      <c r="S164" s="592"/>
      <c r="T164" s="592"/>
      <c r="U164" s="592"/>
      <c r="V164" s="592"/>
      <c r="W164" s="592"/>
      <c r="X164" s="592"/>
      <c r="Y164" s="592"/>
      <c r="Z164" s="592"/>
      <c r="AA164" s="592"/>
      <c r="AB164" s="592"/>
      <c r="AC164" s="592"/>
      <c r="AD164" s="593"/>
      <c r="AE164" s="593"/>
      <c r="AF164" s="593"/>
      <c r="AG164" s="593"/>
      <c r="AH164" s="593"/>
      <c r="AI164" s="593"/>
      <c r="AJ164" s="593"/>
      <c r="AK164" s="593"/>
      <c r="AL164" s="593"/>
      <c r="AM164" s="593"/>
      <c r="AN164" s="593"/>
      <c r="AO164" s="593"/>
      <c r="AP164" s="593"/>
      <c r="AQ164" s="593"/>
      <c r="AR164" s="593"/>
      <c r="AS164" s="593"/>
      <c r="AT164" s="593"/>
      <c r="AU164" s="593"/>
      <c r="AV164" s="593"/>
      <c r="AW164" s="593"/>
      <c r="AX164" s="593"/>
      <c r="AY164" s="593"/>
      <c r="AZ164" s="593"/>
      <c r="BA164" s="593"/>
      <c r="BB164" s="593"/>
      <c r="BC164" s="593"/>
      <c r="BD164" s="593"/>
      <c r="BE164" s="593"/>
      <c r="BF164" s="593"/>
      <c r="BG164" s="593"/>
      <c r="BH164" s="593"/>
      <c r="BI164" s="593"/>
      <c r="BJ164" s="593"/>
      <c r="BK164" s="593"/>
      <c r="BL164" s="593"/>
      <c r="BM164" s="593"/>
      <c r="BN164" s="593"/>
      <c r="BO164" s="593"/>
      <c r="BP164" s="593"/>
      <c r="BQ164" s="593"/>
      <c r="BR164" s="593"/>
      <c r="BS164" s="593"/>
      <c r="BT164" s="593"/>
      <c r="BU164" s="593"/>
      <c r="BV164" s="593"/>
      <c r="BW164" s="593"/>
      <c r="BX164" s="593"/>
      <c r="BY164" s="593"/>
      <c r="BZ164" s="593"/>
    </row>
    <row r="165" spans="1:78" x14ac:dyDescent="0.35">
      <c r="A165" s="592"/>
      <c r="B165" s="592"/>
      <c r="C165" s="592"/>
      <c r="D165" s="592"/>
      <c r="E165" s="592"/>
      <c r="F165" s="592"/>
      <c r="G165" s="592"/>
      <c r="H165" s="592"/>
      <c r="I165" s="592"/>
      <c r="J165" s="592"/>
      <c r="K165" s="592"/>
      <c r="L165" s="592"/>
      <c r="M165" s="592"/>
      <c r="N165" s="592"/>
      <c r="O165" s="592"/>
      <c r="P165" s="592"/>
      <c r="Q165" s="592"/>
      <c r="R165" s="592"/>
      <c r="S165" s="592"/>
      <c r="T165" s="592"/>
      <c r="U165" s="592"/>
      <c r="V165" s="592"/>
      <c r="W165" s="592"/>
      <c r="X165" s="592"/>
      <c r="Y165" s="592"/>
      <c r="Z165" s="592"/>
      <c r="AA165" s="592"/>
      <c r="AB165" s="592"/>
      <c r="AC165" s="592"/>
      <c r="AD165" s="593"/>
      <c r="AE165" s="593"/>
      <c r="AF165" s="593"/>
      <c r="AG165" s="593"/>
      <c r="AH165" s="593"/>
      <c r="AI165" s="593"/>
      <c r="AJ165" s="593"/>
      <c r="AK165" s="593"/>
      <c r="AL165" s="593"/>
      <c r="AM165" s="593"/>
      <c r="AN165" s="593"/>
      <c r="AO165" s="593"/>
      <c r="AP165" s="593"/>
      <c r="AQ165" s="593"/>
      <c r="AR165" s="593"/>
      <c r="AS165" s="593"/>
      <c r="AT165" s="593"/>
      <c r="AU165" s="593"/>
      <c r="AV165" s="593"/>
      <c r="AW165" s="593"/>
      <c r="AX165" s="593"/>
      <c r="AY165" s="593"/>
      <c r="AZ165" s="593"/>
      <c r="BA165" s="593"/>
      <c r="BB165" s="593"/>
      <c r="BC165" s="593"/>
      <c r="BD165" s="593"/>
      <c r="BE165" s="593"/>
      <c r="BF165" s="593"/>
      <c r="BG165" s="593"/>
      <c r="BH165" s="593"/>
      <c r="BI165" s="593"/>
      <c r="BJ165" s="593"/>
      <c r="BK165" s="593"/>
      <c r="BL165" s="593"/>
      <c r="BM165" s="593"/>
      <c r="BN165" s="593"/>
      <c r="BO165" s="593"/>
      <c r="BP165" s="593"/>
      <c r="BQ165" s="593"/>
      <c r="BR165" s="593"/>
      <c r="BS165" s="593"/>
      <c r="BT165" s="593"/>
      <c r="BU165" s="593"/>
      <c r="BV165" s="593"/>
      <c r="BW165" s="593"/>
      <c r="BX165" s="593"/>
      <c r="BY165" s="593"/>
      <c r="BZ165" s="593"/>
    </row>
    <row r="166" spans="1:78" x14ac:dyDescent="0.35">
      <c r="A166" s="592"/>
      <c r="B166" s="592"/>
      <c r="C166" s="592"/>
      <c r="D166" s="592"/>
      <c r="E166" s="592"/>
      <c r="F166" s="592"/>
      <c r="G166" s="592"/>
      <c r="H166" s="592"/>
      <c r="I166" s="592"/>
      <c r="J166" s="592"/>
      <c r="K166" s="592"/>
      <c r="L166" s="592"/>
      <c r="M166" s="592"/>
      <c r="N166" s="592"/>
      <c r="O166" s="592"/>
      <c r="P166" s="592"/>
      <c r="Q166" s="592"/>
      <c r="R166" s="592"/>
      <c r="S166" s="592"/>
      <c r="T166" s="592"/>
      <c r="U166" s="592"/>
      <c r="V166" s="592"/>
      <c r="W166" s="592"/>
      <c r="X166" s="592"/>
      <c r="Y166" s="592"/>
      <c r="Z166" s="592"/>
      <c r="AA166" s="592"/>
      <c r="AB166" s="592"/>
      <c r="AC166" s="592"/>
      <c r="AD166" s="593"/>
      <c r="AE166" s="593"/>
      <c r="AF166" s="593"/>
      <c r="AG166" s="593"/>
      <c r="AH166" s="593"/>
      <c r="AI166" s="593"/>
      <c r="AJ166" s="593"/>
      <c r="AK166" s="593"/>
      <c r="AL166" s="593"/>
      <c r="AM166" s="593"/>
      <c r="AN166" s="593"/>
      <c r="AO166" s="593"/>
      <c r="AP166" s="593"/>
      <c r="AQ166" s="593"/>
      <c r="AR166" s="593"/>
      <c r="AS166" s="593"/>
      <c r="AT166" s="593"/>
      <c r="AU166" s="593"/>
      <c r="AV166" s="593"/>
      <c r="AW166" s="593"/>
      <c r="AX166" s="593"/>
      <c r="AY166" s="593"/>
      <c r="AZ166" s="593"/>
      <c r="BA166" s="593"/>
      <c r="BB166" s="593"/>
      <c r="BC166" s="593"/>
      <c r="BD166" s="593"/>
      <c r="BE166" s="593"/>
      <c r="BF166" s="593"/>
      <c r="BG166" s="593"/>
      <c r="BH166" s="593"/>
      <c r="BI166" s="593"/>
      <c r="BJ166" s="593"/>
      <c r="BK166" s="593"/>
      <c r="BL166" s="593"/>
      <c r="BM166" s="593"/>
      <c r="BN166" s="593"/>
      <c r="BO166" s="593"/>
      <c r="BP166" s="593"/>
      <c r="BQ166" s="593"/>
      <c r="BR166" s="593"/>
      <c r="BS166" s="593"/>
      <c r="BT166" s="593"/>
      <c r="BU166" s="593"/>
      <c r="BV166" s="593"/>
      <c r="BW166" s="593"/>
      <c r="BX166" s="593"/>
      <c r="BY166" s="593"/>
      <c r="BZ166" s="593"/>
    </row>
    <row r="167" spans="1:78" x14ac:dyDescent="0.35">
      <c r="A167" s="592"/>
      <c r="B167" s="592"/>
      <c r="C167" s="592"/>
      <c r="D167" s="592"/>
      <c r="E167" s="592"/>
      <c r="F167" s="592"/>
      <c r="G167" s="592"/>
      <c r="H167" s="592"/>
      <c r="I167" s="592"/>
      <c r="J167" s="592"/>
      <c r="K167" s="592"/>
      <c r="L167" s="592"/>
      <c r="M167" s="592"/>
      <c r="N167" s="592"/>
      <c r="O167" s="592"/>
      <c r="P167" s="592"/>
      <c r="Q167" s="592"/>
      <c r="R167" s="592"/>
      <c r="S167" s="592"/>
      <c r="T167" s="592"/>
      <c r="U167" s="592"/>
      <c r="V167" s="592"/>
      <c r="W167" s="592"/>
      <c r="X167" s="592"/>
      <c r="Y167" s="592"/>
      <c r="Z167" s="592"/>
      <c r="AA167" s="592"/>
      <c r="AB167" s="592"/>
      <c r="AC167" s="592"/>
      <c r="AD167" s="593"/>
      <c r="AE167" s="593"/>
      <c r="AF167" s="593"/>
      <c r="AG167" s="593"/>
      <c r="AH167" s="593"/>
      <c r="AI167" s="593"/>
      <c r="AJ167" s="593"/>
      <c r="AK167" s="593"/>
      <c r="AL167" s="593"/>
      <c r="AM167" s="593"/>
      <c r="AN167" s="593"/>
      <c r="AO167" s="593"/>
      <c r="AP167" s="593"/>
      <c r="AQ167" s="593"/>
      <c r="AR167" s="593"/>
      <c r="AS167" s="593"/>
      <c r="AT167" s="593"/>
      <c r="AU167" s="593"/>
      <c r="AV167" s="593"/>
      <c r="AW167" s="593"/>
      <c r="AX167" s="593"/>
      <c r="AY167" s="593"/>
      <c r="AZ167" s="593"/>
      <c r="BA167" s="593"/>
      <c r="BB167" s="593"/>
      <c r="BC167" s="593"/>
      <c r="BD167" s="593"/>
      <c r="BE167" s="593"/>
      <c r="BF167" s="593"/>
      <c r="BG167" s="593"/>
      <c r="BH167" s="593"/>
      <c r="BI167" s="593"/>
      <c r="BJ167" s="593"/>
      <c r="BK167" s="593"/>
      <c r="BL167" s="593"/>
      <c r="BM167" s="593"/>
      <c r="BN167" s="593"/>
      <c r="BO167" s="593"/>
      <c r="BP167" s="593"/>
      <c r="BQ167" s="593"/>
      <c r="BR167" s="593"/>
      <c r="BS167" s="593"/>
      <c r="BT167" s="593"/>
      <c r="BU167" s="593"/>
      <c r="BV167" s="593"/>
      <c r="BW167" s="593"/>
      <c r="BX167" s="593"/>
      <c r="BY167" s="593"/>
      <c r="BZ167" s="593"/>
    </row>
    <row r="168" spans="1:78" x14ac:dyDescent="0.35">
      <c r="A168" s="592"/>
      <c r="B168" s="592"/>
      <c r="C168" s="592"/>
      <c r="D168" s="592"/>
      <c r="E168" s="592"/>
      <c r="F168" s="592"/>
      <c r="G168" s="592"/>
      <c r="H168" s="592"/>
      <c r="I168" s="592"/>
      <c r="J168" s="592"/>
      <c r="K168" s="592"/>
      <c r="L168" s="592"/>
      <c r="M168" s="592"/>
      <c r="N168" s="592"/>
      <c r="O168" s="592"/>
      <c r="P168" s="592"/>
      <c r="Q168" s="592"/>
      <c r="R168" s="592"/>
      <c r="S168" s="592"/>
      <c r="T168" s="592"/>
      <c r="U168" s="592"/>
      <c r="V168" s="592"/>
      <c r="W168" s="592"/>
      <c r="X168" s="592"/>
      <c r="Y168" s="592"/>
      <c r="Z168" s="592"/>
      <c r="AA168" s="592"/>
      <c r="AB168" s="592"/>
      <c r="AC168" s="592"/>
      <c r="AD168" s="593"/>
      <c r="AE168" s="593"/>
      <c r="AF168" s="593"/>
      <c r="AG168" s="593"/>
      <c r="AH168" s="593"/>
      <c r="AI168" s="593"/>
      <c r="AJ168" s="593"/>
      <c r="AK168" s="593"/>
      <c r="AL168" s="593"/>
      <c r="AM168" s="593"/>
      <c r="AN168" s="593"/>
      <c r="AO168" s="593"/>
      <c r="AP168" s="593"/>
      <c r="AQ168" s="593"/>
      <c r="AR168" s="593"/>
      <c r="AS168" s="593"/>
      <c r="AT168" s="593"/>
      <c r="AU168" s="593"/>
      <c r="AV168" s="593"/>
      <c r="AW168" s="593"/>
      <c r="AX168" s="593"/>
      <c r="AY168" s="593"/>
      <c r="AZ168" s="593"/>
      <c r="BA168" s="593"/>
      <c r="BB168" s="593"/>
      <c r="BC168" s="593"/>
      <c r="BD168" s="593"/>
      <c r="BE168" s="593"/>
      <c r="BF168" s="593"/>
      <c r="BG168" s="593"/>
      <c r="BH168" s="593"/>
      <c r="BI168" s="593"/>
      <c r="BJ168" s="593"/>
      <c r="BK168" s="593"/>
      <c r="BL168" s="593"/>
      <c r="BM168" s="593"/>
      <c r="BN168" s="593"/>
      <c r="BO168" s="593"/>
      <c r="BP168" s="593"/>
      <c r="BQ168" s="593"/>
      <c r="BR168" s="593"/>
      <c r="BS168" s="593"/>
      <c r="BT168" s="593"/>
      <c r="BU168" s="593"/>
      <c r="BV168" s="593"/>
      <c r="BW168" s="593"/>
      <c r="BX168" s="593"/>
      <c r="BY168" s="593"/>
      <c r="BZ168" s="593"/>
    </row>
    <row r="169" spans="1:78" x14ac:dyDescent="0.35">
      <c r="A169" s="592"/>
      <c r="B169" s="592"/>
      <c r="C169" s="592"/>
      <c r="D169" s="592"/>
      <c r="E169" s="592"/>
      <c r="F169" s="592"/>
      <c r="G169" s="592"/>
      <c r="H169" s="592"/>
      <c r="I169" s="592"/>
      <c r="J169" s="592"/>
      <c r="K169" s="592"/>
      <c r="L169" s="592"/>
      <c r="M169" s="592"/>
      <c r="N169" s="592"/>
      <c r="O169" s="592"/>
      <c r="P169" s="592"/>
      <c r="Q169" s="592"/>
      <c r="R169" s="592"/>
      <c r="S169" s="592"/>
      <c r="T169" s="592"/>
      <c r="U169" s="592"/>
      <c r="V169" s="592"/>
      <c r="W169" s="592"/>
      <c r="X169" s="592"/>
      <c r="Y169" s="592"/>
      <c r="Z169" s="592"/>
      <c r="AA169" s="592"/>
      <c r="AB169" s="592"/>
      <c r="AC169" s="592"/>
      <c r="AD169" s="593"/>
      <c r="AE169" s="593"/>
      <c r="AF169" s="593"/>
      <c r="AG169" s="593"/>
      <c r="AH169" s="593"/>
      <c r="AI169" s="593"/>
      <c r="AJ169" s="593"/>
      <c r="AK169" s="593"/>
      <c r="AL169" s="593"/>
      <c r="AM169" s="593"/>
      <c r="AN169" s="593"/>
      <c r="AO169" s="593"/>
      <c r="AP169" s="593"/>
      <c r="AQ169" s="593"/>
      <c r="AR169" s="593"/>
      <c r="AS169" s="593"/>
      <c r="AT169" s="593"/>
      <c r="AU169" s="593"/>
      <c r="AV169" s="593"/>
      <c r="AW169" s="593"/>
      <c r="AX169" s="593"/>
      <c r="AY169" s="593"/>
      <c r="AZ169" s="593"/>
      <c r="BA169" s="593"/>
      <c r="BB169" s="593"/>
      <c r="BC169" s="593"/>
      <c r="BD169" s="593"/>
      <c r="BE169" s="593"/>
      <c r="BF169" s="593"/>
      <c r="BG169" s="593"/>
      <c r="BH169" s="593"/>
      <c r="BI169" s="593"/>
      <c r="BJ169" s="593"/>
      <c r="BK169" s="593"/>
      <c r="BL169" s="593"/>
      <c r="BM169" s="593"/>
      <c r="BN169" s="593"/>
      <c r="BO169" s="593"/>
      <c r="BP169" s="593"/>
      <c r="BQ169" s="593"/>
      <c r="BR169" s="593"/>
      <c r="BS169" s="593"/>
      <c r="BT169" s="593"/>
      <c r="BU169" s="593"/>
      <c r="BV169" s="593"/>
      <c r="BW169" s="593"/>
      <c r="BX169" s="593"/>
      <c r="BY169" s="593"/>
      <c r="BZ169" s="593"/>
    </row>
    <row r="170" spans="1:78" x14ac:dyDescent="0.35">
      <c r="A170" s="592"/>
      <c r="B170" s="592"/>
      <c r="C170" s="592"/>
      <c r="D170" s="592"/>
      <c r="E170" s="592"/>
      <c r="F170" s="592"/>
      <c r="G170" s="592"/>
      <c r="H170" s="592"/>
      <c r="I170" s="592"/>
      <c r="J170" s="592"/>
      <c r="K170" s="592"/>
      <c r="L170" s="592"/>
      <c r="M170" s="592"/>
      <c r="N170" s="592"/>
      <c r="O170" s="592"/>
      <c r="P170" s="592"/>
      <c r="Q170" s="592"/>
      <c r="R170" s="592"/>
      <c r="S170" s="592"/>
      <c r="T170" s="592"/>
      <c r="U170" s="592"/>
      <c r="V170" s="592"/>
      <c r="W170" s="592"/>
      <c r="X170" s="592"/>
      <c r="Y170" s="592"/>
      <c r="Z170" s="592"/>
      <c r="AA170" s="592"/>
      <c r="AB170" s="592"/>
      <c r="AC170" s="592"/>
      <c r="AD170" s="593"/>
      <c r="AE170" s="593"/>
      <c r="AF170" s="593"/>
      <c r="AG170" s="593"/>
      <c r="AH170" s="593"/>
      <c r="AI170" s="593"/>
      <c r="AJ170" s="593"/>
      <c r="AK170" s="593"/>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593"/>
      <c r="BH170" s="593"/>
      <c r="BI170" s="593"/>
      <c r="BJ170" s="593"/>
      <c r="BK170" s="593"/>
      <c r="BL170" s="593"/>
      <c r="BM170" s="593"/>
      <c r="BN170" s="593"/>
      <c r="BO170" s="593"/>
      <c r="BP170" s="593"/>
      <c r="BQ170" s="593"/>
      <c r="BR170" s="593"/>
      <c r="BS170" s="593"/>
      <c r="BT170" s="593"/>
      <c r="BU170" s="593"/>
      <c r="BV170" s="593"/>
      <c r="BW170" s="593"/>
      <c r="BX170" s="593"/>
      <c r="BY170" s="593"/>
      <c r="BZ170" s="593"/>
    </row>
    <row r="171" spans="1:78" x14ac:dyDescent="0.35">
      <c r="A171" s="592"/>
      <c r="B171" s="592"/>
      <c r="C171" s="592"/>
      <c r="D171" s="592"/>
      <c r="E171" s="592"/>
      <c r="F171" s="592"/>
      <c r="G171" s="592"/>
      <c r="H171" s="592"/>
      <c r="I171" s="592"/>
      <c r="J171" s="592"/>
      <c r="K171" s="592"/>
      <c r="L171" s="592"/>
      <c r="M171" s="592"/>
      <c r="N171" s="592"/>
      <c r="O171" s="592"/>
      <c r="P171" s="592"/>
      <c r="Q171" s="592"/>
      <c r="R171" s="592"/>
      <c r="S171" s="592"/>
      <c r="T171" s="592"/>
      <c r="U171" s="592"/>
      <c r="V171" s="592"/>
      <c r="W171" s="592"/>
      <c r="X171" s="592"/>
      <c r="Y171" s="592"/>
      <c r="Z171" s="592"/>
      <c r="AA171" s="592"/>
      <c r="AB171" s="592"/>
      <c r="AC171" s="592"/>
      <c r="AD171" s="593"/>
      <c r="AE171" s="593"/>
      <c r="AF171" s="593"/>
      <c r="AG171" s="593"/>
      <c r="AH171" s="593"/>
      <c r="AI171" s="593"/>
      <c r="AJ171" s="593"/>
      <c r="AK171" s="593"/>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3"/>
      <c r="BK171" s="593"/>
      <c r="BL171" s="593"/>
      <c r="BM171" s="593"/>
      <c r="BN171" s="593"/>
      <c r="BO171" s="593"/>
      <c r="BP171" s="593"/>
      <c r="BQ171" s="593"/>
      <c r="BR171" s="593"/>
      <c r="BS171" s="593"/>
      <c r="BT171" s="593"/>
      <c r="BU171" s="593"/>
      <c r="BV171" s="593"/>
      <c r="BW171" s="593"/>
      <c r="BX171" s="593"/>
      <c r="BY171" s="593"/>
      <c r="BZ171" s="593"/>
    </row>
    <row r="172" spans="1:78" x14ac:dyDescent="0.35">
      <c r="A172" s="592"/>
      <c r="B172" s="592"/>
      <c r="C172" s="592"/>
      <c r="D172" s="592"/>
      <c r="E172" s="592"/>
      <c r="F172" s="592"/>
      <c r="G172" s="592"/>
      <c r="H172" s="592"/>
      <c r="I172" s="592"/>
      <c r="J172" s="592"/>
      <c r="K172" s="592"/>
      <c r="L172" s="592"/>
      <c r="M172" s="592"/>
      <c r="N172" s="592"/>
      <c r="O172" s="592"/>
      <c r="P172" s="592"/>
      <c r="Q172" s="592"/>
      <c r="R172" s="592"/>
      <c r="S172" s="592"/>
      <c r="T172" s="592"/>
      <c r="U172" s="592"/>
      <c r="V172" s="592"/>
      <c r="W172" s="592"/>
      <c r="X172" s="592"/>
      <c r="Y172" s="592"/>
      <c r="Z172" s="592"/>
      <c r="AA172" s="592"/>
      <c r="AB172" s="592"/>
      <c r="AC172" s="592"/>
      <c r="AD172" s="593"/>
      <c r="AE172" s="593"/>
      <c r="AF172" s="593"/>
      <c r="AG172" s="593"/>
      <c r="AH172" s="593"/>
      <c r="AI172" s="593"/>
      <c r="AJ172" s="593"/>
      <c r="AK172" s="593"/>
      <c r="AL172" s="593"/>
      <c r="AM172" s="593"/>
      <c r="AN172" s="593"/>
      <c r="AO172" s="593"/>
      <c r="AP172" s="593"/>
      <c r="AQ172" s="593"/>
      <c r="AR172" s="593"/>
      <c r="AS172" s="593"/>
      <c r="AT172" s="593"/>
      <c r="AU172" s="593"/>
      <c r="AV172" s="593"/>
      <c r="AW172" s="593"/>
      <c r="AX172" s="593"/>
      <c r="AY172" s="593"/>
      <c r="AZ172" s="593"/>
      <c r="BA172" s="593"/>
      <c r="BB172" s="593"/>
      <c r="BC172" s="593"/>
      <c r="BD172" s="593"/>
      <c r="BE172" s="593"/>
      <c r="BF172" s="593"/>
      <c r="BG172" s="593"/>
      <c r="BH172" s="593"/>
      <c r="BI172" s="593"/>
      <c r="BJ172" s="593"/>
      <c r="BK172" s="593"/>
      <c r="BL172" s="593"/>
      <c r="BM172" s="593"/>
      <c r="BN172" s="593"/>
      <c r="BO172" s="593"/>
      <c r="BP172" s="593"/>
      <c r="BQ172" s="593"/>
      <c r="BR172" s="593"/>
      <c r="BS172" s="593"/>
      <c r="BT172" s="593"/>
      <c r="BU172" s="593"/>
      <c r="BV172" s="593"/>
      <c r="BW172" s="593"/>
      <c r="BX172" s="593"/>
      <c r="BY172" s="593"/>
      <c r="BZ172" s="593"/>
    </row>
    <row r="173" spans="1:78" x14ac:dyDescent="0.35">
      <c r="A173" s="592"/>
      <c r="B173" s="592"/>
      <c r="C173" s="592"/>
      <c r="D173" s="592"/>
      <c r="E173" s="592"/>
      <c r="F173" s="592"/>
      <c r="G173" s="592"/>
      <c r="H173" s="592"/>
      <c r="I173" s="592"/>
      <c r="J173" s="592"/>
      <c r="K173" s="592"/>
      <c r="L173" s="592"/>
      <c r="M173" s="592"/>
      <c r="N173" s="592"/>
      <c r="O173" s="592"/>
      <c r="P173" s="592"/>
      <c r="Q173" s="592"/>
      <c r="R173" s="592"/>
      <c r="S173" s="592"/>
      <c r="T173" s="592"/>
      <c r="U173" s="592"/>
      <c r="V173" s="592"/>
      <c r="W173" s="592"/>
      <c r="X173" s="592"/>
      <c r="Y173" s="592"/>
      <c r="Z173" s="592"/>
      <c r="AA173" s="592"/>
      <c r="AB173" s="592"/>
      <c r="AC173" s="592"/>
      <c r="AD173" s="593"/>
      <c r="AE173" s="593"/>
      <c r="AF173" s="593"/>
      <c r="AG173" s="593"/>
      <c r="AH173" s="593"/>
      <c r="AI173" s="593"/>
      <c r="AJ173" s="593"/>
      <c r="AK173" s="593"/>
      <c r="AL173" s="593"/>
      <c r="AM173" s="593"/>
      <c r="AN173" s="593"/>
      <c r="AO173" s="593"/>
      <c r="AP173" s="593"/>
      <c r="AQ173" s="593"/>
      <c r="AR173" s="593"/>
      <c r="AS173" s="593"/>
      <c r="AT173" s="593"/>
      <c r="AU173" s="593"/>
      <c r="AV173" s="593"/>
      <c r="AW173" s="593"/>
      <c r="AX173" s="593"/>
      <c r="AY173" s="593"/>
      <c r="AZ173" s="593"/>
      <c r="BA173" s="593"/>
      <c r="BB173" s="593"/>
      <c r="BC173" s="593"/>
      <c r="BD173" s="593"/>
      <c r="BE173" s="593"/>
      <c r="BF173" s="593"/>
      <c r="BG173" s="593"/>
      <c r="BH173" s="593"/>
      <c r="BI173" s="593"/>
      <c r="BJ173" s="593"/>
      <c r="BK173" s="593"/>
      <c r="BL173" s="593"/>
      <c r="BM173" s="593"/>
      <c r="BN173" s="593"/>
      <c r="BO173" s="593"/>
      <c r="BP173" s="593"/>
      <c r="BQ173" s="593"/>
      <c r="BR173" s="593"/>
      <c r="BS173" s="593"/>
      <c r="BT173" s="593"/>
      <c r="BU173" s="593"/>
      <c r="BV173" s="593"/>
      <c r="BW173" s="593"/>
      <c r="BX173" s="593"/>
      <c r="BY173" s="593"/>
      <c r="BZ173" s="593"/>
    </row>
    <row r="174" spans="1:78" x14ac:dyDescent="0.35">
      <c r="A174" s="592"/>
      <c r="B174" s="592"/>
      <c r="C174" s="592"/>
      <c r="D174" s="592"/>
      <c r="E174" s="592"/>
      <c r="F174" s="592"/>
      <c r="G174" s="592"/>
      <c r="H174" s="592"/>
      <c r="I174" s="592"/>
      <c r="J174" s="592"/>
      <c r="K174" s="592"/>
      <c r="L174" s="592"/>
      <c r="M174" s="592"/>
      <c r="N174" s="592"/>
      <c r="O174" s="592"/>
      <c r="P174" s="592"/>
      <c r="Q174" s="592"/>
      <c r="R174" s="592"/>
      <c r="S174" s="592"/>
      <c r="T174" s="592"/>
      <c r="U174" s="592"/>
      <c r="V174" s="592"/>
      <c r="W174" s="592"/>
      <c r="X174" s="592"/>
      <c r="Y174" s="592"/>
      <c r="Z174" s="592"/>
      <c r="AA174" s="592"/>
      <c r="AB174" s="592"/>
      <c r="AC174" s="592"/>
      <c r="AD174" s="593"/>
      <c r="AE174" s="593"/>
      <c r="AF174" s="593"/>
      <c r="AG174" s="593"/>
      <c r="AH174" s="593"/>
      <c r="AI174" s="593"/>
      <c r="AJ174" s="593"/>
      <c r="AK174" s="593"/>
      <c r="AL174" s="593"/>
      <c r="AM174" s="593"/>
      <c r="AN174" s="593"/>
      <c r="AO174" s="593"/>
      <c r="AP174" s="593"/>
      <c r="AQ174" s="593"/>
      <c r="AR174" s="593"/>
      <c r="AS174" s="593"/>
      <c r="AT174" s="593"/>
      <c r="AU174" s="593"/>
      <c r="AV174" s="593"/>
      <c r="AW174" s="593"/>
      <c r="AX174" s="593"/>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row>
    <row r="175" spans="1:78" x14ac:dyDescent="0.35">
      <c r="A175" s="592"/>
      <c r="B175" s="592"/>
      <c r="C175" s="592"/>
      <c r="D175" s="592"/>
      <c r="E175" s="592"/>
      <c r="F175" s="592"/>
      <c r="G175" s="592"/>
      <c r="H175" s="592"/>
      <c r="I175" s="592"/>
      <c r="J175" s="592"/>
      <c r="K175" s="592"/>
      <c r="L175" s="592"/>
      <c r="M175" s="592"/>
      <c r="N175" s="592"/>
      <c r="O175" s="592"/>
      <c r="P175" s="592"/>
      <c r="Q175" s="592"/>
      <c r="R175" s="592"/>
      <c r="S175" s="592"/>
      <c r="T175" s="592"/>
      <c r="U175" s="592"/>
      <c r="V175" s="592"/>
      <c r="W175" s="592"/>
      <c r="X175" s="592"/>
      <c r="Y175" s="592"/>
      <c r="Z175" s="592"/>
      <c r="AA175" s="592"/>
      <c r="AB175" s="592"/>
      <c r="AC175" s="592"/>
      <c r="AD175" s="593"/>
      <c r="AE175" s="593"/>
      <c r="AF175" s="593"/>
      <c r="AG175" s="593"/>
      <c r="AH175" s="593"/>
      <c r="AI175" s="593"/>
      <c r="AJ175" s="593"/>
      <c r="AK175" s="593"/>
      <c r="AL175" s="593"/>
      <c r="AM175" s="593"/>
      <c r="AN175" s="593"/>
      <c r="AO175" s="593"/>
      <c r="AP175" s="593"/>
      <c r="AQ175" s="593"/>
      <c r="AR175" s="593"/>
      <c r="AS175" s="593"/>
      <c r="AT175" s="593"/>
      <c r="AU175" s="593"/>
      <c r="AV175" s="593"/>
      <c r="AW175" s="593"/>
      <c r="AX175" s="593"/>
      <c r="AY175" s="593"/>
      <c r="AZ175" s="593"/>
      <c r="BA175" s="593"/>
      <c r="BB175" s="593"/>
      <c r="BC175" s="593"/>
      <c r="BD175" s="593"/>
      <c r="BE175" s="593"/>
      <c r="BF175" s="593"/>
      <c r="BG175" s="593"/>
      <c r="BH175" s="593"/>
      <c r="BI175" s="593"/>
      <c r="BJ175" s="593"/>
      <c r="BK175" s="593"/>
      <c r="BL175" s="593"/>
      <c r="BM175" s="593"/>
      <c r="BN175" s="593"/>
      <c r="BO175" s="593"/>
      <c r="BP175" s="593"/>
      <c r="BQ175" s="593"/>
      <c r="BR175" s="593"/>
      <c r="BS175" s="593"/>
      <c r="BT175" s="593"/>
      <c r="BU175" s="593"/>
      <c r="BV175" s="593"/>
      <c r="BW175" s="593"/>
      <c r="BX175" s="593"/>
      <c r="BY175" s="593"/>
      <c r="BZ175" s="593"/>
    </row>
    <row r="176" spans="1:78" x14ac:dyDescent="0.35">
      <c r="A176" s="592"/>
      <c r="B176" s="592"/>
      <c r="C176" s="592"/>
      <c r="D176" s="592"/>
      <c r="E176" s="592"/>
      <c r="F176" s="592"/>
      <c r="G176" s="592"/>
      <c r="H176" s="592"/>
      <c r="I176" s="592"/>
      <c r="J176" s="592"/>
      <c r="K176" s="592"/>
      <c r="L176" s="592"/>
      <c r="M176" s="592"/>
      <c r="N176" s="592"/>
      <c r="O176" s="592"/>
      <c r="P176" s="592"/>
      <c r="Q176" s="592"/>
      <c r="R176" s="592"/>
      <c r="S176" s="592"/>
      <c r="T176" s="592"/>
      <c r="U176" s="592"/>
      <c r="V176" s="592"/>
      <c r="W176" s="592"/>
      <c r="X176" s="592"/>
      <c r="Y176" s="592"/>
      <c r="Z176" s="592"/>
      <c r="AA176" s="592"/>
      <c r="AB176" s="592"/>
      <c r="AC176" s="592"/>
      <c r="AD176" s="593"/>
      <c r="AE176" s="593"/>
      <c r="AF176" s="593"/>
      <c r="AG176" s="593"/>
      <c r="AH176" s="593"/>
      <c r="AI176" s="593"/>
      <c r="AJ176" s="593"/>
      <c r="AK176" s="593"/>
      <c r="AL176" s="593"/>
      <c r="AM176" s="593"/>
      <c r="AN176" s="593"/>
      <c r="AO176" s="593"/>
      <c r="AP176" s="593"/>
      <c r="AQ176" s="593"/>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93"/>
      <c r="BR176" s="593"/>
      <c r="BS176" s="593"/>
      <c r="BT176" s="593"/>
      <c r="BU176" s="593"/>
      <c r="BV176" s="593"/>
      <c r="BW176" s="593"/>
      <c r="BX176" s="593"/>
      <c r="BY176" s="593"/>
      <c r="BZ176" s="593"/>
    </row>
    <row r="177" spans="1:78" x14ac:dyDescent="0.35">
      <c r="A177" s="592"/>
      <c r="B177" s="592"/>
      <c r="C177" s="592"/>
      <c r="D177" s="592"/>
      <c r="E177" s="592"/>
      <c r="F177" s="592"/>
      <c r="G177" s="592"/>
      <c r="H177" s="592"/>
      <c r="I177" s="592"/>
      <c r="J177" s="592"/>
      <c r="K177" s="592"/>
      <c r="L177" s="592"/>
      <c r="M177" s="592"/>
      <c r="N177" s="592"/>
      <c r="O177" s="592"/>
      <c r="P177" s="592"/>
      <c r="Q177" s="592"/>
      <c r="R177" s="592"/>
      <c r="S177" s="592"/>
      <c r="T177" s="592"/>
      <c r="U177" s="592"/>
      <c r="V177" s="592"/>
      <c r="W177" s="592"/>
      <c r="X177" s="592"/>
      <c r="Y177" s="592"/>
      <c r="Z177" s="592"/>
      <c r="AA177" s="592"/>
      <c r="AB177" s="592"/>
      <c r="AC177" s="592"/>
      <c r="AD177" s="593"/>
      <c r="AE177" s="593"/>
      <c r="AF177" s="593"/>
      <c r="AG177" s="593"/>
      <c r="AH177" s="593"/>
      <c r="AI177" s="593"/>
      <c r="AJ177" s="593"/>
      <c r="AK177" s="593"/>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row>
    <row r="178" spans="1:78" x14ac:dyDescent="0.35">
      <c r="A178" s="592"/>
      <c r="B178" s="592"/>
      <c r="C178" s="592"/>
      <c r="D178" s="592"/>
      <c r="E178" s="592"/>
      <c r="F178" s="592"/>
      <c r="G178" s="592"/>
      <c r="H178" s="592"/>
      <c r="I178" s="592"/>
      <c r="J178" s="592"/>
      <c r="K178" s="592"/>
      <c r="L178" s="592"/>
      <c r="M178" s="592"/>
      <c r="N178" s="592"/>
      <c r="O178" s="592"/>
      <c r="P178" s="592"/>
      <c r="Q178" s="592"/>
      <c r="R178" s="592"/>
      <c r="S178" s="592"/>
      <c r="T178" s="592"/>
      <c r="U178" s="592"/>
      <c r="V178" s="592"/>
      <c r="W178" s="592"/>
      <c r="X178" s="592"/>
      <c r="Y178" s="592"/>
      <c r="Z178" s="592"/>
      <c r="AA178" s="592"/>
      <c r="AB178" s="592"/>
      <c r="AC178" s="592"/>
      <c r="AD178" s="593"/>
      <c r="AE178" s="593"/>
      <c r="AF178" s="593"/>
      <c r="AG178" s="593"/>
      <c r="AH178" s="593"/>
      <c r="AI178" s="593"/>
      <c r="AJ178" s="593"/>
      <c r="AK178" s="593"/>
      <c r="AL178" s="593"/>
      <c r="AM178" s="593"/>
      <c r="AN178" s="593"/>
      <c r="AO178" s="593"/>
      <c r="AP178" s="593"/>
      <c r="AQ178" s="593"/>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93"/>
      <c r="BN178" s="593"/>
      <c r="BO178" s="593"/>
      <c r="BP178" s="593"/>
      <c r="BQ178" s="593"/>
      <c r="BR178" s="593"/>
      <c r="BS178" s="593"/>
      <c r="BT178" s="593"/>
      <c r="BU178" s="593"/>
      <c r="BV178" s="593"/>
      <c r="BW178" s="593"/>
      <c r="BX178" s="593"/>
      <c r="BY178" s="593"/>
      <c r="BZ178" s="593"/>
    </row>
    <row r="179" spans="1:78" x14ac:dyDescent="0.35">
      <c r="A179" s="592"/>
      <c r="B179" s="592"/>
      <c r="C179" s="592"/>
      <c r="D179" s="592"/>
      <c r="E179" s="592"/>
      <c r="F179" s="592"/>
      <c r="G179" s="592"/>
      <c r="H179" s="592"/>
      <c r="I179" s="592"/>
      <c r="J179" s="592"/>
      <c r="K179" s="592"/>
      <c r="L179" s="592"/>
      <c r="M179" s="592"/>
      <c r="N179" s="592"/>
      <c r="O179" s="592"/>
      <c r="P179" s="592"/>
      <c r="Q179" s="592"/>
      <c r="R179" s="592"/>
      <c r="S179" s="592"/>
      <c r="T179" s="592"/>
      <c r="U179" s="592"/>
      <c r="V179" s="592"/>
      <c r="W179" s="592"/>
      <c r="X179" s="592"/>
      <c r="Y179" s="592"/>
      <c r="Z179" s="592"/>
      <c r="AA179" s="592"/>
      <c r="AB179" s="592"/>
      <c r="AC179" s="592"/>
      <c r="AD179" s="593"/>
      <c r="AE179" s="593"/>
      <c r="AF179" s="593"/>
      <c r="AG179" s="593"/>
      <c r="AH179" s="593"/>
      <c r="AI179" s="593"/>
      <c r="AJ179" s="593"/>
      <c r="AK179" s="593"/>
      <c r="AL179" s="593"/>
      <c r="AM179" s="593"/>
      <c r="AN179" s="593"/>
      <c r="AO179" s="593"/>
      <c r="AP179" s="593"/>
      <c r="AQ179" s="593"/>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93"/>
      <c r="BN179" s="593"/>
      <c r="BO179" s="593"/>
      <c r="BP179" s="593"/>
      <c r="BQ179" s="593"/>
      <c r="BR179" s="593"/>
      <c r="BS179" s="593"/>
      <c r="BT179" s="593"/>
      <c r="BU179" s="593"/>
      <c r="BV179" s="593"/>
      <c r="BW179" s="593"/>
      <c r="BX179" s="593"/>
      <c r="BY179" s="593"/>
      <c r="BZ179" s="593"/>
    </row>
    <row r="180" spans="1:78" x14ac:dyDescent="0.35">
      <c r="A180" s="592"/>
      <c r="B180" s="592"/>
      <c r="C180" s="592"/>
      <c r="D180" s="592"/>
      <c r="E180" s="592"/>
      <c r="F180" s="592"/>
      <c r="G180" s="592"/>
      <c r="H180" s="592"/>
      <c r="I180" s="592"/>
      <c r="J180" s="592"/>
      <c r="K180" s="592"/>
      <c r="L180" s="592"/>
      <c r="M180" s="592"/>
      <c r="N180" s="592"/>
      <c r="O180" s="592"/>
      <c r="P180" s="592"/>
      <c r="Q180" s="592"/>
      <c r="R180" s="592"/>
      <c r="S180" s="592"/>
      <c r="T180" s="592"/>
      <c r="U180" s="592"/>
      <c r="V180" s="592"/>
      <c r="W180" s="592"/>
      <c r="X180" s="592"/>
      <c r="Y180" s="592"/>
      <c r="Z180" s="592"/>
      <c r="AA180" s="592"/>
      <c r="AB180" s="592"/>
      <c r="AC180" s="592"/>
      <c r="AD180" s="593"/>
      <c r="AE180" s="593"/>
      <c r="AF180" s="593"/>
      <c r="AG180" s="593"/>
      <c r="AH180" s="593"/>
      <c r="AI180" s="593"/>
      <c r="AJ180" s="593"/>
      <c r="AK180" s="593"/>
      <c r="AL180" s="593"/>
      <c r="AM180" s="593"/>
      <c r="AN180" s="593"/>
      <c r="AO180" s="593"/>
      <c r="AP180" s="593"/>
      <c r="AQ180" s="593"/>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93"/>
      <c r="BN180" s="593"/>
      <c r="BO180" s="593"/>
      <c r="BP180" s="593"/>
      <c r="BQ180" s="593"/>
      <c r="BR180" s="593"/>
      <c r="BS180" s="593"/>
      <c r="BT180" s="593"/>
      <c r="BU180" s="593"/>
      <c r="BV180" s="593"/>
      <c r="BW180" s="593"/>
      <c r="BX180" s="593"/>
      <c r="BY180" s="593"/>
      <c r="BZ180" s="593"/>
    </row>
    <row r="181" spans="1:78" x14ac:dyDescent="0.35">
      <c r="A181" s="592"/>
      <c r="B181" s="592"/>
      <c r="C181" s="592"/>
      <c r="D181" s="592"/>
      <c r="E181" s="592"/>
      <c r="F181" s="592"/>
      <c r="G181" s="592"/>
      <c r="H181" s="592"/>
      <c r="I181" s="592"/>
      <c r="J181" s="592"/>
      <c r="K181" s="592"/>
      <c r="L181" s="592"/>
      <c r="M181" s="592"/>
      <c r="N181" s="592"/>
      <c r="O181" s="592"/>
      <c r="P181" s="592"/>
      <c r="Q181" s="592"/>
      <c r="R181" s="592"/>
      <c r="S181" s="592"/>
      <c r="T181" s="592"/>
      <c r="U181" s="592"/>
      <c r="V181" s="592"/>
      <c r="W181" s="592"/>
      <c r="X181" s="592"/>
      <c r="Y181" s="592"/>
      <c r="Z181" s="592"/>
      <c r="AA181" s="592"/>
      <c r="AB181" s="592"/>
      <c r="AC181" s="592"/>
      <c r="AD181" s="593"/>
      <c r="AE181" s="593"/>
      <c r="AF181" s="593"/>
      <c r="AG181" s="593"/>
      <c r="AH181" s="593"/>
      <c r="AI181" s="593"/>
      <c r="AJ181" s="593"/>
      <c r="AK181" s="593"/>
      <c r="AL181" s="593"/>
      <c r="AM181" s="593"/>
      <c r="AN181" s="593"/>
      <c r="AO181" s="593"/>
      <c r="AP181" s="593"/>
      <c r="AQ181" s="593"/>
      <c r="AR181" s="593"/>
      <c r="AS181" s="593"/>
      <c r="AT181" s="593"/>
      <c r="AU181" s="593"/>
      <c r="AV181" s="593"/>
      <c r="AW181" s="593"/>
      <c r="AX181" s="593"/>
      <c r="AY181" s="593"/>
      <c r="AZ181" s="593"/>
      <c r="BA181" s="593"/>
      <c r="BB181" s="593"/>
      <c r="BC181" s="593"/>
      <c r="BD181" s="593"/>
      <c r="BE181" s="593"/>
      <c r="BF181" s="593"/>
      <c r="BG181" s="593"/>
      <c r="BH181" s="593"/>
      <c r="BI181" s="593"/>
      <c r="BJ181" s="593"/>
      <c r="BK181" s="593"/>
      <c r="BL181" s="593"/>
      <c r="BM181" s="593"/>
      <c r="BN181" s="593"/>
      <c r="BO181" s="593"/>
      <c r="BP181" s="593"/>
      <c r="BQ181" s="593"/>
      <c r="BR181" s="593"/>
      <c r="BS181" s="593"/>
      <c r="BT181" s="593"/>
      <c r="BU181" s="593"/>
      <c r="BV181" s="593"/>
      <c r="BW181" s="593"/>
      <c r="BX181" s="593"/>
      <c r="BY181" s="593"/>
      <c r="BZ181" s="593"/>
    </row>
    <row r="182" spans="1:78" x14ac:dyDescent="0.35">
      <c r="A182" s="592"/>
      <c r="B182" s="592"/>
      <c r="C182" s="592"/>
      <c r="D182" s="592"/>
      <c r="E182" s="592"/>
      <c r="F182" s="592"/>
      <c r="G182" s="592"/>
      <c r="H182" s="592"/>
      <c r="I182" s="592"/>
      <c r="J182" s="592"/>
      <c r="K182" s="592"/>
      <c r="L182" s="592"/>
      <c r="M182" s="592"/>
      <c r="N182" s="592"/>
      <c r="O182" s="592"/>
      <c r="P182" s="592"/>
      <c r="Q182" s="592"/>
      <c r="R182" s="592"/>
      <c r="S182" s="592"/>
      <c r="T182" s="592"/>
      <c r="U182" s="592"/>
      <c r="V182" s="592"/>
      <c r="W182" s="592"/>
      <c r="X182" s="592"/>
      <c r="Y182" s="592"/>
      <c r="Z182" s="592"/>
      <c r="AA182" s="592"/>
      <c r="AB182" s="592"/>
      <c r="AC182" s="592"/>
      <c r="AD182" s="593"/>
      <c r="AE182" s="593"/>
      <c r="AF182" s="593"/>
      <c r="AG182" s="593"/>
      <c r="AH182" s="593"/>
      <c r="AI182" s="593"/>
      <c r="AJ182" s="593"/>
      <c r="AK182" s="593"/>
      <c r="AL182" s="593"/>
      <c r="AM182" s="593"/>
      <c r="AN182" s="593"/>
      <c r="AO182" s="593"/>
      <c r="AP182" s="593"/>
      <c r="AQ182" s="593"/>
      <c r="AR182" s="593"/>
      <c r="AS182" s="593"/>
      <c r="AT182" s="593"/>
      <c r="AU182" s="593"/>
      <c r="AV182" s="593"/>
      <c r="AW182" s="593"/>
      <c r="AX182" s="593"/>
      <c r="AY182" s="593"/>
      <c r="AZ182" s="593"/>
      <c r="BA182" s="593"/>
      <c r="BB182" s="593"/>
      <c r="BC182" s="593"/>
      <c r="BD182" s="593"/>
      <c r="BE182" s="593"/>
      <c r="BF182" s="593"/>
      <c r="BG182" s="593"/>
      <c r="BH182" s="593"/>
      <c r="BI182" s="593"/>
      <c r="BJ182" s="593"/>
      <c r="BK182" s="593"/>
      <c r="BL182" s="593"/>
      <c r="BM182" s="593"/>
      <c r="BN182" s="593"/>
      <c r="BO182" s="593"/>
      <c r="BP182" s="593"/>
      <c r="BQ182" s="593"/>
      <c r="BR182" s="593"/>
      <c r="BS182" s="593"/>
      <c r="BT182" s="593"/>
      <c r="BU182" s="593"/>
      <c r="BV182" s="593"/>
      <c r="BW182" s="593"/>
      <c r="BX182" s="593"/>
      <c r="BY182" s="593"/>
      <c r="BZ182" s="593"/>
    </row>
    <row r="183" spans="1:78" x14ac:dyDescent="0.35">
      <c r="A183" s="592"/>
      <c r="B183" s="592"/>
      <c r="C183" s="592"/>
      <c r="D183" s="592"/>
      <c r="E183" s="592"/>
      <c r="F183" s="592"/>
      <c r="G183" s="592"/>
      <c r="H183" s="592"/>
      <c r="I183" s="592"/>
      <c r="J183" s="592"/>
      <c r="K183" s="592"/>
      <c r="L183" s="592"/>
      <c r="M183" s="592"/>
      <c r="N183" s="592"/>
      <c r="O183" s="592"/>
      <c r="P183" s="592"/>
      <c r="Q183" s="592"/>
      <c r="R183" s="592"/>
      <c r="S183" s="592"/>
      <c r="T183" s="592"/>
      <c r="U183" s="592"/>
      <c r="V183" s="592"/>
      <c r="W183" s="592"/>
      <c r="X183" s="592"/>
      <c r="Y183" s="592"/>
      <c r="Z183" s="592"/>
      <c r="AA183" s="592"/>
      <c r="AB183" s="592"/>
      <c r="AC183" s="592"/>
      <c r="AD183" s="593"/>
      <c r="AE183" s="593"/>
      <c r="AF183" s="593"/>
      <c r="AG183" s="593"/>
      <c r="AH183" s="593"/>
      <c r="AI183" s="593"/>
      <c r="AJ183" s="593"/>
      <c r="AK183" s="593"/>
      <c r="AL183" s="593"/>
      <c r="AM183" s="593"/>
      <c r="AN183" s="593"/>
      <c r="AO183" s="593"/>
      <c r="AP183" s="593"/>
      <c r="AQ183" s="593"/>
      <c r="AR183" s="593"/>
      <c r="AS183" s="593"/>
      <c r="AT183" s="593"/>
      <c r="AU183" s="593"/>
      <c r="AV183" s="593"/>
      <c r="AW183" s="593"/>
      <c r="AX183" s="593"/>
      <c r="AY183" s="593"/>
      <c r="AZ183" s="593"/>
      <c r="BA183" s="593"/>
      <c r="BB183" s="593"/>
      <c r="BC183" s="593"/>
      <c r="BD183" s="593"/>
      <c r="BE183" s="593"/>
      <c r="BF183" s="593"/>
      <c r="BG183" s="593"/>
      <c r="BH183" s="593"/>
      <c r="BI183" s="593"/>
      <c r="BJ183" s="593"/>
      <c r="BK183" s="593"/>
      <c r="BL183" s="593"/>
      <c r="BM183" s="593"/>
      <c r="BN183" s="593"/>
      <c r="BO183" s="593"/>
      <c r="BP183" s="593"/>
      <c r="BQ183" s="593"/>
      <c r="BR183" s="593"/>
      <c r="BS183" s="593"/>
      <c r="BT183" s="593"/>
      <c r="BU183" s="593"/>
      <c r="BV183" s="593"/>
      <c r="BW183" s="593"/>
      <c r="BX183" s="593"/>
      <c r="BY183" s="593"/>
      <c r="BZ183" s="593"/>
    </row>
    <row r="184" spans="1:78" x14ac:dyDescent="0.35">
      <c r="A184" s="592"/>
      <c r="B184" s="592"/>
      <c r="C184" s="592"/>
      <c r="D184" s="592"/>
      <c r="E184" s="592"/>
      <c r="F184" s="592"/>
      <c r="G184" s="592"/>
      <c r="H184" s="592"/>
      <c r="I184" s="592"/>
      <c r="J184" s="592"/>
      <c r="K184" s="592"/>
      <c r="L184" s="592"/>
      <c r="M184" s="592"/>
      <c r="N184" s="592"/>
      <c r="O184" s="592"/>
      <c r="P184" s="592"/>
      <c r="Q184" s="592"/>
      <c r="R184" s="592"/>
      <c r="S184" s="592"/>
      <c r="T184" s="592"/>
      <c r="U184" s="592"/>
      <c r="V184" s="592"/>
      <c r="W184" s="592"/>
      <c r="X184" s="592"/>
      <c r="Y184" s="592"/>
      <c r="Z184" s="592"/>
      <c r="AA184" s="592"/>
      <c r="AB184" s="592"/>
      <c r="AC184" s="592"/>
      <c r="AD184" s="593"/>
      <c r="AE184" s="593"/>
      <c r="AF184" s="593"/>
      <c r="AG184" s="593"/>
      <c r="AH184" s="593"/>
      <c r="AI184" s="593"/>
      <c r="AJ184" s="593"/>
      <c r="AK184" s="593"/>
      <c r="AL184" s="593"/>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3"/>
      <c r="BK184" s="593"/>
      <c r="BL184" s="593"/>
      <c r="BM184" s="593"/>
      <c r="BN184" s="593"/>
      <c r="BO184" s="593"/>
      <c r="BP184" s="593"/>
      <c r="BQ184" s="593"/>
      <c r="BR184" s="593"/>
      <c r="BS184" s="593"/>
      <c r="BT184" s="593"/>
      <c r="BU184" s="593"/>
      <c r="BV184" s="593"/>
      <c r="BW184" s="593"/>
      <c r="BX184" s="593"/>
      <c r="BY184" s="593"/>
      <c r="BZ184" s="593"/>
    </row>
    <row r="185" spans="1:78" x14ac:dyDescent="0.35">
      <c r="A185" s="592"/>
      <c r="B185" s="592"/>
      <c r="C185" s="592"/>
      <c r="D185" s="592"/>
      <c r="E185" s="592"/>
      <c r="F185" s="592"/>
      <c r="G185" s="592"/>
      <c r="H185" s="592"/>
      <c r="I185" s="592"/>
      <c r="J185" s="592"/>
      <c r="K185" s="592"/>
      <c r="L185" s="592"/>
      <c r="M185" s="592"/>
      <c r="N185" s="592"/>
      <c r="O185" s="592"/>
      <c r="P185" s="592"/>
      <c r="Q185" s="592"/>
      <c r="R185" s="592"/>
      <c r="S185" s="592"/>
      <c r="T185" s="592"/>
      <c r="U185" s="592"/>
      <c r="V185" s="592"/>
      <c r="W185" s="592"/>
      <c r="X185" s="592"/>
      <c r="Y185" s="592"/>
      <c r="Z185" s="592"/>
      <c r="AA185" s="592"/>
      <c r="AB185" s="592"/>
      <c r="AC185" s="592"/>
      <c r="AD185" s="593"/>
      <c r="AE185" s="593"/>
      <c r="AF185" s="593"/>
      <c r="AG185" s="593"/>
      <c r="AH185" s="593"/>
      <c r="AI185" s="593"/>
      <c r="AJ185" s="593"/>
      <c r="AK185" s="593"/>
      <c r="AL185" s="593"/>
      <c r="AM185" s="593"/>
      <c r="AN185" s="593"/>
      <c r="AO185" s="593"/>
      <c r="AP185" s="593"/>
      <c r="AQ185" s="593"/>
      <c r="AR185" s="593"/>
      <c r="AS185" s="593"/>
      <c r="AT185" s="593"/>
      <c r="AU185" s="593"/>
      <c r="AV185" s="593"/>
      <c r="AW185" s="593"/>
      <c r="AX185" s="593"/>
      <c r="AY185" s="593"/>
      <c r="AZ185" s="593"/>
      <c r="BA185" s="593"/>
      <c r="BB185" s="593"/>
      <c r="BC185" s="593"/>
      <c r="BD185" s="593"/>
      <c r="BE185" s="593"/>
      <c r="BF185" s="593"/>
      <c r="BG185" s="593"/>
      <c r="BH185" s="593"/>
      <c r="BI185" s="593"/>
      <c r="BJ185" s="593"/>
      <c r="BK185" s="593"/>
      <c r="BL185" s="593"/>
      <c r="BM185" s="593"/>
      <c r="BN185" s="593"/>
      <c r="BO185" s="593"/>
      <c r="BP185" s="593"/>
      <c r="BQ185" s="593"/>
      <c r="BR185" s="593"/>
      <c r="BS185" s="593"/>
      <c r="BT185" s="593"/>
      <c r="BU185" s="593"/>
      <c r="BV185" s="593"/>
      <c r="BW185" s="593"/>
      <c r="BX185" s="593"/>
      <c r="BY185" s="593"/>
      <c r="BZ185" s="593"/>
    </row>
    <row r="186" spans="1:78" x14ac:dyDescent="0.35">
      <c r="A186" s="592"/>
      <c r="B186" s="592"/>
      <c r="C186" s="592"/>
      <c r="D186" s="592"/>
      <c r="E186" s="592"/>
      <c r="F186" s="592"/>
      <c r="G186" s="592"/>
      <c r="H186" s="592"/>
      <c r="I186" s="592"/>
      <c r="J186" s="592"/>
      <c r="K186" s="592"/>
      <c r="L186" s="592"/>
      <c r="M186" s="592"/>
      <c r="N186" s="592"/>
      <c r="O186" s="592"/>
      <c r="P186" s="592"/>
      <c r="Q186" s="592"/>
      <c r="R186" s="592"/>
      <c r="S186" s="592"/>
      <c r="T186" s="592"/>
      <c r="U186" s="592"/>
      <c r="V186" s="592"/>
      <c r="W186" s="592"/>
      <c r="X186" s="592"/>
      <c r="Y186" s="592"/>
      <c r="Z186" s="592"/>
      <c r="AA186" s="592"/>
      <c r="AB186" s="592"/>
      <c r="AC186" s="592"/>
      <c r="AD186" s="593"/>
      <c r="AE186" s="593"/>
      <c r="AF186" s="593"/>
      <c r="AG186" s="593"/>
      <c r="AH186" s="593"/>
      <c r="AI186" s="593"/>
      <c r="AJ186" s="593"/>
      <c r="AK186" s="593"/>
      <c r="AL186" s="593"/>
      <c r="AM186" s="593"/>
      <c r="AN186" s="593"/>
      <c r="AO186" s="593"/>
      <c r="AP186" s="593"/>
      <c r="AQ186" s="593"/>
      <c r="AR186" s="593"/>
      <c r="AS186" s="593"/>
      <c r="AT186" s="593"/>
      <c r="AU186" s="593"/>
      <c r="AV186" s="593"/>
      <c r="AW186" s="593"/>
      <c r="AX186" s="593"/>
      <c r="AY186" s="593"/>
      <c r="AZ186" s="593"/>
      <c r="BA186" s="593"/>
      <c r="BB186" s="593"/>
      <c r="BC186" s="593"/>
      <c r="BD186" s="593"/>
      <c r="BE186" s="593"/>
      <c r="BF186" s="593"/>
      <c r="BG186" s="593"/>
      <c r="BH186" s="593"/>
      <c r="BI186" s="593"/>
      <c r="BJ186" s="593"/>
      <c r="BK186" s="593"/>
      <c r="BL186" s="593"/>
      <c r="BM186" s="593"/>
      <c r="BN186" s="593"/>
      <c r="BO186" s="593"/>
      <c r="BP186" s="593"/>
      <c r="BQ186" s="593"/>
      <c r="BR186" s="593"/>
      <c r="BS186" s="593"/>
      <c r="BT186" s="593"/>
      <c r="BU186" s="593"/>
      <c r="BV186" s="593"/>
      <c r="BW186" s="593"/>
      <c r="BX186" s="593"/>
      <c r="BY186" s="593"/>
      <c r="BZ186" s="593"/>
    </row>
    <row r="187" spans="1:78" x14ac:dyDescent="0.35">
      <c r="A187" s="592"/>
      <c r="B187" s="592"/>
      <c r="C187" s="592"/>
      <c r="D187" s="592"/>
      <c r="E187" s="592"/>
      <c r="F187" s="592"/>
      <c r="G187" s="592"/>
      <c r="H187" s="592"/>
      <c r="I187" s="592"/>
      <c r="J187" s="592"/>
      <c r="K187" s="592"/>
      <c r="L187" s="592"/>
      <c r="M187" s="592"/>
      <c r="N187" s="592"/>
      <c r="O187" s="592"/>
      <c r="P187" s="592"/>
      <c r="Q187" s="592"/>
      <c r="R187" s="592"/>
      <c r="S187" s="592"/>
      <c r="T187" s="592"/>
      <c r="U187" s="592"/>
      <c r="V187" s="592"/>
      <c r="W187" s="592"/>
      <c r="X187" s="592"/>
      <c r="Y187" s="592"/>
      <c r="Z187" s="592"/>
      <c r="AA187" s="592"/>
      <c r="AB187" s="592"/>
      <c r="AC187" s="592"/>
      <c r="AD187" s="593"/>
      <c r="AE187" s="593"/>
      <c r="AF187" s="593"/>
      <c r="AG187" s="593"/>
      <c r="AH187" s="593"/>
      <c r="AI187" s="593"/>
      <c r="AJ187" s="593"/>
      <c r="AK187" s="593"/>
      <c r="AL187" s="593"/>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93"/>
      <c r="BR187" s="593"/>
      <c r="BS187" s="593"/>
      <c r="BT187" s="593"/>
      <c r="BU187" s="593"/>
      <c r="BV187" s="593"/>
      <c r="BW187" s="593"/>
      <c r="BX187" s="593"/>
      <c r="BY187" s="593"/>
      <c r="BZ187" s="593"/>
    </row>
    <row r="188" spans="1:78" x14ac:dyDescent="0.35">
      <c r="A188" s="592"/>
      <c r="B188" s="592"/>
      <c r="C188" s="592"/>
      <c r="D188" s="592"/>
      <c r="E188" s="592"/>
      <c r="F188" s="592"/>
      <c r="G188" s="592"/>
      <c r="H188" s="592"/>
      <c r="I188" s="592"/>
      <c r="J188" s="592"/>
      <c r="K188" s="592"/>
      <c r="L188" s="592"/>
      <c r="M188" s="592"/>
      <c r="N188" s="592"/>
      <c r="O188" s="592"/>
      <c r="P188" s="592"/>
      <c r="Q188" s="592"/>
      <c r="R188" s="592"/>
      <c r="S188" s="592"/>
      <c r="T188" s="592"/>
      <c r="U188" s="592"/>
      <c r="V188" s="592"/>
      <c r="W188" s="592"/>
      <c r="X188" s="592"/>
      <c r="Y188" s="592"/>
      <c r="Z188" s="592"/>
      <c r="AA188" s="592"/>
      <c r="AB188" s="592"/>
      <c r="AC188" s="592"/>
      <c r="AD188" s="593"/>
      <c r="AE188" s="593"/>
      <c r="AF188" s="593"/>
      <c r="AG188" s="593"/>
      <c r="AH188" s="593"/>
      <c r="AI188" s="593"/>
      <c r="AJ188" s="593"/>
      <c r="AK188" s="593"/>
      <c r="AL188" s="593"/>
      <c r="AM188" s="593"/>
      <c r="AN188" s="593"/>
      <c r="AO188" s="593"/>
      <c r="AP188" s="593"/>
      <c r="AQ188" s="593"/>
      <c r="AR188" s="593"/>
      <c r="AS188" s="593"/>
      <c r="AT188" s="593"/>
      <c r="AU188" s="593"/>
      <c r="AV188" s="593"/>
      <c r="AW188" s="593"/>
      <c r="AX188" s="593"/>
      <c r="AY188" s="593"/>
      <c r="AZ188" s="593"/>
      <c r="BA188" s="593"/>
      <c r="BB188" s="593"/>
      <c r="BC188" s="593"/>
      <c r="BD188" s="593"/>
      <c r="BE188" s="593"/>
      <c r="BF188" s="593"/>
      <c r="BG188" s="593"/>
      <c r="BH188" s="593"/>
      <c r="BI188" s="593"/>
      <c r="BJ188" s="593"/>
      <c r="BK188" s="593"/>
      <c r="BL188" s="593"/>
      <c r="BM188" s="593"/>
      <c r="BN188" s="593"/>
      <c r="BO188" s="593"/>
      <c r="BP188" s="593"/>
      <c r="BQ188" s="593"/>
      <c r="BR188" s="593"/>
      <c r="BS188" s="593"/>
      <c r="BT188" s="593"/>
      <c r="BU188" s="593"/>
      <c r="BV188" s="593"/>
      <c r="BW188" s="593"/>
      <c r="BX188" s="593"/>
      <c r="BY188" s="593"/>
      <c r="BZ188" s="593"/>
    </row>
    <row r="189" spans="1:78" x14ac:dyDescent="0.35">
      <c r="A189" s="592"/>
      <c r="B189" s="592"/>
      <c r="C189" s="592"/>
      <c r="D189" s="592"/>
      <c r="E189" s="592"/>
      <c r="F189" s="592"/>
      <c r="G189" s="592"/>
      <c r="H189" s="592"/>
      <c r="I189" s="592"/>
      <c r="J189" s="592"/>
      <c r="K189" s="592"/>
      <c r="L189" s="592"/>
      <c r="M189" s="592"/>
      <c r="N189" s="592"/>
      <c r="O189" s="592"/>
      <c r="P189" s="592"/>
      <c r="Q189" s="592"/>
      <c r="R189" s="592"/>
      <c r="S189" s="592"/>
      <c r="T189" s="592"/>
      <c r="U189" s="592"/>
      <c r="V189" s="592"/>
      <c r="W189" s="592"/>
      <c r="X189" s="592"/>
      <c r="Y189" s="592"/>
      <c r="Z189" s="592"/>
      <c r="AA189" s="592"/>
      <c r="AB189" s="592"/>
      <c r="AC189" s="592"/>
      <c r="AD189" s="593"/>
      <c r="AE189" s="593"/>
      <c r="AF189" s="593"/>
      <c r="AG189" s="593"/>
      <c r="AH189" s="593"/>
      <c r="AI189" s="593"/>
      <c r="AJ189" s="593"/>
      <c r="AK189" s="593"/>
      <c r="AL189" s="593"/>
      <c r="AM189" s="593"/>
      <c r="AN189" s="593"/>
      <c r="AO189" s="593"/>
      <c r="AP189" s="593"/>
      <c r="AQ189" s="593"/>
      <c r="AR189" s="593"/>
      <c r="AS189" s="593"/>
      <c r="AT189" s="593"/>
      <c r="AU189" s="593"/>
      <c r="AV189" s="593"/>
      <c r="AW189" s="593"/>
      <c r="AX189" s="593"/>
      <c r="AY189" s="593"/>
      <c r="AZ189" s="593"/>
      <c r="BA189" s="593"/>
      <c r="BB189" s="593"/>
      <c r="BC189" s="593"/>
      <c r="BD189" s="593"/>
      <c r="BE189" s="593"/>
      <c r="BF189" s="593"/>
      <c r="BG189" s="593"/>
      <c r="BH189" s="593"/>
      <c r="BI189" s="593"/>
      <c r="BJ189" s="593"/>
      <c r="BK189" s="593"/>
      <c r="BL189" s="593"/>
      <c r="BM189" s="593"/>
      <c r="BN189" s="593"/>
      <c r="BO189" s="593"/>
      <c r="BP189" s="593"/>
      <c r="BQ189" s="593"/>
      <c r="BR189" s="593"/>
      <c r="BS189" s="593"/>
      <c r="BT189" s="593"/>
      <c r="BU189" s="593"/>
      <c r="BV189" s="593"/>
      <c r="BW189" s="593"/>
      <c r="BX189" s="593"/>
      <c r="BY189" s="593"/>
      <c r="BZ189" s="593"/>
    </row>
    <row r="190" spans="1:78" x14ac:dyDescent="0.35">
      <c r="A190" s="592"/>
      <c r="B190" s="592"/>
      <c r="C190" s="592"/>
      <c r="D190" s="592"/>
      <c r="E190" s="592"/>
      <c r="F190" s="592"/>
      <c r="G190" s="592"/>
      <c r="H190" s="592"/>
      <c r="I190" s="592"/>
      <c r="J190" s="592"/>
      <c r="K190" s="592"/>
      <c r="L190" s="592"/>
      <c r="M190" s="592"/>
      <c r="N190" s="592"/>
      <c r="O190" s="592"/>
      <c r="P190" s="592"/>
      <c r="Q190" s="592"/>
      <c r="R190" s="592"/>
      <c r="S190" s="592"/>
      <c r="T190" s="592"/>
      <c r="U190" s="592"/>
      <c r="V190" s="592"/>
      <c r="W190" s="592"/>
      <c r="X190" s="592"/>
      <c r="Y190" s="592"/>
      <c r="Z190" s="592"/>
      <c r="AA190" s="592"/>
      <c r="AB190" s="592"/>
      <c r="AC190" s="592"/>
      <c r="AD190" s="593"/>
      <c r="AE190" s="593"/>
      <c r="AF190" s="593"/>
      <c r="AG190" s="593"/>
      <c r="AH190" s="593"/>
      <c r="AI190" s="593"/>
      <c r="AJ190" s="593"/>
      <c r="AK190" s="593"/>
      <c r="AL190" s="593"/>
      <c r="AM190" s="593"/>
      <c r="AN190" s="593"/>
      <c r="AO190" s="593"/>
      <c r="AP190" s="593"/>
      <c r="AQ190" s="593"/>
      <c r="AR190" s="593"/>
      <c r="AS190" s="593"/>
      <c r="AT190" s="593"/>
      <c r="AU190" s="593"/>
      <c r="AV190" s="593"/>
      <c r="AW190" s="593"/>
      <c r="AX190" s="593"/>
      <c r="AY190" s="593"/>
      <c r="AZ190" s="593"/>
      <c r="BA190" s="593"/>
      <c r="BB190" s="593"/>
      <c r="BC190" s="593"/>
      <c r="BD190" s="593"/>
      <c r="BE190" s="593"/>
      <c r="BF190" s="593"/>
      <c r="BG190" s="593"/>
      <c r="BH190" s="593"/>
      <c r="BI190" s="593"/>
      <c r="BJ190" s="593"/>
      <c r="BK190" s="593"/>
      <c r="BL190" s="593"/>
      <c r="BM190" s="593"/>
      <c r="BN190" s="593"/>
      <c r="BO190" s="593"/>
      <c r="BP190" s="593"/>
      <c r="BQ190" s="593"/>
      <c r="BR190" s="593"/>
      <c r="BS190" s="593"/>
      <c r="BT190" s="593"/>
      <c r="BU190" s="593"/>
      <c r="BV190" s="593"/>
      <c r="BW190" s="593"/>
      <c r="BX190" s="593"/>
      <c r="BY190" s="593"/>
      <c r="BZ190" s="593"/>
    </row>
    <row r="191" spans="1:78" x14ac:dyDescent="0.35">
      <c r="A191" s="592"/>
      <c r="B191" s="592"/>
      <c r="C191" s="592"/>
      <c r="D191" s="592"/>
      <c r="E191" s="592"/>
      <c r="F191" s="592"/>
      <c r="G191" s="592"/>
      <c r="H191" s="592"/>
      <c r="I191" s="592"/>
      <c r="J191" s="592"/>
      <c r="K191" s="592"/>
      <c r="L191" s="592"/>
      <c r="M191" s="592"/>
      <c r="N191" s="592"/>
      <c r="O191" s="592"/>
      <c r="P191" s="592"/>
      <c r="Q191" s="592"/>
      <c r="R191" s="592"/>
      <c r="S191" s="592"/>
      <c r="T191" s="592"/>
      <c r="U191" s="592"/>
      <c r="V191" s="592"/>
      <c r="W191" s="592"/>
      <c r="X191" s="592"/>
      <c r="Y191" s="592"/>
      <c r="Z191" s="592"/>
      <c r="AA191" s="592"/>
      <c r="AB191" s="592"/>
      <c r="AC191" s="592"/>
      <c r="AD191" s="593"/>
      <c r="AE191" s="593"/>
      <c r="AF191" s="593"/>
      <c r="AG191" s="593"/>
      <c r="AH191" s="593"/>
      <c r="AI191" s="593"/>
      <c r="AJ191" s="593"/>
      <c r="AK191" s="593"/>
      <c r="AL191" s="593"/>
      <c r="AM191" s="593"/>
      <c r="AN191" s="593"/>
      <c r="AO191" s="593"/>
      <c r="AP191" s="593"/>
      <c r="AQ191" s="593"/>
      <c r="AR191" s="593"/>
      <c r="AS191" s="593"/>
      <c r="AT191" s="593"/>
      <c r="AU191" s="593"/>
      <c r="AV191" s="593"/>
      <c r="AW191" s="593"/>
      <c r="AX191" s="593"/>
      <c r="AY191" s="593"/>
      <c r="AZ191" s="593"/>
      <c r="BA191" s="593"/>
      <c r="BB191" s="593"/>
      <c r="BC191" s="593"/>
      <c r="BD191" s="593"/>
      <c r="BE191" s="593"/>
      <c r="BF191" s="593"/>
      <c r="BG191" s="593"/>
      <c r="BH191" s="593"/>
      <c r="BI191" s="593"/>
      <c r="BJ191" s="593"/>
      <c r="BK191" s="593"/>
      <c r="BL191" s="593"/>
      <c r="BM191" s="593"/>
      <c r="BN191" s="593"/>
      <c r="BO191" s="593"/>
      <c r="BP191" s="593"/>
      <c r="BQ191" s="593"/>
      <c r="BR191" s="593"/>
      <c r="BS191" s="593"/>
      <c r="BT191" s="593"/>
      <c r="BU191" s="593"/>
      <c r="BV191" s="593"/>
      <c r="BW191" s="593"/>
      <c r="BX191" s="593"/>
      <c r="BY191" s="593"/>
      <c r="BZ191" s="593"/>
    </row>
    <row r="192" spans="1:78" x14ac:dyDescent="0.35">
      <c r="A192" s="592"/>
      <c r="B192" s="592"/>
      <c r="C192" s="592"/>
      <c r="D192" s="592"/>
      <c r="E192" s="592"/>
      <c r="F192" s="592"/>
      <c r="G192" s="592"/>
      <c r="H192" s="592"/>
      <c r="I192" s="592"/>
      <c r="J192" s="592"/>
      <c r="K192" s="592"/>
      <c r="L192" s="592"/>
      <c r="M192" s="592"/>
      <c r="N192" s="592"/>
      <c r="O192" s="592"/>
      <c r="P192" s="592"/>
      <c r="Q192" s="592"/>
      <c r="R192" s="592"/>
      <c r="S192" s="592"/>
      <c r="T192" s="592"/>
      <c r="U192" s="592"/>
      <c r="V192" s="592"/>
      <c r="W192" s="592"/>
      <c r="X192" s="592"/>
      <c r="Y192" s="592"/>
      <c r="Z192" s="592"/>
      <c r="AA192" s="592"/>
      <c r="AB192" s="592"/>
      <c r="AC192" s="592"/>
      <c r="AD192" s="593"/>
      <c r="AE192" s="593"/>
      <c r="AF192" s="593"/>
      <c r="AG192" s="593"/>
      <c r="AH192" s="593"/>
      <c r="AI192" s="593"/>
      <c r="AJ192" s="593"/>
      <c r="AK192" s="593"/>
      <c r="AL192" s="593"/>
      <c r="AM192" s="593"/>
      <c r="AN192" s="593"/>
      <c r="AO192" s="593"/>
      <c r="AP192" s="593"/>
      <c r="AQ192" s="593"/>
      <c r="AR192" s="593"/>
      <c r="AS192" s="593"/>
      <c r="AT192" s="593"/>
      <c r="AU192" s="593"/>
      <c r="AV192" s="593"/>
      <c r="AW192" s="593"/>
      <c r="AX192" s="593"/>
      <c r="AY192" s="593"/>
      <c r="AZ192" s="593"/>
      <c r="BA192" s="593"/>
      <c r="BB192" s="593"/>
      <c r="BC192" s="593"/>
      <c r="BD192" s="593"/>
      <c r="BE192" s="593"/>
      <c r="BF192" s="593"/>
      <c r="BG192" s="593"/>
      <c r="BH192" s="593"/>
      <c r="BI192" s="593"/>
      <c r="BJ192" s="593"/>
      <c r="BK192" s="593"/>
      <c r="BL192" s="593"/>
      <c r="BM192" s="593"/>
      <c r="BN192" s="593"/>
      <c r="BO192" s="593"/>
      <c r="BP192" s="593"/>
      <c r="BQ192" s="593"/>
      <c r="BR192" s="593"/>
      <c r="BS192" s="593"/>
      <c r="BT192" s="593"/>
      <c r="BU192" s="593"/>
      <c r="BV192" s="593"/>
      <c r="BW192" s="593"/>
      <c r="BX192" s="593"/>
      <c r="BY192" s="593"/>
      <c r="BZ192" s="593"/>
    </row>
    <row r="193" spans="1:78" x14ac:dyDescent="0.35">
      <c r="A193" s="592"/>
      <c r="B193" s="592"/>
      <c r="C193" s="592"/>
      <c r="D193" s="592"/>
      <c r="E193" s="592"/>
      <c r="F193" s="592"/>
      <c r="G193" s="592"/>
      <c r="H193" s="592"/>
      <c r="I193" s="592"/>
      <c r="J193" s="592"/>
      <c r="K193" s="592"/>
      <c r="L193" s="592"/>
      <c r="M193" s="592"/>
      <c r="N193" s="592"/>
      <c r="O193" s="592"/>
      <c r="P193" s="592"/>
      <c r="Q193" s="592"/>
      <c r="R193" s="592"/>
      <c r="S193" s="592"/>
      <c r="T193" s="592"/>
      <c r="U193" s="592"/>
      <c r="V193" s="592"/>
      <c r="W193" s="592"/>
      <c r="X193" s="592"/>
      <c r="Y193" s="592"/>
      <c r="Z193" s="592"/>
      <c r="AA193" s="592"/>
      <c r="AB193" s="592"/>
      <c r="AC193" s="592"/>
      <c r="AD193" s="593"/>
      <c r="AE193" s="593"/>
      <c r="AF193" s="593"/>
      <c r="AG193" s="593"/>
      <c r="AH193" s="593"/>
      <c r="AI193" s="593"/>
      <c r="AJ193" s="593"/>
      <c r="AK193" s="593"/>
      <c r="AL193" s="593"/>
      <c r="AM193" s="593"/>
      <c r="AN193" s="593"/>
      <c r="AO193" s="593"/>
      <c r="AP193" s="593"/>
      <c r="AQ193" s="593"/>
      <c r="AR193" s="593"/>
      <c r="AS193" s="593"/>
      <c r="AT193" s="593"/>
      <c r="AU193" s="593"/>
      <c r="AV193" s="593"/>
      <c r="AW193" s="593"/>
      <c r="AX193" s="593"/>
      <c r="AY193" s="593"/>
      <c r="AZ193" s="593"/>
      <c r="BA193" s="593"/>
      <c r="BB193" s="593"/>
      <c r="BC193" s="593"/>
      <c r="BD193" s="593"/>
      <c r="BE193" s="593"/>
      <c r="BF193" s="593"/>
      <c r="BG193" s="593"/>
      <c r="BH193" s="593"/>
      <c r="BI193" s="593"/>
      <c r="BJ193" s="593"/>
      <c r="BK193" s="593"/>
      <c r="BL193" s="593"/>
      <c r="BM193" s="593"/>
      <c r="BN193" s="593"/>
      <c r="BO193" s="593"/>
      <c r="BP193" s="593"/>
      <c r="BQ193" s="593"/>
      <c r="BR193" s="593"/>
      <c r="BS193" s="593"/>
      <c r="BT193" s="593"/>
      <c r="BU193" s="593"/>
      <c r="BV193" s="593"/>
      <c r="BW193" s="593"/>
      <c r="BX193" s="593"/>
      <c r="BY193" s="593"/>
      <c r="BZ193" s="593"/>
    </row>
    <row r="194" spans="1:78" x14ac:dyDescent="0.35">
      <c r="A194" s="592"/>
      <c r="B194" s="592"/>
      <c r="C194" s="592"/>
      <c r="D194" s="592"/>
      <c r="E194" s="592"/>
      <c r="F194" s="592"/>
      <c r="G194" s="592"/>
      <c r="H194" s="592"/>
      <c r="I194" s="592"/>
      <c r="J194" s="592"/>
      <c r="K194" s="592"/>
      <c r="L194" s="592"/>
      <c r="M194" s="592"/>
      <c r="N194" s="592"/>
      <c r="O194" s="592"/>
      <c r="P194" s="592"/>
      <c r="Q194" s="592"/>
      <c r="R194" s="592"/>
      <c r="S194" s="592"/>
      <c r="T194" s="592"/>
      <c r="U194" s="592"/>
      <c r="V194" s="592"/>
      <c r="W194" s="592"/>
      <c r="X194" s="592"/>
      <c r="Y194" s="592"/>
      <c r="Z194" s="592"/>
      <c r="AA194" s="592"/>
      <c r="AB194" s="592"/>
      <c r="AC194" s="592"/>
      <c r="AD194" s="593"/>
      <c r="AE194" s="593"/>
      <c r="AF194" s="593"/>
      <c r="AG194" s="593"/>
      <c r="AH194" s="593"/>
      <c r="AI194" s="593"/>
      <c r="AJ194" s="593"/>
      <c r="AK194" s="593"/>
      <c r="AL194" s="593"/>
      <c r="AM194" s="593"/>
      <c r="AN194" s="593"/>
      <c r="AO194" s="593"/>
      <c r="AP194" s="593"/>
      <c r="AQ194" s="593"/>
      <c r="AR194" s="593"/>
      <c r="AS194" s="593"/>
      <c r="AT194" s="593"/>
      <c r="AU194" s="593"/>
      <c r="AV194" s="593"/>
      <c r="AW194" s="593"/>
      <c r="AX194" s="593"/>
      <c r="AY194" s="593"/>
      <c r="AZ194" s="593"/>
      <c r="BA194" s="593"/>
      <c r="BB194" s="593"/>
      <c r="BC194" s="593"/>
      <c r="BD194" s="593"/>
      <c r="BE194" s="593"/>
      <c r="BF194" s="593"/>
      <c r="BG194" s="593"/>
      <c r="BH194" s="593"/>
      <c r="BI194" s="593"/>
      <c r="BJ194" s="593"/>
      <c r="BK194" s="593"/>
      <c r="BL194" s="593"/>
      <c r="BM194" s="593"/>
      <c r="BN194" s="593"/>
      <c r="BO194" s="593"/>
      <c r="BP194" s="593"/>
      <c r="BQ194" s="593"/>
      <c r="BR194" s="593"/>
      <c r="BS194" s="593"/>
      <c r="BT194" s="593"/>
      <c r="BU194" s="593"/>
      <c r="BV194" s="593"/>
      <c r="BW194" s="593"/>
      <c r="BX194" s="593"/>
      <c r="BY194" s="593"/>
      <c r="BZ194" s="593"/>
    </row>
    <row r="195" spans="1:78" x14ac:dyDescent="0.35">
      <c r="A195" s="592"/>
      <c r="B195" s="592"/>
      <c r="C195" s="592"/>
      <c r="D195" s="592"/>
      <c r="E195" s="592"/>
      <c r="F195" s="592"/>
      <c r="G195" s="592"/>
      <c r="H195" s="592"/>
      <c r="I195" s="592"/>
      <c r="J195" s="592"/>
      <c r="K195" s="592"/>
      <c r="L195" s="592"/>
      <c r="M195" s="592"/>
      <c r="N195" s="592"/>
      <c r="O195" s="592"/>
      <c r="P195" s="592"/>
      <c r="Q195" s="592"/>
      <c r="R195" s="592"/>
      <c r="S195" s="592"/>
      <c r="T195" s="592"/>
      <c r="U195" s="592"/>
      <c r="V195" s="592"/>
      <c r="W195" s="592"/>
      <c r="X195" s="592"/>
      <c r="Y195" s="592"/>
      <c r="Z195" s="592"/>
      <c r="AA195" s="592"/>
      <c r="AB195" s="592"/>
      <c r="AC195" s="592"/>
      <c r="AD195" s="593"/>
      <c r="AE195" s="593"/>
      <c r="AF195" s="593"/>
      <c r="AG195" s="593"/>
      <c r="AH195" s="593"/>
      <c r="AI195" s="593"/>
      <c r="AJ195" s="593"/>
      <c r="AK195" s="593"/>
      <c r="AL195" s="593"/>
      <c r="AM195" s="593"/>
      <c r="AN195" s="593"/>
      <c r="AO195" s="593"/>
      <c r="AP195" s="593"/>
      <c r="AQ195" s="593"/>
      <c r="AR195" s="593"/>
      <c r="AS195" s="593"/>
      <c r="AT195" s="593"/>
      <c r="AU195" s="593"/>
      <c r="AV195" s="593"/>
      <c r="AW195" s="593"/>
      <c r="AX195" s="593"/>
      <c r="AY195" s="593"/>
      <c r="AZ195" s="593"/>
      <c r="BA195" s="593"/>
      <c r="BB195" s="593"/>
      <c r="BC195" s="593"/>
      <c r="BD195" s="593"/>
      <c r="BE195" s="593"/>
      <c r="BF195" s="593"/>
      <c r="BG195" s="593"/>
      <c r="BH195" s="593"/>
      <c r="BI195" s="593"/>
      <c r="BJ195" s="593"/>
      <c r="BK195" s="593"/>
      <c r="BL195" s="593"/>
      <c r="BM195" s="593"/>
      <c r="BN195" s="593"/>
      <c r="BO195" s="593"/>
      <c r="BP195" s="593"/>
      <c r="BQ195" s="593"/>
      <c r="BR195" s="593"/>
      <c r="BS195" s="593"/>
      <c r="BT195" s="593"/>
      <c r="BU195" s="593"/>
      <c r="BV195" s="593"/>
      <c r="BW195" s="593"/>
      <c r="BX195" s="593"/>
      <c r="BY195" s="593"/>
      <c r="BZ195" s="593"/>
    </row>
    <row r="196" spans="1:78" x14ac:dyDescent="0.35">
      <c r="A196" s="592"/>
      <c r="B196" s="592"/>
      <c r="C196" s="592"/>
      <c r="D196" s="592"/>
      <c r="E196" s="592"/>
      <c r="F196" s="592"/>
      <c r="G196" s="592"/>
      <c r="H196" s="592"/>
      <c r="I196" s="592"/>
      <c r="J196" s="592"/>
      <c r="K196" s="592"/>
      <c r="L196" s="592"/>
      <c r="M196" s="592"/>
      <c r="N196" s="592"/>
      <c r="O196" s="592"/>
      <c r="P196" s="592"/>
      <c r="Q196" s="592"/>
      <c r="R196" s="592"/>
      <c r="S196" s="592"/>
      <c r="T196" s="592"/>
      <c r="U196" s="592"/>
      <c r="V196" s="592"/>
      <c r="W196" s="592"/>
      <c r="X196" s="592"/>
      <c r="Y196" s="592"/>
      <c r="Z196" s="592"/>
      <c r="AA196" s="592"/>
      <c r="AB196" s="592"/>
      <c r="AC196" s="592"/>
      <c r="AD196" s="593"/>
      <c r="AE196" s="593"/>
      <c r="AF196" s="593"/>
      <c r="AG196" s="593"/>
      <c r="AH196" s="593"/>
      <c r="AI196" s="593"/>
      <c r="AJ196" s="593"/>
      <c r="AK196" s="593"/>
      <c r="AL196" s="593"/>
      <c r="AM196" s="593"/>
      <c r="AN196" s="593"/>
      <c r="AO196" s="593"/>
      <c r="AP196" s="593"/>
      <c r="AQ196" s="593"/>
      <c r="AR196" s="593"/>
      <c r="AS196" s="593"/>
      <c r="AT196" s="593"/>
      <c r="AU196" s="593"/>
      <c r="AV196" s="593"/>
      <c r="AW196" s="593"/>
      <c r="AX196" s="593"/>
      <c r="AY196" s="593"/>
      <c r="AZ196" s="593"/>
      <c r="BA196" s="593"/>
      <c r="BB196" s="593"/>
      <c r="BC196" s="593"/>
      <c r="BD196" s="593"/>
      <c r="BE196" s="593"/>
      <c r="BF196" s="593"/>
      <c r="BG196" s="593"/>
      <c r="BH196" s="593"/>
      <c r="BI196" s="593"/>
      <c r="BJ196" s="593"/>
      <c r="BK196" s="593"/>
      <c r="BL196" s="593"/>
      <c r="BM196" s="593"/>
      <c r="BN196" s="593"/>
      <c r="BO196" s="593"/>
      <c r="BP196" s="593"/>
      <c r="BQ196" s="593"/>
      <c r="BR196" s="593"/>
      <c r="BS196" s="593"/>
      <c r="BT196" s="593"/>
      <c r="BU196" s="593"/>
      <c r="BV196" s="593"/>
      <c r="BW196" s="593"/>
      <c r="BX196" s="593"/>
      <c r="BY196" s="593"/>
      <c r="BZ196" s="593"/>
    </row>
    <row r="197" spans="1:78" x14ac:dyDescent="0.35">
      <c r="A197" s="592"/>
      <c r="B197" s="592"/>
      <c r="C197" s="592"/>
      <c r="D197" s="592"/>
      <c r="E197" s="592"/>
      <c r="F197" s="592"/>
      <c r="G197" s="592"/>
      <c r="H197" s="592"/>
      <c r="I197" s="592"/>
      <c r="J197" s="592"/>
      <c r="K197" s="592"/>
      <c r="L197" s="592"/>
      <c r="M197" s="592"/>
      <c r="N197" s="592"/>
      <c r="O197" s="592"/>
      <c r="P197" s="592"/>
      <c r="Q197" s="592"/>
      <c r="R197" s="592"/>
      <c r="S197" s="592"/>
      <c r="T197" s="592"/>
      <c r="U197" s="592"/>
      <c r="V197" s="592"/>
      <c r="W197" s="592"/>
      <c r="X197" s="592"/>
      <c r="Y197" s="592"/>
      <c r="Z197" s="592"/>
      <c r="AA197" s="592"/>
      <c r="AB197" s="592"/>
      <c r="AC197" s="592"/>
      <c r="AD197" s="593"/>
      <c r="AE197" s="593"/>
      <c r="AF197" s="593"/>
      <c r="AG197" s="593"/>
      <c r="AH197" s="593"/>
      <c r="AI197" s="593"/>
      <c r="AJ197" s="593"/>
      <c r="AK197" s="593"/>
      <c r="AL197" s="593"/>
      <c r="AM197" s="593"/>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3"/>
      <c r="BK197" s="593"/>
      <c r="BL197" s="593"/>
      <c r="BM197" s="593"/>
      <c r="BN197" s="593"/>
      <c r="BO197" s="593"/>
      <c r="BP197" s="593"/>
      <c r="BQ197" s="593"/>
      <c r="BR197" s="593"/>
      <c r="BS197" s="593"/>
      <c r="BT197" s="593"/>
      <c r="BU197" s="593"/>
      <c r="BV197" s="593"/>
      <c r="BW197" s="593"/>
      <c r="BX197" s="593"/>
      <c r="BY197" s="593"/>
      <c r="BZ197" s="593"/>
    </row>
    <row r="198" spans="1:78" x14ac:dyDescent="0.35">
      <c r="A198" s="592"/>
      <c r="B198" s="592"/>
      <c r="C198" s="592"/>
      <c r="D198" s="592"/>
      <c r="E198" s="592"/>
      <c r="F198" s="592"/>
      <c r="G198" s="592"/>
      <c r="H198" s="592"/>
      <c r="I198" s="592"/>
      <c r="J198" s="592"/>
      <c r="K198" s="592"/>
      <c r="L198" s="592"/>
      <c r="M198" s="592"/>
      <c r="N198" s="592"/>
      <c r="O198" s="592"/>
      <c r="P198" s="592"/>
      <c r="Q198" s="592"/>
      <c r="R198" s="592"/>
      <c r="S198" s="592"/>
      <c r="T198" s="592"/>
      <c r="U198" s="592"/>
      <c r="V198" s="592"/>
      <c r="W198" s="592"/>
      <c r="X198" s="592"/>
      <c r="Y198" s="592"/>
      <c r="Z198" s="592"/>
      <c r="AA198" s="592"/>
      <c r="AB198" s="592"/>
      <c r="AC198" s="592"/>
      <c r="AD198" s="593"/>
      <c r="AE198" s="593"/>
      <c r="AF198" s="593"/>
      <c r="AG198" s="593"/>
      <c r="AH198" s="593"/>
      <c r="AI198" s="593"/>
      <c r="AJ198" s="593"/>
      <c r="AK198" s="593"/>
      <c r="AL198" s="593"/>
      <c r="AM198" s="593"/>
      <c r="AN198" s="593"/>
      <c r="AO198" s="593"/>
      <c r="AP198" s="593"/>
      <c r="AQ198" s="593"/>
      <c r="AR198" s="593"/>
      <c r="AS198" s="593"/>
      <c r="AT198" s="593"/>
      <c r="AU198" s="593"/>
      <c r="AV198" s="593"/>
      <c r="AW198" s="593"/>
      <c r="AX198" s="593"/>
      <c r="AY198" s="593"/>
      <c r="AZ198" s="593"/>
      <c r="BA198" s="593"/>
      <c r="BB198" s="593"/>
      <c r="BC198" s="593"/>
      <c r="BD198" s="593"/>
      <c r="BE198" s="593"/>
      <c r="BF198" s="593"/>
      <c r="BG198" s="593"/>
      <c r="BH198" s="593"/>
      <c r="BI198" s="593"/>
      <c r="BJ198" s="593"/>
      <c r="BK198" s="593"/>
      <c r="BL198" s="593"/>
      <c r="BM198" s="593"/>
      <c r="BN198" s="593"/>
      <c r="BO198" s="593"/>
      <c r="BP198" s="593"/>
      <c r="BQ198" s="593"/>
      <c r="BR198" s="593"/>
      <c r="BS198" s="593"/>
      <c r="BT198" s="593"/>
      <c r="BU198" s="593"/>
      <c r="BV198" s="593"/>
      <c r="BW198" s="593"/>
      <c r="BX198" s="593"/>
      <c r="BY198" s="593"/>
      <c r="BZ198" s="593"/>
    </row>
    <row r="199" spans="1:78" x14ac:dyDescent="0.35">
      <c r="A199" s="592"/>
      <c r="B199" s="592"/>
      <c r="C199" s="592"/>
      <c r="D199" s="592"/>
      <c r="E199" s="592"/>
      <c r="F199" s="592"/>
      <c r="G199" s="592"/>
      <c r="H199" s="592"/>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3"/>
      <c r="AE199" s="593"/>
      <c r="AF199" s="593"/>
      <c r="AG199" s="593"/>
      <c r="AH199" s="593"/>
      <c r="AI199" s="593"/>
      <c r="AJ199" s="593"/>
      <c r="AK199" s="593"/>
      <c r="AL199" s="593"/>
      <c r="AM199" s="593"/>
      <c r="AN199" s="593"/>
      <c r="AO199" s="593"/>
      <c r="AP199" s="593"/>
      <c r="AQ199" s="593"/>
      <c r="AR199" s="593"/>
      <c r="AS199" s="593"/>
      <c r="AT199" s="593"/>
      <c r="AU199" s="593"/>
      <c r="AV199" s="593"/>
      <c r="AW199" s="593"/>
      <c r="AX199" s="593"/>
      <c r="AY199" s="593"/>
      <c r="AZ199" s="593"/>
      <c r="BA199" s="593"/>
      <c r="BB199" s="593"/>
      <c r="BC199" s="593"/>
      <c r="BD199" s="593"/>
      <c r="BE199" s="593"/>
      <c r="BF199" s="593"/>
      <c r="BG199" s="593"/>
      <c r="BH199" s="593"/>
      <c r="BI199" s="593"/>
      <c r="BJ199" s="593"/>
      <c r="BK199" s="593"/>
      <c r="BL199" s="593"/>
      <c r="BM199" s="593"/>
      <c r="BN199" s="593"/>
      <c r="BO199" s="593"/>
      <c r="BP199" s="593"/>
      <c r="BQ199" s="593"/>
      <c r="BR199" s="593"/>
      <c r="BS199" s="593"/>
      <c r="BT199" s="593"/>
      <c r="BU199" s="593"/>
      <c r="BV199" s="593"/>
      <c r="BW199" s="593"/>
      <c r="BX199" s="593"/>
      <c r="BY199" s="593"/>
      <c r="BZ199" s="593"/>
    </row>
    <row r="200" spans="1:78" x14ac:dyDescent="0.35">
      <c r="A200" s="592"/>
      <c r="B200" s="592"/>
      <c r="C200" s="592"/>
      <c r="D200" s="592"/>
      <c r="E200" s="592"/>
      <c r="F200" s="592"/>
      <c r="G200" s="592"/>
      <c r="H200" s="592"/>
      <c r="I200" s="592"/>
      <c r="J200" s="592"/>
      <c r="K200" s="592"/>
      <c r="L200" s="592"/>
      <c r="M200" s="592"/>
      <c r="N200" s="592"/>
      <c r="O200" s="592"/>
      <c r="P200" s="592"/>
      <c r="Q200" s="592"/>
      <c r="R200" s="592"/>
      <c r="S200" s="592"/>
      <c r="T200" s="592"/>
      <c r="U200" s="592"/>
      <c r="V200" s="592"/>
      <c r="W200" s="592"/>
      <c r="X200" s="592"/>
      <c r="Y200" s="592"/>
      <c r="Z200" s="592"/>
      <c r="AA200" s="592"/>
      <c r="AB200" s="592"/>
      <c r="AC200" s="592"/>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row>
    <row r="201" spans="1:78" x14ac:dyDescent="0.35">
      <c r="A201" s="592"/>
      <c r="B201" s="592"/>
      <c r="C201" s="592"/>
      <c r="D201" s="592"/>
      <c r="E201" s="592"/>
      <c r="F201" s="592"/>
      <c r="G201" s="592"/>
      <c r="H201" s="592"/>
      <c r="I201" s="592"/>
      <c r="J201" s="592"/>
      <c r="K201" s="592"/>
      <c r="L201" s="592"/>
      <c r="M201" s="592"/>
      <c r="N201" s="592"/>
      <c r="O201" s="592"/>
      <c r="P201" s="592"/>
      <c r="Q201" s="592"/>
      <c r="R201" s="592"/>
      <c r="S201" s="592"/>
      <c r="T201" s="592"/>
      <c r="U201" s="592"/>
      <c r="V201" s="592"/>
      <c r="W201" s="592"/>
      <c r="X201" s="592"/>
      <c r="Y201" s="592"/>
      <c r="Z201" s="592"/>
      <c r="AA201" s="592"/>
      <c r="AB201" s="592"/>
      <c r="AC201" s="592"/>
      <c r="AD201" s="593"/>
      <c r="AE201" s="593"/>
      <c r="AF201" s="593"/>
      <c r="AG201" s="593"/>
      <c r="AH201" s="593"/>
      <c r="AI201" s="593"/>
      <c r="AJ201" s="593"/>
      <c r="AK201" s="593"/>
      <c r="AL201" s="593"/>
      <c r="AM201" s="593"/>
      <c r="AN201" s="593"/>
      <c r="AO201" s="593"/>
      <c r="AP201" s="593"/>
      <c r="AQ201" s="593"/>
      <c r="AR201" s="593"/>
      <c r="AS201" s="593"/>
      <c r="AT201" s="593"/>
      <c r="AU201" s="593"/>
      <c r="AV201" s="593"/>
      <c r="AW201" s="593"/>
      <c r="AX201" s="593"/>
      <c r="AY201" s="593"/>
      <c r="AZ201" s="593"/>
      <c r="BA201" s="593"/>
      <c r="BB201" s="593"/>
      <c r="BC201" s="593"/>
      <c r="BD201" s="593"/>
      <c r="BE201" s="593"/>
      <c r="BF201" s="593"/>
      <c r="BG201" s="593"/>
      <c r="BH201" s="593"/>
      <c r="BI201" s="593"/>
      <c r="BJ201" s="593"/>
      <c r="BK201" s="593"/>
      <c r="BL201" s="593"/>
      <c r="BM201" s="593"/>
      <c r="BN201" s="593"/>
      <c r="BO201" s="593"/>
      <c r="BP201" s="593"/>
      <c r="BQ201" s="593"/>
      <c r="BR201" s="593"/>
      <c r="BS201" s="593"/>
      <c r="BT201" s="593"/>
      <c r="BU201" s="593"/>
      <c r="BV201" s="593"/>
      <c r="BW201" s="593"/>
      <c r="BX201" s="593"/>
      <c r="BY201" s="593"/>
      <c r="BZ201" s="593"/>
    </row>
    <row r="202" spans="1:78" x14ac:dyDescent="0.35">
      <c r="A202" s="592"/>
      <c r="B202" s="592"/>
      <c r="C202" s="592"/>
      <c r="D202" s="592"/>
      <c r="E202" s="592"/>
      <c r="F202" s="592"/>
      <c r="G202" s="592"/>
      <c r="H202" s="592"/>
      <c r="I202" s="592"/>
      <c r="J202" s="592"/>
      <c r="K202" s="592"/>
      <c r="L202" s="592"/>
      <c r="M202" s="592"/>
      <c r="N202" s="592"/>
      <c r="O202" s="592"/>
      <c r="P202" s="592"/>
      <c r="Q202" s="592"/>
      <c r="R202" s="592"/>
      <c r="S202" s="592"/>
      <c r="T202" s="592"/>
      <c r="U202" s="592"/>
      <c r="V202" s="592"/>
      <c r="W202" s="592"/>
      <c r="X202" s="592"/>
      <c r="Y202" s="592"/>
      <c r="Z202" s="592"/>
      <c r="AA202" s="592"/>
      <c r="AB202" s="592"/>
      <c r="AC202" s="592"/>
      <c r="AD202" s="593"/>
      <c r="AE202" s="593"/>
      <c r="AF202" s="593"/>
      <c r="AG202" s="593"/>
      <c r="AH202" s="593"/>
      <c r="AI202" s="593"/>
      <c r="AJ202" s="593"/>
      <c r="AK202" s="593"/>
      <c r="AL202" s="593"/>
      <c r="AM202" s="593"/>
      <c r="AN202" s="593"/>
      <c r="AO202" s="593"/>
      <c r="AP202" s="593"/>
      <c r="AQ202" s="593"/>
      <c r="AR202" s="593"/>
      <c r="AS202" s="593"/>
      <c r="AT202" s="593"/>
      <c r="AU202" s="593"/>
      <c r="AV202" s="593"/>
      <c r="AW202" s="593"/>
      <c r="AX202" s="593"/>
      <c r="AY202" s="593"/>
      <c r="AZ202" s="593"/>
      <c r="BA202" s="593"/>
      <c r="BB202" s="593"/>
      <c r="BC202" s="593"/>
      <c r="BD202" s="593"/>
      <c r="BE202" s="593"/>
      <c r="BF202" s="593"/>
      <c r="BG202" s="593"/>
      <c r="BH202" s="593"/>
      <c r="BI202" s="593"/>
      <c r="BJ202" s="593"/>
      <c r="BK202" s="593"/>
      <c r="BL202" s="593"/>
      <c r="BM202" s="593"/>
      <c r="BN202" s="593"/>
      <c r="BO202" s="593"/>
      <c r="BP202" s="593"/>
      <c r="BQ202" s="593"/>
      <c r="BR202" s="593"/>
      <c r="BS202" s="593"/>
      <c r="BT202" s="593"/>
      <c r="BU202" s="593"/>
      <c r="BV202" s="593"/>
      <c r="BW202" s="593"/>
      <c r="BX202" s="593"/>
      <c r="BY202" s="593"/>
      <c r="BZ202" s="593"/>
    </row>
    <row r="203" spans="1:78" x14ac:dyDescent="0.35">
      <c r="A203" s="592"/>
      <c r="B203" s="592"/>
      <c r="C203" s="592"/>
      <c r="D203" s="592"/>
      <c r="E203" s="592"/>
      <c r="F203" s="592"/>
      <c r="G203" s="592"/>
      <c r="H203" s="592"/>
      <c r="I203" s="592"/>
      <c r="J203" s="592"/>
      <c r="K203" s="592"/>
      <c r="L203" s="592"/>
      <c r="M203" s="592"/>
      <c r="N203" s="592"/>
      <c r="O203" s="592"/>
      <c r="P203" s="592"/>
      <c r="Q203" s="592"/>
      <c r="R203" s="592"/>
      <c r="S203" s="592"/>
      <c r="T203" s="592"/>
      <c r="U203" s="592"/>
      <c r="V203" s="592"/>
      <c r="W203" s="592"/>
      <c r="X203" s="592"/>
      <c r="Y203" s="592"/>
      <c r="Z203" s="592"/>
      <c r="AA203" s="592"/>
      <c r="AB203" s="592"/>
      <c r="AC203" s="592"/>
      <c r="AD203" s="593"/>
      <c r="AE203" s="593"/>
      <c r="AF203" s="593"/>
      <c r="AG203" s="593"/>
      <c r="AH203" s="593"/>
      <c r="AI203" s="593"/>
      <c r="AJ203" s="593"/>
      <c r="AK203" s="593"/>
      <c r="AL203" s="593"/>
      <c r="AM203" s="593"/>
      <c r="AN203" s="593"/>
      <c r="AO203" s="593"/>
      <c r="AP203" s="593"/>
      <c r="AQ203" s="593"/>
      <c r="AR203" s="593"/>
      <c r="AS203" s="593"/>
      <c r="AT203" s="593"/>
      <c r="AU203" s="593"/>
      <c r="AV203" s="593"/>
      <c r="AW203" s="593"/>
      <c r="AX203" s="593"/>
      <c r="AY203" s="593"/>
      <c r="AZ203" s="593"/>
      <c r="BA203" s="593"/>
      <c r="BB203" s="593"/>
      <c r="BC203" s="593"/>
      <c r="BD203" s="593"/>
      <c r="BE203" s="593"/>
      <c r="BF203" s="593"/>
      <c r="BG203" s="593"/>
      <c r="BH203" s="593"/>
      <c r="BI203" s="593"/>
      <c r="BJ203" s="593"/>
      <c r="BK203" s="593"/>
      <c r="BL203" s="593"/>
      <c r="BM203" s="593"/>
      <c r="BN203" s="593"/>
      <c r="BO203" s="593"/>
      <c r="BP203" s="593"/>
      <c r="BQ203" s="593"/>
      <c r="BR203" s="593"/>
      <c r="BS203" s="593"/>
      <c r="BT203" s="593"/>
      <c r="BU203" s="593"/>
      <c r="BV203" s="593"/>
      <c r="BW203" s="593"/>
      <c r="BX203" s="593"/>
      <c r="BY203" s="593"/>
      <c r="BZ203" s="593"/>
    </row>
    <row r="204" spans="1:78" x14ac:dyDescent="0.35">
      <c r="A204" s="592"/>
      <c r="B204" s="592"/>
      <c r="C204" s="592"/>
      <c r="D204" s="592"/>
      <c r="E204" s="592"/>
      <c r="F204" s="592"/>
      <c r="G204" s="592"/>
      <c r="H204" s="592"/>
      <c r="I204" s="592"/>
      <c r="J204" s="592"/>
      <c r="K204" s="592"/>
      <c r="L204" s="592"/>
      <c r="M204" s="592"/>
      <c r="N204" s="592"/>
      <c r="O204" s="592"/>
      <c r="P204" s="592"/>
      <c r="Q204" s="592"/>
      <c r="R204" s="592"/>
      <c r="S204" s="592"/>
      <c r="T204" s="592"/>
      <c r="U204" s="592"/>
      <c r="V204" s="592"/>
      <c r="W204" s="592"/>
      <c r="X204" s="592"/>
      <c r="Y204" s="592"/>
      <c r="Z204" s="592"/>
      <c r="AA204" s="592"/>
      <c r="AB204" s="592"/>
      <c r="AC204" s="592"/>
      <c r="AD204" s="593"/>
      <c r="AE204" s="593"/>
      <c r="AF204" s="593"/>
      <c r="AG204" s="593"/>
      <c r="AH204" s="593"/>
      <c r="AI204" s="593"/>
      <c r="AJ204" s="593"/>
      <c r="AK204" s="593"/>
      <c r="AL204" s="593"/>
      <c r="AM204" s="593"/>
      <c r="AN204" s="593"/>
      <c r="AO204" s="593"/>
      <c r="AP204" s="593"/>
      <c r="AQ204" s="593"/>
      <c r="AR204" s="593"/>
      <c r="AS204" s="593"/>
      <c r="AT204" s="593"/>
      <c r="AU204" s="593"/>
      <c r="AV204" s="593"/>
      <c r="AW204" s="593"/>
      <c r="AX204" s="593"/>
      <c r="AY204" s="593"/>
      <c r="AZ204" s="593"/>
      <c r="BA204" s="593"/>
      <c r="BB204" s="593"/>
      <c r="BC204" s="593"/>
      <c r="BD204" s="593"/>
      <c r="BE204" s="593"/>
      <c r="BF204" s="593"/>
      <c r="BG204" s="593"/>
      <c r="BH204" s="593"/>
      <c r="BI204" s="593"/>
      <c r="BJ204" s="593"/>
      <c r="BK204" s="593"/>
      <c r="BL204" s="593"/>
      <c r="BM204" s="593"/>
      <c r="BN204" s="593"/>
      <c r="BO204" s="593"/>
      <c r="BP204" s="593"/>
      <c r="BQ204" s="593"/>
      <c r="BR204" s="593"/>
      <c r="BS204" s="593"/>
      <c r="BT204" s="593"/>
      <c r="BU204" s="593"/>
      <c r="BV204" s="593"/>
      <c r="BW204" s="593"/>
      <c r="BX204" s="593"/>
      <c r="BY204" s="593"/>
      <c r="BZ204" s="593"/>
    </row>
    <row r="205" spans="1:78" x14ac:dyDescent="0.35">
      <c r="A205" s="592"/>
      <c r="B205" s="592"/>
      <c r="C205" s="592"/>
      <c r="D205" s="592"/>
      <c r="E205" s="592"/>
      <c r="F205" s="592"/>
      <c r="G205" s="592"/>
      <c r="H205" s="592"/>
      <c r="I205" s="592"/>
      <c r="J205" s="592"/>
      <c r="K205" s="592"/>
      <c r="L205" s="592"/>
      <c r="M205" s="592"/>
      <c r="N205" s="592"/>
      <c r="O205" s="592"/>
      <c r="P205" s="592"/>
      <c r="Q205" s="592"/>
      <c r="R205" s="592"/>
      <c r="S205" s="592"/>
      <c r="T205" s="592"/>
      <c r="U205" s="592"/>
      <c r="V205" s="592"/>
      <c r="W205" s="592"/>
      <c r="X205" s="592"/>
      <c r="Y205" s="592"/>
      <c r="Z205" s="592"/>
      <c r="AA205" s="592"/>
      <c r="AB205" s="592"/>
      <c r="AC205" s="592"/>
      <c r="AD205" s="593"/>
      <c r="AE205" s="593"/>
      <c r="AF205" s="593"/>
      <c r="AG205" s="593"/>
      <c r="AH205" s="593"/>
      <c r="AI205" s="593"/>
      <c r="AJ205" s="593"/>
      <c r="AK205" s="593"/>
      <c r="AL205" s="593"/>
      <c r="AM205" s="593"/>
      <c r="AN205" s="593"/>
      <c r="AO205" s="593"/>
      <c r="AP205" s="593"/>
      <c r="AQ205" s="593"/>
      <c r="AR205" s="593"/>
      <c r="AS205" s="593"/>
      <c r="AT205" s="593"/>
      <c r="AU205" s="593"/>
      <c r="AV205" s="593"/>
      <c r="AW205" s="593"/>
      <c r="AX205" s="593"/>
      <c r="AY205" s="593"/>
      <c r="AZ205" s="593"/>
      <c r="BA205" s="593"/>
      <c r="BB205" s="593"/>
      <c r="BC205" s="593"/>
      <c r="BD205" s="593"/>
      <c r="BE205" s="593"/>
      <c r="BF205" s="593"/>
      <c r="BG205" s="593"/>
      <c r="BH205" s="593"/>
      <c r="BI205" s="593"/>
      <c r="BJ205" s="593"/>
      <c r="BK205" s="593"/>
      <c r="BL205" s="593"/>
      <c r="BM205" s="593"/>
      <c r="BN205" s="593"/>
      <c r="BO205" s="593"/>
      <c r="BP205" s="593"/>
      <c r="BQ205" s="593"/>
      <c r="BR205" s="593"/>
      <c r="BS205" s="593"/>
      <c r="BT205" s="593"/>
      <c r="BU205" s="593"/>
      <c r="BV205" s="593"/>
      <c r="BW205" s="593"/>
      <c r="BX205" s="593"/>
      <c r="BY205" s="593"/>
      <c r="BZ205" s="593"/>
    </row>
    <row r="206" spans="1:78" x14ac:dyDescent="0.35">
      <c r="A206" s="592"/>
      <c r="B206" s="592"/>
      <c r="C206" s="592"/>
      <c r="D206" s="592"/>
      <c r="E206" s="592"/>
      <c r="F206" s="592"/>
      <c r="G206" s="592"/>
      <c r="H206" s="592"/>
      <c r="I206" s="592"/>
      <c r="J206" s="592"/>
      <c r="K206" s="592"/>
      <c r="L206" s="592"/>
      <c r="M206" s="592"/>
      <c r="N206" s="592"/>
      <c r="O206" s="592"/>
      <c r="P206" s="592"/>
      <c r="Q206" s="592"/>
      <c r="R206" s="592"/>
      <c r="S206" s="592"/>
      <c r="T206" s="592"/>
      <c r="U206" s="592"/>
      <c r="V206" s="592"/>
      <c r="W206" s="592"/>
      <c r="X206" s="592"/>
      <c r="Y206" s="592"/>
      <c r="Z206" s="592"/>
      <c r="AA206" s="592"/>
      <c r="AB206" s="592"/>
      <c r="AC206" s="592"/>
      <c r="AD206" s="593"/>
      <c r="AE206" s="593"/>
      <c r="AF206" s="593"/>
      <c r="AG206" s="593"/>
      <c r="AH206" s="593"/>
      <c r="AI206" s="593"/>
      <c r="AJ206" s="593"/>
      <c r="AK206" s="593"/>
      <c r="AL206" s="593"/>
      <c r="AM206" s="593"/>
      <c r="AN206" s="593"/>
      <c r="AO206" s="593"/>
      <c r="AP206" s="593"/>
      <c r="AQ206" s="593"/>
      <c r="AR206" s="593"/>
      <c r="AS206" s="593"/>
      <c r="AT206" s="593"/>
      <c r="AU206" s="593"/>
      <c r="AV206" s="593"/>
      <c r="AW206" s="593"/>
      <c r="AX206" s="593"/>
      <c r="AY206" s="593"/>
      <c r="AZ206" s="593"/>
      <c r="BA206" s="593"/>
      <c r="BB206" s="593"/>
      <c r="BC206" s="593"/>
      <c r="BD206" s="593"/>
      <c r="BE206" s="593"/>
      <c r="BF206" s="593"/>
      <c r="BG206" s="593"/>
      <c r="BH206" s="593"/>
      <c r="BI206" s="593"/>
      <c r="BJ206" s="593"/>
      <c r="BK206" s="593"/>
      <c r="BL206" s="593"/>
      <c r="BM206" s="593"/>
      <c r="BN206" s="593"/>
      <c r="BO206" s="593"/>
      <c r="BP206" s="593"/>
      <c r="BQ206" s="593"/>
      <c r="BR206" s="593"/>
      <c r="BS206" s="593"/>
      <c r="BT206" s="593"/>
      <c r="BU206" s="593"/>
      <c r="BV206" s="593"/>
      <c r="BW206" s="593"/>
      <c r="BX206" s="593"/>
      <c r="BY206" s="593"/>
      <c r="BZ206" s="593"/>
    </row>
    <row r="207" spans="1:78" x14ac:dyDescent="0.35">
      <c r="A207" s="592"/>
      <c r="B207" s="592"/>
      <c r="C207" s="592"/>
      <c r="D207" s="592"/>
      <c r="E207" s="592"/>
      <c r="F207" s="592"/>
      <c r="G207" s="592"/>
      <c r="H207" s="592"/>
      <c r="I207" s="592"/>
      <c r="J207" s="592"/>
      <c r="K207" s="592"/>
      <c r="L207" s="592"/>
      <c r="M207" s="592"/>
      <c r="N207" s="592"/>
      <c r="O207" s="592"/>
      <c r="P207" s="592"/>
      <c r="Q207" s="592"/>
      <c r="R207" s="592"/>
      <c r="S207" s="592"/>
      <c r="T207" s="592"/>
      <c r="U207" s="592"/>
      <c r="V207" s="592"/>
      <c r="W207" s="592"/>
      <c r="X207" s="592"/>
      <c r="Y207" s="592"/>
      <c r="Z207" s="592"/>
      <c r="AA207" s="592"/>
      <c r="AB207" s="592"/>
      <c r="AC207" s="592"/>
      <c r="AD207" s="593"/>
      <c r="AE207" s="593"/>
      <c r="AF207" s="593"/>
      <c r="AG207" s="593"/>
      <c r="AH207" s="593"/>
      <c r="AI207" s="593"/>
      <c r="AJ207" s="593"/>
      <c r="AK207" s="593"/>
      <c r="AL207" s="593"/>
      <c r="AM207" s="593"/>
      <c r="AN207" s="593"/>
      <c r="AO207" s="593"/>
      <c r="AP207" s="593"/>
      <c r="AQ207" s="593"/>
      <c r="AR207" s="593"/>
      <c r="AS207" s="593"/>
      <c r="AT207" s="593"/>
      <c r="AU207" s="593"/>
      <c r="AV207" s="593"/>
      <c r="AW207" s="593"/>
      <c r="AX207" s="593"/>
      <c r="AY207" s="593"/>
      <c r="AZ207" s="593"/>
      <c r="BA207" s="593"/>
      <c r="BB207" s="593"/>
      <c r="BC207" s="593"/>
      <c r="BD207" s="593"/>
      <c r="BE207" s="593"/>
      <c r="BF207" s="593"/>
      <c r="BG207" s="593"/>
      <c r="BH207" s="593"/>
      <c r="BI207" s="593"/>
      <c r="BJ207" s="593"/>
      <c r="BK207" s="593"/>
      <c r="BL207" s="593"/>
      <c r="BM207" s="593"/>
      <c r="BN207" s="593"/>
      <c r="BO207" s="593"/>
      <c r="BP207" s="593"/>
      <c r="BQ207" s="593"/>
      <c r="BR207" s="593"/>
      <c r="BS207" s="593"/>
      <c r="BT207" s="593"/>
      <c r="BU207" s="593"/>
      <c r="BV207" s="593"/>
      <c r="BW207" s="593"/>
      <c r="BX207" s="593"/>
      <c r="BY207" s="593"/>
      <c r="BZ207" s="593"/>
    </row>
    <row r="208" spans="1:78" x14ac:dyDescent="0.35">
      <c r="A208" s="592"/>
      <c r="B208" s="592"/>
      <c r="C208" s="592"/>
      <c r="D208" s="592"/>
      <c r="E208" s="592"/>
      <c r="F208" s="592"/>
      <c r="G208" s="592"/>
      <c r="H208" s="592"/>
      <c r="I208" s="592"/>
      <c r="J208" s="592"/>
      <c r="K208" s="592"/>
      <c r="L208" s="592"/>
      <c r="M208" s="592"/>
      <c r="N208" s="592"/>
      <c r="O208" s="592"/>
      <c r="P208" s="592"/>
      <c r="Q208" s="592"/>
      <c r="R208" s="592"/>
      <c r="S208" s="592"/>
      <c r="T208" s="592"/>
      <c r="U208" s="592"/>
      <c r="V208" s="592"/>
      <c r="W208" s="592"/>
      <c r="X208" s="592"/>
      <c r="Y208" s="592"/>
      <c r="Z208" s="592"/>
      <c r="AA208" s="592"/>
      <c r="AB208" s="592"/>
      <c r="AC208" s="592"/>
      <c r="AD208" s="593"/>
      <c r="AE208" s="593"/>
      <c r="AF208" s="593"/>
      <c r="AG208" s="593"/>
      <c r="AH208" s="593"/>
      <c r="AI208" s="593"/>
      <c r="AJ208" s="593"/>
      <c r="AK208" s="593"/>
      <c r="AL208" s="593"/>
      <c r="AM208" s="593"/>
      <c r="AN208" s="593"/>
      <c r="AO208" s="593"/>
      <c r="AP208" s="593"/>
      <c r="AQ208" s="593"/>
      <c r="AR208" s="593"/>
      <c r="AS208" s="593"/>
      <c r="AT208" s="593"/>
      <c r="AU208" s="593"/>
      <c r="AV208" s="593"/>
      <c r="AW208" s="593"/>
      <c r="AX208" s="593"/>
      <c r="AY208" s="593"/>
      <c r="AZ208" s="593"/>
      <c r="BA208" s="593"/>
      <c r="BB208" s="593"/>
      <c r="BC208" s="593"/>
      <c r="BD208" s="593"/>
      <c r="BE208" s="593"/>
      <c r="BF208" s="593"/>
      <c r="BG208" s="593"/>
      <c r="BH208" s="593"/>
      <c r="BI208" s="593"/>
      <c r="BJ208" s="593"/>
      <c r="BK208" s="593"/>
      <c r="BL208" s="593"/>
      <c r="BM208" s="593"/>
      <c r="BN208" s="593"/>
      <c r="BO208" s="593"/>
      <c r="BP208" s="593"/>
      <c r="BQ208" s="593"/>
      <c r="BR208" s="593"/>
      <c r="BS208" s="593"/>
      <c r="BT208" s="593"/>
      <c r="BU208" s="593"/>
      <c r="BV208" s="593"/>
      <c r="BW208" s="593"/>
      <c r="BX208" s="593"/>
      <c r="BY208" s="593"/>
      <c r="BZ208" s="593"/>
    </row>
    <row r="209" spans="1:78" x14ac:dyDescent="0.35">
      <c r="A209" s="592"/>
      <c r="B209" s="592"/>
      <c r="C209" s="592"/>
      <c r="D209" s="592"/>
      <c r="E209" s="592"/>
      <c r="F209" s="592"/>
      <c r="G209" s="592"/>
      <c r="H209" s="592"/>
      <c r="I209" s="592"/>
      <c r="J209" s="592"/>
      <c r="K209" s="592"/>
      <c r="L209" s="592"/>
      <c r="M209" s="592"/>
      <c r="N209" s="592"/>
      <c r="O209" s="592"/>
      <c r="P209" s="592"/>
      <c r="Q209" s="592"/>
      <c r="R209" s="592"/>
      <c r="S209" s="592"/>
      <c r="T209" s="592"/>
      <c r="U209" s="592"/>
      <c r="V209" s="592"/>
      <c r="W209" s="592"/>
      <c r="X209" s="592"/>
      <c r="Y209" s="592"/>
      <c r="Z209" s="592"/>
      <c r="AA209" s="592"/>
      <c r="AB209" s="592"/>
      <c r="AC209" s="592"/>
      <c r="AD209" s="593"/>
      <c r="AE209" s="593"/>
      <c r="AF209" s="593"/>
      <c r="AG209" s="593"/>
      <c r="AH209" s="593"/>
      <c r="AI209" s="593"/>
      <c r="AJ209" s="593"/>
      <c r="AK209" s="593"/>
      <c r="AL209" s="593"/>
      <c r="AM209" s="593"/>
      <c r="AN209" s="593"/>
      <c r="AO209" s="593"/>
      <c r="AP209" s="593"/>
      <c r="AQ209" s="593"/>
      <c r="AR209" s="593"/>
      <c r="AS209" s="593"/>
      <c r="AT209" s="593"/>
      <c r="AU209" s="593"/>
      <c r="AV209" s="593"/>
      <c r="AW209" s="593"/>
      <c r="AX209" s="593"/>
      <c r="AY209" s="593"/>
      <c r="AZ209" s="593"/>
      <c r="BA209" s="593"/>
      <c r="BB209" s="593"/>
      <c r="BC209" s="593"/>
      <c r="BD209" s="593"/>
      <c r="BE209" s="593"/>
      <c r="BF209" s="593"/>
      <c r="BG209" s="593"/>
      <c r="BH209" s="593"/>
      <c r="BI209" s="593"/>
      <c r="BJ209" s="593"/>
      <c r="BK209" s="593"/>
      <c r="BL209" s="593"/>
      <c r="BM209" s="593"/>
      <c r="BN209" s="593"/>
      <c r="BO209" s="593"/>
      <c r="BP209" s="593"/>
      <c r="BQ209" s="593"/>
      <c r="BR209" s="593"/>
      <c r="BS209" s="593"/>
      <c r="BT209" s="593"/>
      <c r="BU209" s="593"/>
      <c r="BV209" s="593"/>
      <c r="BW209" s="593"/>
      <c r="BX209" s="593"/>
      <c r="BY209" s="593"/>
      <c r="BZ209" s="593"/>
    </row>
    <row r="210" spans="1:78" x14ac:dyDescent="0.35">
      <c r="A210" s="592"/>
      <c r="B210" s="592"/>
      <c r="C210" s="592"/>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3"/>
      <c r="AE210" s="593"/>
      <c r="AF210" s="593"/>
      <c r="AG210" s="593"/>
      <c r="AH210" s="593"/>
      <c r="AI210" s="593"/>
      <c r="AJ210" s="593"/>
      <c r="AK210" s="593"/>
      <c r="AL210" s="593"/>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3"/>
      <c r="BK210" s="593"/>
      <c r="BL210" s="593"/>
      <c r="BM210" s="593"/>
      <c r="BN210" s="593"/>
      <c r="BO210" s="593"/>
      <c r="BP210" s="593"/>
      <c r="BQ210" s="593"/>
      <c r="BR210" s="593"/>
      <c r="BS210" s="593"/>
      <c r="BT210" s="593"/>
      <c r="BU210" s="593"/>
      <c r="BV210" s="593"/>
      <c r="BW210" s="593"/>
      <c r="BX210" s="593"/>
      <c r="BY210" s="593"/>
      <c r="BZ210" s="593"/>
    </row>
    <row r="211" spans="1:78" x14ac:dyDescent="0.35">
      <c r="A211" s="592"/>
      <c r="B211" s="592"/>
      <c r="C211" s="592"/>
      <c r="D211" s="592"/>
      <c r="E211" s="592"/>
      <c r="F211" s="592"/>
      <c r="G211" s="592"/>
      <c r="H211" s="592"/>
      <c r="I211" s="592"/>
      <c r="J211" s="592"/>
      <c r="K211" s="592"/>
      <c r="L211" s="592"/>
      <c r="M211" s="592"/>
      <c r="N211" s="592"/>
      <c r="O211" s="592"/>
      <c r="P211" s="592"/>
      <c r="Q211" s="592"/>
      <c r="R211" s="592"/>
      <c r="S211" s="592"/>
      <c r="T211" s="592"/>
      <c r="U211" s="592"/>
      <c r="V211" s="592"/>
      <c r="W211" s="592"/>
      <c r="X211" s="592"/>
      <c r="Y211" s="592"/>
      <c r="Z211" s="592"/>
      <c r="AA211" s="592"/>
      <c r="AB211" s="592"/>
      <c r="AC211" s="592"/>
      <c r="AD211" s="593"/>
      <c r="AE211" s="593"/>
      <c r="AF211" s="593"/>
      <c r="AG211" s="593"/>
      <c r="AH211" s="593"/>
      <c r="AI211" s="593"/>
      <c r="AJ211" s="593"/>
      <c r="AK211" s="593"/>
      <c r="AL211" s="593"/>
      <c r="AM211" s="593"/>
      <c r="AN211" s="593"/>
      <c r="AO211" s="593"/>
      <c r="AP211" s="593"/>
      <c r="AQ211" s="593"/>
      <c r="AR211" s="593"/>
      <c r="AS211" s="593"/>
      <c r="AT211" s="593"/>
      <c r="AU211" s="593"/>
      <c r="AV211" s="593"/>
      <c r="AW211" s="593"/>
      <c r="AX211" s="593"/>
      <c r="AY211" s="593"/>
      <c r="AZ211" s="593"/>
      <c r="BA211" s="593"/>
      <c r="BB211" s="593"/>
      <c r="BC211" s="593"/>
      <c r="BD211" s="593"/>
      <c r="BE211" s="593"/>
      <c r="BF211" s="593"/>
      <c r="BG211" s="593"/>
      <c r="BH211" s="593"/>
      <c r="BI211" s="593"/>
      <c r="BJ211" s="593"/>
      <c r="BK211" s="593"/>
      <c r="BL211" s="593"/>
      <c r="BM211" s="593"/>
      <c r="BN211" s="593"/>
      <c r="BO211" s="593"/>
      <c r="BP211" s="593"/>
      <c r="BQ211" s="593"/>
      <c r="BR211" s="593"/>
      <c r="BS211" s="593"/>
      <c r="BT211" s="593"/>
      <c r="BU211" s="593"/>
      <c r="BV211" s="593"/>
      <c r="BW211" s="593"/>
      <c r="BX211" s="593"/>
      <c r="BY211" s="593"/>
      <c r="BZ211" s="593"/>
    </row>
    <row r="212" spans="1:78" x14ac:dyDescent="0.35">
      <c r="A212" s="592"/>
      <c r="B212" s="592"/>
      <c r="C212" s="592"/>
      <c r="D212" s="592"/>
      <c r="E212" s="592"/>
      <c r="F212" s="592"/>
      <c r="G212" s="592"/>
      <c r="H212" s="592"/>
      <c r="I212" s="592"/>
      <c r="J212" s="592"/>
      <c r="K212" s="592"/>
      <c r="L212" s="592"/>
      <c r="M212" s="592"/>
      <c r="N212" s="592"/>
      <c r="O212" s="592"/>
      <c r="P212" s="592"/>
      <c r="Q212" s="592"/>
      <c r="R212" s="592"/>
      <c r="S212" s="592"/>
      <c r="T212" s="592"/>
      <c r="U212" s="592"/>
      <c r="V212" s="592"/>
      <c r="W212" s="592"/>
      <c r="X212" s="592"/>
      <c r="Y212" s="592"/>
      <c r="Z212" s="592"/>
      <c r="AA212" s="592"/>
      <c r="AB212" s="592"/>
      <c r="AC212" s="592"/>
      <c r="AD212" s="593"/>
      <c r="AE212" s="593"/>
      <c r="AF212" s="593"/>
      <c r="AG212" s="593"/>
      <c r="AH212" s="593"/>
      <c r="AI212" s="593"/>
      <c r="AJ212" s="593"/>
      <c r="AK212" s="593"/>
      <c r="AL212" s="593"/>
      <c r="AM212" s="593"/>
      <c r="AN212" s="593"/>
      <c r="AO212" s="593"/>
      <c r="AP212" s="593"/>
      <c r="AQ212" s="593"/>
      <c r="AR212" s="593"/>
      <c r="AS212" s="593"/>
      <c r="AT212" s="593"/>
      <c r="AU212" s="593"/>
      <c r="AV212" s="593"/>
      <c r="AW212" s="593"/>
      <c r="AX212" s="593"/>
      <c r="AY212" s="593"/>
      <c r="AZ212" s="593"/>
      <c r="BA212" s="593"/>
      <c r="BB212" s="593"/>
      <c r="BC212" s="593"/>
      <c r="BD212" s="593"/>
      <c r="BE212" s="593"/>
      <c r="BF212" s="593"/>
      <c r="BG212" s="593"/>
      <c r="BH212" s="593"/>
      <c r="BI212" s="593"/>
      <c r="BJ212" s="593"/>
      <c r="BK212" s="593"/>
      <c r="BL212" s="593"/>
      <c r="BM212" s="593"/>
      <c r="BN212" s="593"/>
      <c r="BO212" s="593"/>
      <c r="BP212" s="593"/>
      <c r="BQ212" s="593"/>
      <c r="BR212" s="593"/>
      <c r="BS212" s="593"/>
      <c r="BT212" s="593"/>
      <c r="BU212" s="593"/>
      <c r="BV212" s="593"/>
      <c r="BW212" s="593"/>
      <c r="BX212" s="593"/>
      <c r="BY212" s="593"/>
      <c r="BZ212" s="593"/>
    </row>
    <row r="213" spans="1:78" x14ac:dyDescent="0.35">
      <c r="A213" s="592"/>
      <c r="B213" s="592"/>
      <c r="C213" s="592"/>
      <c r="D213" s="592"/>
      <c r="E213" s="592"/>
      <c r="F213" s="592"/>
      <c r="G213" s="592"/>
      <c r="H213" s="592"/>
      <c r="I213" s="592"/>
      <c r="J213" s="592"/>
      <c r="K213" s="592"/>
      <c r="L213" s="592"/>
      <c r="M213" s="592"/>
      <c r="N213" s="592"/>
      <c r="O213" s="592"/>
      <c r="P213" s="592"/>
      <c r="Q213" s="592"/>
      <c r="R213" s="592"/>
      <c r="S213" s="592"/>
      <c r="T213" s="592"/>
      <c r="U213" s="592"/>
      <c r="V213" s="592"/>
      <c r="W213" s="592"/>
      <c r="X213" s="592"/>
      <c r="Y213" s="592"/>
      <c r="Z213" s="592"/>
      <c r="AA213" s="592"/>
      <c r="AB213" s="592"/>
      <c r="AC213" s="592"/>
      <c r="AD213" s="593"/>
      <c r="AE213" s="593"/>
      <c r="AF213" s="593"/>
      <c r="AG213" s="593"/>
      <c r="AH213" s="593"/>
      <c r="AI213" s="593"/>
      <c r="AJ213" s="593"/>
      <c r="AK213" s="593"/>
      <c r="AL213" s="593"/>
      <c r="AM213" s="593"/>
      <c r="AN213" s="593"/>
      <c r="AO213" s="593"/>
      <c r="AP213" s="593"/>
      <c r="AQ213" s="593"/>
      <c r="AR213" s="593"/>
      <c r="AS213" s="593"/>
      <c r="AT213" s="593"/>
      <c r="AU213" s="593"/>
      <c r="AV213" s="593"/>
      <c r="AW213" s="593"/>
      <c r="AX213" s="593"/>
      <c r="AY213" s="593"/>
      <c r="AZ213" s="593"/>
      <c r="BA213" s="593"/>
      <c r="BB213" s="593"/>
      <c r="BC213" s="593"/>
      <c r="BD213" s="593"/>
      <c r="BE213" s="593"/>
      <c r="BF213" s="593"/>
      <c r="BG213" s="593"/>
      <c r="BH213" s="593"/>
      <c r="BI213" s="593"/>
      <c r="BJ213" s="593"/>
      <c r="BK213" s="593"/>
      <c r="BL213" s="593"/>
      <c r="BM213" s="593"/>
      <c r="BN213" s="593"/>
      <c r="BO213" s="593"/>
      <c r="BP213" s="593"/>
      <c r="BQ213" s="593"/>
      <c r="BR213" s="593"/>
      <c r="BS213" s="593"/>
      <c r="BT213" s="593"/>
      <c r="BU213" s="593"/>
      <c r="BV213" s="593"/>
      <c r="BW213" s="593"/>
      <c r="BX213" s="593"/>
      <c r="BY213" s="593"/>
      <c r="BZ213" s="593"/>
    </row>
    <row r="214" spans="1:78" x14ac:dyDescent="0.35">
      <c r="A214" s="592"/>
      <c r="B214" s="592"/>
      <c r="C214" s="592"/>
      <c r="D214" s="592"/>
      <c r="E214" s="592"/>
      <c r="F214" s="592"/>
      <c r="G214" s="592"/>
      <c r="H214" s="592"/>
      <c r="I214" s="592"/>
      <c r="J214" s="592"/>
      <c r="K214" s="592"/>
      <c r="L214" s="592"/>
      <c r="M214" s="592"/>
      <c r="N214" s="592"/>
      <c r="O214" s="592"/>
      <c r="P214" s="592"/>
      <c r="Q214" s="592"/>
      <c r="R214" s="592"/>
      <c r="S214" s="592"/>
      <c r="T214" s="592"/>
      <c r="U214" s="592"/>
      <c r="V214" s="592"/>
      <c r="W214" s="592"/>
      <c r="X214" s="592"/>
      <c r="Y214" s="592"/>
      <c r="Z214" s="592"/>
      <c r="AA214" s="592"/>
      <c r="AB214" s="592"/>
      <c r="AC214" s="592"/>
      <c r="AD214" s="593"/>
      <c r="AE214" s="593"/>
      <c r="AF214" s="593"/>
      <c r="AG214" s="593"/>
      <c r="AH214" s="593"/>
      <c r="AI214" s="593"/>
      <c r="AJ214" s="593"/>
      <c r="AK214" s="593"/>
      <c r="AL214" s="593"/>
      <c r="AM214" s="593"/>
      <c r="AN214" s="593"/>
      <c r="AO214" s="593"/>
      <c r="AP214" s="593"/>
      <c r="AQ214" s="593"/>
      <c r="AR214" s="593"/>
      <c r="AS214" s="593"/>
      <c r="AT214" s="593"/>
      <c r="AU214" s="593"/>
      <c r="AV214" s="593"/>
      <c r="AW214" s="593"/>
      <c r="AX214" s="593"/>
      <c r="AY214" s="593"/>
      <c r="AZ214" s="593"/>
      <c r="BA214" s="593"/>
      <c r="BB214" s="593"/>
      <c r="BC214" s="593"/>
      <c r="BD214" s="593"/>
      <c r="BE214" s="593"/>
      <c r="BF214" s="593"/>
      <c r="BG214" s="593"/>
      <c r="BH214" s="593"/>
      <c r="BI214" s="593"/>
      <c r="BJ214" s="593"/>
      <c r="BK214" s="593"/>
      <c r="BL214" s="593"/>
      <c r="BM214" s="593"/>
      <c r="BN214" s="593"/>
      <c r="BO214" s="593"/>
      <c r="BP214" s="593"/>
      <c r="BQ214" s="593"/>
      <c r="BR214" s="593"/>
      <c r="BS214" s="593"/>
      <c r="BT214" s="593"/>
      <c r="BU214" s="593"/>
      <c r="BV214" s="593"/>
      <c r="BW214" s="593"/>
      <c r="BX214" s="593"/>
      <c r="BY214" s="593"/>
      <c r="BZ214" s="593"/>
    </row>
    <row r="215" spans="1:78" x14ac:dyDescent="0.35">
      <c r="A215" s="592"/>
      <c r="B215" s="592"/>
      <c r="C215" s="592"/>
      <c r="D215" s="592"/>
      <c r="E215" s="592"/>
      <c r="F215" s="592"/>
      <c r="G215" s="592"/>
      <c r="H215" s="592"/>
      <c r="I215" s="592"/>
      <c r="J215" s="592"/>
      <c r="K215" s="592"/>
      <c r="L215" s="592"/>
      <c r="M215" s="592"/>
      <c r="N215" s="592"/>
      <c r="O215" s="592"/>
      <c r="P215" s="592"/>
      <c r="Q215" s="592"/>
      <c r="R215" s="592"/>
      <c r="S215" s="592"/>
      <c r="T215" s="592"/>
      <c r="U215" s="592"/>
      <c r="V215" s="592"/>
      <c r="W215" s="592"/>
      <c r="X215" s="592"/>
      <c r="Y215" s="592"/>
      <c r="Z215" s="592"/>
      <c r="AA215" s="592"/>
      <c r="AB215" s="592"/>
      <c r="AC215" s="592"/>
      <c r="AD215" s="593"/>
      <c r="AE215" s="593"/>
      <c r="AF215" s="593"/>
      <c r="AG215" s="593"/>
      <c r="AH215" s="593"/>
      <c r="AI215" s="593"/>
      <c r="AJ215" s="593"/>
      <c r="AK215" s="593"/>
      <c r="AL215" s="593"/>
      <c r="AM215" s="593"/>
      <c r="AN215" s="593"/>
      <c r="AO215" s="593"/>
      <c r="AP215" s="593"/>
      <c r="AQ215" s="593"/>
      <c r="AR215" s="593"/>
      <c r="AS215" s="593"/>
      <c r="AT215" s="593"/>
      <c r="AU215" s="593"/>
      <c r="AV215" s="593"/>
      <c r="AW215" s="593"/>
      <c r="AX215" s="593"/>
      <c r="AY215" s="593"/>
      <c r="AZ215" s="593"/>
      <c r="BA215" s="593"/>
      <c r="BB215" s="593"/>
      <c r="BC215" s="593"/>
      <c r="BD215" s="593"/>
      <c r="BE215" s="593"/>
      <c r="BF215" s="593"/>
      <c r="BG215" s="593"/>
      <c r="BH215" s="593"/>
      <c r="BI215" s="593"/>
      <c r="BJ215" s="593"/>
      <c r="BK215" s="593"/>
      <c r="BL215" s="593"/>
      <c r="BM215" s="593"/>
      <c r="BN215" s="593"/>
      <c r="BO215" s="593"/>
      <c r="BP215" s="593"/>
      <c r="BQ215" s="593"/>
      <c r="BR215" s="593"/>
      <c r="BS215" s="593"/>
      <c r="BT215" s="593"/>
      <c r="BU215" s="593"/>
      <c r="BV215" s="593"/>
      <c r="BW215" s="593"/>
      <c r="BX215" s="593"/>
      <c r="BY215" s="593"/>
      <c r="BZ215" s="593"/>
    </row>
    <row r="216" spans="1:78" x14ac:dyDescent="0.35">
      <c r="A216" s="592"/>
      <c r="B216" s="592"/>
      <c r="C216" s="592"/>
      <c r="D216" s="592"/>
      <c r="E216" s="592"/>
      <c r="F216" s="592"/>
      <c r="G216" s="592"/>
      <c r="H216" s="592"/>
      <c r="I216" s="592"/>
      <c r="J216" s="592"/>
      <c r="K216" s="592"/>
      <c r="L216" s="592"/>
      <c r="M216" s="592"/>
      <c r="N216" s="592"/>
      <c r="O216" s="592"/>
      <c r="P216" s="592"/>
      <c r="Q216" s="592"/>
      <c r="R216" s="592"/>
      <c r="S216" s="592"/>
      <c r="T216" s="592"/>
      <c r="U216" s="592"/>
      <c r="V216" s="592"/>
      <c r="W216" s="592"/>
      <c r="X216" s="592"/>
      <c r="Y216" s="592"/>
      <c r="Z216" s="592"/>
      <c r="AA216" s="592"/>
      <c r="AB216" s="592"/>
      <c r="AC216" s="592"/>
      <c r="AD216" s="593"/>
      <c r="AE216" s="593"/>
      <c r="AF216" s="593"/>
      <c r="AG216" s="593"/>
      <c r="AH216" s="593"/>
      <c r="AI216" s="593"/>
      <c r="AJ216" s="593"/>
      <c r="AK216" s="593"/>
      <c r="AL216" s="593"/>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593"/>
      <c r="BH216" s="593"/>
      <c r="BI216" s="593"/>
      <c r="BJ216" s="593"/>
      <c r="BK216" s="593"/>
      <c r="BL216" s="593"/>
      <c r="BM216" s="593"/>
      <c r="BN216" s="593"/>
      <c r="BO216" s="593"/>
      <c r="BP216" s="593"/>
      <c r="BQ216" s="593"/>
      <c r="BR216" s="593"/>
      <c r="BS216" s="593"/>
      <c r="BT216" s="593"/>
      <c r="BU216" s="593"/>
      <c r="BV216" s="593"/>
      <c r="BW216" s="593"/>
      <c r="BX216" s="593"/>
      <c r="BY216" s="593"/>
      <c r="BZ216" s="593"/>
    </row>
    <row r="217" spans="1:78" x14ac:dyDescent="0.35">
      <c r="A217" s="592"/>
      <c r="B217" s="592"/>
      <c r="C217" s="592"/>
      <c r="D217" s="592"/>
      <c r="E217" s="592"/>
      <c r="F217" s="592"/>
      <c r="G217" s="592"/>
      <c r="H217" s="592"/>
      <c r="I217" s="592"/>
      <c r="J217" s="592"/>
      <c r="K217" s="592"/>
      <c r="L217" s="592"/>
      <c r="M217" s="592"/>
      <c r="N217" s="592"/>
      <c r="O217" s="592"/>
      <c r="P217" s="592"/>
      <c r="Q217" s="592"/>
      <c r="R217" s="592"/>
      <c r="S217" s="592"/>
      <c r="T217" s="592"/>
      <c r="U217" s="592"/>
      <c r="V217" s="592"/>
      <c r="W217" s="592"/>
      <c r="X217" s="592"/>
      <c r="Y217" s="592"/>
      <c r="Z217" s="592"/>
      <c r="AA217" s="592"/>
      <c r="AB217" s="592"/>
      <c r="AC217" s="592"/>
      <c r="AD217" s="593"/>
      <c r="AE217" s="593"/>
      <c r="AF217" s="593"/>
      <c r="AG217" s="593"/>
      <c r="AH217" s="593"/>
      <c r="AI217" s="593"/>
      <c r="AJ217" s="593"/>
      <c r="AK217" s="593"/>
      <c r="AL217" s="593"/>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593"/>
      <c r="BH217" s="593"/>
      <c r="BI217" s="593"/>
      <c r="BJ217" s="593"/>
      <c r="BK217" s="593"/>
      <c r="BL217" s="593"/>
      <c r="BM217" s="593"/>
      <c r="BN217" s="593"/>
      <c r="BO217" s="593"/>
      <c r="BP217" s="593"/>
      <c r="BQ217" s="593"/>
      <c r="BR217" s="593"/>
      <c r="BS217" s="593"/>
      <c r="BT217" s="593"/>
      <c r="BU217" s="593"/>
      <c r="BV217" s="593"/>
      <c r="BW217" s="593"/>
      <c r="BX217" s="593"/>
      <c r="BY217" s="593"/>
      <c r="BZ217" s="593"/>
    </row>
    <row r="218" spans="1:78" x14ac:dyDescent="0.35">
      <c r="A218" s="592"/>
      <c r="B218" s="592"/>
      <c r="C218" s="592"/>
      <c r="D218" s="592"/>
      <c r="E218" s="592"/>
      <c r="F218" s="592"/>
      <c r="G218" s="592"/>
      <c r="H218" s="592"/>
      <c r="I218" s="592"/>
      <c r="J218" s="592"/>
      <c r="K218" s="592"/>
      <c r="L218" s="592"/>
      <c r="M218" s="592"/>
      <c r="N218" s="592"/>
      <c r="O218" s="592"/>
      <c r="P218" s="592"/>
      <c r="Q218" s="592"/>
      <c r="R218" s="592"/>
      <c r="S218" s="592"/>
      <c r="T218" s="592"/>
      <c r="U218" s="592"/>
      <c r="V218" s="592"/>
      <c r="W218" s="592"/>
      <c r="X218" s="592"/>
      <c r="Y218" s="592"/>
      <c r="Z218" s="592"/>
      <c r="AA218" s="592"/>
      <c r="AB218" s="592"/>
      <c r="AC218" s="592"/>
      <c r="AD218" s="593"/>
      <c r="AE218" s="593"/>
      <c r="AF218" s="593"/>
      <c r="AG218" s="593"/>
      <c r="AH218" s="593"/>
      <c r="AI218" s="593"/>
      <c r="AJ218" s="593"/>
      <c r="AK218" s="593"/>
      <c r="AL218" s="593"/>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593"/>
      <c r="BH218" s="593"/>
      <c r="BI218" s="593"/>
      <c r="BJ218" s="593"/>
      <c r="BK218" s="593"/>
      <c r="BL218" s="593"/>
      <c r="BM218" s="593"/>
      <c r="BN218" s="593"/>
      <c r="BO218" s="593"/>
      <c r="BP218" s="593"/>
      <c r="BQ218" s="593"/>
      <c r="BR218" s="593"/>
      <c r="BS218" s="593"/>
      <c r="BT218" s="593"/>
      <c r="BU218" s="593"/>
      <c r="BV218" s="593"/>
      <c r="BW218" s="593"/>
      <c r="BX218" s="593"/>
      <c r="BY218" s="593"/>
      <c r="BZ218" s="593"/>
    </row>
    <row r="219" spans="1:78" x14ac:dyDescent="0.35">
      <c r="A219" s="592"/>
      <c r="B219" s="592"/>
      <c r="C219" s="592"/>
      <c r="D219" s="592"/>
      <c r="E219" s="592"/>
      <c r="F219" s="592"/>
      <c r="G219" s="592"/>
      <c r="H219" s="592"/>
      <c r="I219" s="592"/>
      <c r="J219" s="592"/>
      <c r="K219" s="592"/>
      <c r="L219" s="592"/>
      <c r="M219" s="592"/>
      <c r="N219" s="592"/>
      <c r="O219" s="592"/>
      <c r="P219" s="592"/>
      <c r="Q219" s="592"/>
      <c r="R219" s="592"/>
      <c r="S219" s="592"/>
      <c r="T219" s="592"/>
      <c r="U219" s="592"/>
      <c r="V219" s="592"/>
      <c r="W219" s="592"/>
      <c r="X219" s="592"/>
      <c r="Y219" s="592"/>
      <c r="Z219" s="592"/>
      <c r="AA219" s="592"/>
      <c r="AB219" s="592"/>
      <c r="AC219" s="592"/>
      <c r="AD219" s="593"/>
      <c r="AE219" s="593"/>
      <c r="AF219" s="593"/>
      <c r="AG219" s="593"/>
      <c r="AH219" s="593"/>
      <c r="AI219" s="593"/>
      <c r="AJ219" s="593"/>
      <c r="AK219" s="593"/>
      <c r="AL219" s="593"/>
      <c r="AM219" s="593"/>
      <c r="AN219" s="593"/>
      <c r="AO219" s="593"/>
      <c r="AP219" s="593"/>
      <c r="AQ219" s="593"/>
      <c r="AR219" s="593"/>
      <c r="AS219" s="593"/>
      <c r="AT219" s="593"/>
      <c r="AU219" s="593"/>
      <c r="AV219" s="593"/>
      <c r="AW219" s="593"/>
      <c r="AX219" s="593"/>
      <c r="AY219" s="593"/>
      <c r="AZ219" s="593"/>
      <c r="BA219" s="593"/>
      <c r="BB219" s="593"/>
      <c r="BC219" s="593"/>
      <c r="BD219" s="593"/>
      <c r="BE219" s="593"/>
      <c r="BF219" s="593"/>
      <c r="BG219" s="593"/>
      <c r="BH219" s="593"/>
      <c r="BI219" s="593"/>
      <c r="BJ219" s="593"/>
      <c r="BK219" s="593"/>
      <c r="BL219" s="593"/>
      <c r="BM219" s="593"/>
      <c r="BN219" s="593"/>
      <c r="BO219" s="593"/>
      <c r="BP219" s="593"/>
      <c r="BQ219" s="593"/>
      <c r="BR219" s="593"/>
      <c r="BS219" s="593"/>
      <c r="BT219" s="593"/>
      <c r="BU219" s="593"/>
      <c r="BV219" s="593"/>
      <c r="BW219" s="593"/>
      <c r="BX219" s="593"/>
      <c r="BY219" s="593"/>
      <c r="BZ219" s="593"/>
    </row>
    <row r="220" spans="1:78" x14ac:dyDescent="0.35">
      <c r="A220" s="592"/>
      <c r="B220" s="592"/>
      <c r="C220" s="592"/>
      <c r="D220" s="592"/>
      <c r="E220" s="592"/>
      <c r="F220" s="592"/>
      <c r="G220" s="592"/>
      <c r="H220" s="592"/>
      <c r="I220" s="592"/>
      <c r="J220" s="592"/>
      <c r="K220" s="592"/>
      <c r="L220" s="592"/>
      <c r="M220" s="592"/>
      <c r="N220" s="592"/>
      <c r="O220" s="592"/>
      <c r="P220" s="592"/>
      <c r="Q220" s="592"/>
      <c r="R220" s="592"/>
      <c r="S220" s="592"/>
      <c r="T220" s="592"/>
      <c r="U220" s="592"/>
      <c r="V220" s="592"/>
      <c r="W220" s="592"/>
      <c r="X220" s="592"/>
      <c r="Y220" s="592"/>
      <c r="Z220" s="592"/>
      <c r="AA220" s="592"/>
      <c r="AB220" s="592"/>
      <c r="AC220" s="592"/>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93"/>
      <c r="BR220" s="593"/>
      <c r="BS220" s="593"/>
      <c r="BT220" s="593"/>
      <c r="BU220" s="593"/>
      <c r="BV220" s="593"/>
      <c r="BW220" s="593"/>
      <c r="BX220" s="593"/>
      <c r="BY220" s="593"/>
      <c r="BZ220" s="593"/>
    </row>
    <row r="221" spans="1:78" x14ac:dyDescent="0.35">
      <c r="A221" s="592"/>
      <c r="B221" s="592"/>
      <c r="C221" s="592"/>
      <c r="D221" s="592"/>
      <c r="E221" s="592"/>
      <c r="F221" s="592"/>
      <c r="G221" s="592"/>
      <c r="H221" s="592"/>
      <c r="I221" s="592"/>
      <c r="J221" s="592"/>
      <c r="K221" s="592"/>
      <c r="L221" s="592"/>
      <c r="M221" s="592"/>
      <c r="N221" s="592"/>
      <c r="O221" s="592"/>
      <c r="P221" s="592"/>
      <c r="Q221" s="592"/>
      <c r="R221" s="592"/>
      <c r="S221" s="592"/>
      <c r="T221" s="592"/>
      <c r="U221" s="592"/>
      <c r="V221" s="592"/>
      <c r="W221" s="592"/>
      <c r="X221" s="592"/>
      <c r="Y221" s="592"/>
      <c r="Z221" s="592"/>
      <c r="AA221" s="592"/>
      <c r="AB221" s="592"/>
      <c r="AC221" s="592"/>
      <c r="AD221" s="593"/>
      <c r="AE221" s="593"/>
      <c r="AF221" s="593"/>
      <c r="AG221" s="593"/>
      <c r="AH221" s="593"/>
      <c r="AI221" s="593"/>
      <c r="AJ221" s="593"/>
      <c r="AK221" s="593"/>
      <c r="AL221" s="593"/>
      <c r="AM221" s="593"/>
      <c r="AN221" s="593"/>
      <c r="AO221" s="593"/>
      <c r="AP221" s="593"/>
      <c r="AQ221" s="593"/>
      <c r="AR221" s="593"/>
      <c r="AS221" s="593"/>
      <c r="AT221" s="593"/>
      <c r="AU221" s="593"/>
      <c r="AV221" s="593"/>
      <c r="AW221" s="593"/>
      <c r="AX221" s="593"/>
      <c r="AY221" s="593"/>
      <c r="AZ221" s="593"/>
      <c r="BA221" s="593"/>
      <c r="BB221" s="593"/>
      <c r="BC221" s="593"/>
      <c r="BD221" s="593"/>
      <c r="BE221" s="593"/>
      <c r="BF221" s="593"/>
      <c r="BG221" s="593"/>
      <c r="BH221" s="593"/>
      <c r="BI221" s="593"/>
      <c r="BJ221" s="593"/>
      <c r="BK221" s="593"/>
      <c r="BL221" s="593"/>
      <c r="BM221" s="593"/>
      <c r="BN221" s="593"/>
      <c r="BO221" s="593"/>
      <c r="BP221" s="593"/>
      <c r="BQ221" s="593"/>
      <c r="BR221" s="593"/>
      <c r="BS221" s="593"/>
      <c r="BT221" s="593"/>
      <c r="BU221" s="593"/>
      <c r="BV221" s="593"/>
      <c r="BW221" s="593"/>
      <c r="BX221" s="593"/>
      <c r="BY221" s="593"/>
      <c r="BZ221" s="593"/>
    </row>
    <row r="222" spans="1:78" x14ac:dyDescent="0.35">
      <c r="A222" s="592"/>
      <c r="B222" s="592"/>
      <c r="C222" s="592"/>
      <c r="D222" s="592"/>
      <c r="E222" s="592"/>
      <c r="F222" s="592"/>
      <c r="G222" s="592"/>
      <c r="H222" s="592"/>
      <c r="I222" s="592"/>
      <c r="J222" s="592"/>
      <c r="K222" s="592"/>
      <c r="L222" s="592"/>
      <c r="M222" s="592"/>
      <c r="N222" s="592"/>
      <c r="O222" s="592"/>
      <c r="P222" s="592"/>
      <c r="Q222" s="592"/>
      <c r="R222" s="592"/>
      <c r="S222" s="592"/>
      <c r="T222" s="592"/>
      <c r="U222" s="592"/>
      <c r="V222" s="592"/>
      <c r="W222" s="592"/>
      <c r="X222" s="592"/>
      <c r="Y222" s="592"/>
      <c r="Z222" s="592"/>
      <c r="AA222" s="592"/>
      <c r="AB222" s="592"/>
      <c r="AC222" s="592"/>
      <c r="AD222" s="593"/>
      <c r="AE222" s="593"/>
      <c r="AF222" s="593"/>
      <c r="AG222" s="593"/>
      <c r="AH222" s="593"/>
      <c r="AI222" s="593"/>
      <c r="AJ222" s="593"/>
      <c r="AK222" s="593"/>
      <c r="AL222" s="593"/>
      <c r="AM222" s="593"/>
      <c r="AN222" s="593"/>
      <c r="AO222" s="593"/>
      <c r="AP222" s="593"/>
      <c r="AQ222" s="593"/>
      <c r="AR222" s="593"/>
      <c r="AS222" s="593"/>
      <c r="AT222" s="593"/>
      <c r="AU222" s="593"/>
      <c r="AV222" s="593"/>
      <c r="AW222" s="593"/>
      <c r="AX222" s="593"/>
      <c r="AY222" s="593"/>
      <c r="AZ222" s="593"/>
      <c r="BA222" s="593"/>
      <c r="BB222" s="593"/>
      <c r="BC222" s="593"/>
      <c r="BD222" s="593"/>
      <c r="BE222" s="593"/>
      <c r="BF222" s="593"/>
      <c r="BG222" s="593"/>
      <c r="BH222" s="593"/>
      <c r="BI222" s="593"/>
      <c r="BJ222" s="593"/>
      <c r="BK222" s="593"/>
      <c r="BL222" s="593"/>
      <c r="BM222" s="593"/>
      <c r="BN222" s="593"/>
      <c r="BO222" s="593"/>
      <c r="BP222" s="593"/>
      <c r="BQ222" s="593"/>
      <c r="BR222" s="593"/>
      <c r="BS222" s="593"/>
      <c r="BT222" s="593"/>
      <c r="BU222" s="593"/>
      <c r="BV222" s="593"/>
      <c r="BW222" s="593"/>
      <c r="BX222" s="593"/>
      <c r="BY222" s="593"/>
      <c r="BZ222" s="593"/>
    </row>
    <row r="223" spans="1:78" x14ac:dyDescent="0.35">
      <c r="A223" s="592"/>
      <c r="B223" s="592"/>
      <c r="C223" s="592"/>
      <c r="D223" s="592"/>
      <c r="E223" s="592"/>
      <c r="F223" s="592"/>
      <c r="G223" s="592"/>
      <c r="H223" s="592"/>
      <c r="I223" s="592"/>
      <c r="J223" s="592"/>
      <c r="K223" s="592"/>
      <c r="L223" s="592"/>
      <c r="M223" s="592"/>
      <c r="N223" s="592"/>
      <c r="O223" s="592"/>
      <c r="P223" s="592"/>
      <c r="Q223" s="592"/>
      <c r="R223" s="592"/>
      <c r="S223" s="592"/>
      <c r="T223" s="592"/>
      <c r="U223" s="592"/>
      <c r="V223" s="592"/>
      <c r="W223" s="592"/>
      <c r="X223" s="592"/>
      <c r="Y223" s="592"/>
      <c r="Z223" s="592"/>
      <c r="AA223" s="592"/>
      <c r="AB223" s="592"/>
      <c r="AC223" s="592"/>
      <c r="AD223" s="593"/>
      <c r="AE223" s="593"/>
      <c r="AF223" s="593"/>
      <c r="AG223" s="593"/>
      <c r="AH223" s="593"/>
      <c r="AI223" s="593"/>
      <c r="AJ223" s="593"/>
      <c r="AK223" s="593"/>
      <c r="AL223" s="593"/>
      <c r="AM223" s="593"/>
      <c r="AN223" s="593"/>
      <c r="AO223" s="593"/>
      <c r="AP223" s="593"/>
      <c r="AQ223" s="593"/>
      <c r="AR223" s="593"/>
      <c r="AS223" s="593"/>
      <c r="AT223" s="593"/>
      <c r="AU223" s="593"/>
      <c r="AV223" s="593"/>
      <c r="AW223" s="593"/>
      <c r="AX223" s="593"/>
      <c r="AY223" s="593"/>
      <c r="AZ223" s="593"/>
      <c r="BA223" s="593"/>
      <c r="BB223" s="593"/>
      <c r="BC223" s="593"/>
      <c r="BD223" s="593"/>
      <c r="BE223" s="593"/>
      <c r="BF223" s="593"/>
      <c r="BG223" s="593"/>
      <c r="BH223" s="593"/>
      <c r="BI223" s="593"/>
      <c r="BJ223" s="593"/>
      <c r="BK223" s="593"/>
      <c r="BL223" s="593"/>
      <c r="BM223" s="593"/>
      <c r="BN223" s="593"/>
      <c r="BO223" s="593"/>
      <c r="BP223" s="593"/>
      <c r="BQ223" s="593"/>
      <c r="BR223" s="593"/>
      <c r="BS223" s="593"/>
      <c r="BT223" s="593"/>
      <c r="BU223" s="593"/>
      <c r="BV223" s="593"/>
      <c r="BW223" s="593"/>
      <c r="BX223" s="593"/>
      <c r="BY223" s="593"/>
      <c r="BZ223" s="593"/>
    </row>
    <row r="224" spans="1:78" x14ac:dyDescent="0.35">
      <c r="A224" s="592"/>
      <c r="B224" s="592"/>
      <c r="C224" s="592"/>
      <c r="D224" s="592"/>
      <c r="E224" s="592"/>
      <c r="F224" s="592"/>
      <c r="G224" s="592"/>
      <c r="H224" s="592"/>
      <c r="I224" s="592"/>
      <c r="J224" s="592"/>
      <c r="K224" s="592"/>
      <c r="L224" s="592"/>
      <c r="M224" s="592"/>
      <c r="N224" s="592"/>
      <c r="O224" s="592"/>
      <c r="P224" s="592"/>
      <c r="Q224" s="592"/>
      <c r="R224" s="592"/>
      <c r="S224" s="592"/>
      <c r="T224" s="592"/>
      <c r="U224" s="592"/>
      <c r="V224" s="592"/>
      <c r="W224" s="592"/>
      <c r="X224" s="592"/>
      <c r="Y224" s="592"/>
      <c r="Z224" s="592"/>
      <c r="AA224" s="592"/>
      <c r="AB224" s="592"/>
      <c r="AC224" s="592"/>
      <c r="AD224" s="593"/>
      <c r="AE224" s="593"/>
      <c r="AF224" s="593"/>
      <c r="AG224" s="593"/>
      <c r="AH224" s="593"/>
      <c r="AI224" s="593"/>
      <c r="AJ224" s="593"/>
      <c r="AK224" s="593"/>
      <c r="AL224" s="593"/>
      <c r="AM224" s="593"/>
      <c r="AN224" s="593"/>
      <c r="AO224" s="593"/>
      <c r="AP224" s="593"/>
      <c r="AQ224" s="593"/>
      <c r="AR224" s="593"/>
      <c r="AS224" s="593"/>
      <c r="AT224" s="593"/>
      <c r="AU224" s="593"/>
      <c r="AV224" s="593"/>
      <c r="AW224" s="593"/>
      <c r="AX224" s="593"/>
      <c r="AY224" s="593"/>
      <c r="AZ224" s="593"/>
      <c r="BA224" s="593"/>
      <c r="BB224" s="593"/>
      <c r="BC224" s="593"/>
      <c r="BD224" s="593"/>
      <c r="BE224" s="593"/>
      <c r="BF224" s="593"/>
      <c r="BG224" s="593"/>
      <c r="BH224" s="593"/>
      <c r="BI224" s="593"/>
      <c r="BJ224" s="593"/>
      <c r="BK224" s="593"/>
      <c r="BL224" s="593"/>
      <c r="BM224" s="593"/>
      <c r="BN224" s="593"/>
      <c r="BO224" s="593"/>
      <c r="BP224" s="593"/>
      <c r="BQ224" s="593"/>
      <c r="BR224" s="593"/>
      <c r="BS224" s="593"/>
      <c r="BT224" s="593"/>
      <c r="BU224" s="593"/>
      <c r="BV224" s="593"/>
      <c r="BW224" s="593"/>
      <c r="BX224" s="593"/>
      <c r="BY224" s="593"/>
      <c r="BZ224" s="593"/>
    </row>
    <row r="225" spans="1:78" x14ac:dyDescent="0.35">
      <c r="A225" s="592"/>
      <c r="B225" s="592"/>
      <c r="C225" s="592"/>
      <c r="D225" s="592"/>
      <c r="E225" s="592"/>
      <c r="F225" s="592"/>
      <c r="G225" s="592"/>
      <c r="H225" s="592"/>
      <c r="I225" s="592"/>
      <c r="J225" s="592"/>
      <c r="K225" s="592"/>
      <c r="L225" s="592"/>
      <c r="M225" s="592"/>
      <c r="N225" s="592"/>
      <c r="O225" s="592"/>
      <c r="P225" s="592"/>
      <c r="Q225" s="592"/>
      <c r="R225" s="592"/>
      <c r="S225" s="592"/>
      <c r="T225" s="592"/>
      <c r="U225" s="592"/>
      <c r="V225" s="592"/>
      <c r="W225" s="592"/>
      <c r="X225" s="592"/>
      <c r="Y225" s="592"/>
      <c r="Z225" s="592"/>
      <c r="AA225" s="592"/>
      <c r="AB225" s="592"/>
      <c r="AC225" s="592"/>
      <c r="AD225" s="593"/>
      <c r="AE225" s="593"/>
      <c r="AF225" s="593"/>
      <c r="AG225" s="593"/>
      <c r="AH225" s="593"/>
      <c r="AI225" s="593"/>
      <c r="AJ225" s="593"/>
      <c r="AK225" s="593"/>
      <c r="AL225" s="593"/>
      <c r="AM225" s="593"/>
      <c r="AN225" s="593"/>
      <c r="AO225" s="593"/>
      <c r="AP225" s="593"/>
      <c r="AQ225" s="593"/>
      <c r="AR225" s="593"/>
      <c r="AS225" s="593"/>
      <c r="AT225" s="593"/>
      <c r="AU225" s="593"/>
      <c r="AV225" s="593"/>
      <c r="AW225" s="593"/>
      <c r="AX225" s="593"/>
      <c r="AY225" s="593"/>
      <c r="AZ225" s="593"/>
      <c r="BA225" s="593"/>
      <c r="BB225" s="593"/>
      <c r="BC225" s="593"/>
      <c r="BD225" s="593"/>
      <c r="BE225" s="593"/>
      <c r="BF225" s="593"/>
      <c r="BG225" s="593"/>
      <c r="BH225" s="593"/>
      <c r="BI225" s="593"/>
      <c r="BJ225" s="593"/>
      <c r="BK225" s="593"/>
      <c r="BL225" s="593"/>
      <c r="BM225" s="593"/>
      <c r="BN225" s="593"/>
      <c r="BO225" s="593"/>
      <c r="BP225" s="593"/>
      <c r="BQ225" s="593"/>
      <c r="BR225" s="593"/>
      <c r="BS225" s="593"/>
      <c r="BT225" s="593"/>
      <c r="BU225" s="593"/>
      <c r="BV225" s="593"/>
      <c r="BW225" s="593"/>
      <c r="BX225" s="593"/>
      <c r="BY225" s="593"/>
      <c r="BZ225" s="593"/>
    </row>
    <row r="226" spans="1:78" x14ac:dyDescent="0.35">
      <c r="A226" s="592"/>
      <c r="B226" s="592"/>
      <c r="C226" s="592"/>
      <c r="D226" s="592"/>
      <c r="E226" s="592"/>
      <c r="F226" s="592"/>
      <c r="G226" s="592"/>
      <c r="H226" s="592"/>
      <c r="I226" s="592"/>
      <c r="J226" s="592"/>
      <c r="K226" s="592"/>
      <c r="L226" s="592"/>
      <c r="M226" s="592"/>
      <c r="N226" s="592"/>
      <c r="O226" s="592"/>
      <c r="P226" s="592"/>
      <c r="Q226" s="592"/>
      <c r="R226" s="592"/>
      <c r="S226" s="592"/>
      <c r="T226" s="592"/>
      <c r="U226" s="592"/>
      <c r="V226" s="592"/>
      <c r="W226" s="592"/>
      <c r="X226" s="592"/>
      <c r="Y226" s="592"/>
      <c r="Z226" s="592"/>
      <c r="AA226" s="592"/>
      <c r="AB226" s="592"/>
      <c r="AC226" s="592"/>
      <c r="AD226" s="593"/>
      <c r="AE226" s="593"/>
      <c r="AF226" s="593"/>
      <c r="AG226" s="593"/>
      <c r="AH226" s="593"/>
      <c r="AI226" s="593"/>
      <c r="AJ226" s="593"/>
      <c r="AK226" s="593"/>
      <c r="AL226" s="593"/>
      <c r="AM226" s="593"/>
      <c r="AN226" s="593"/>
      <c r="AO226" s="593"/>
      <c r="AP226" s="593"/>
      <c r="AQ226" s="593"/>
      <c r="AR226" s="593"/>
      <c r="AS226" s="593"/>
      <c r="AT226" s="593"/>
      <c r="AU226" s="593"/>
      <c r="AV226" s="593"/>
      <c r="AW226" s="593"/>
      <c r="AX226" s="593"/>
      <c r="AY226" s="593"/>
      <c r="AZ226" s="593"/>
      <c r="BA226" s="593"/>
      <c r="BB226" s="593"/>
      <c r="BC226" s="593"/>
      <c r="BD226" s="593"/>
      <c r="BE226" s="593"/>
      <c r="BF226" s="593"/>
      <c r="BG226" s="593"/>
      <c r="BH226" s="593"/>
      <c r="BI226" s="593"/>
      <c r="BJ226" s="593"/>
      <c r="BK226" s="593"/>
      <c r="BL226" s="593"/>
      <c r="BM226" s="593"/>
      <c r="BN226" s="593"/>
      <c r="BO226" s="593"/>
      <c r="BP226" s="593"/>
      <c r="BQ226" s="593"/>
      <c r="BR226" s="593"/>
      <c r="BS226" s="593"/>
      <c r="BT226" s="593"/>
      <c r="BU226" s="593"/>
      <c r="BV226" s="593"/>
      <c r="BW226" s="593"/>
      <c r="BX226" s="593"/>
      <c r="BY226" s="593"/>
      <c r="BZ226" s="593"/>
    </row>
    <row r="227" spans="1:78" x14ac:dyDescent="0.35">
      <c r="A227" s="592"/>
      <c r="B227" s="592"/>
      <c r="C227" s="592"/>
      <c r="D227" s="592"/>
      <c r="E227" s="592"/>
      <c r="F227" s="592"/>
      <c r="G227" s="592"/>
      <c r="H227" s="592"/>
      <c r="I227" s="592"/>
      <c r="J227" s="592"/>
      <c r="K227" s="592"/>
      <c r="L227" s="592"/>
      <c r="M227" s="592"/>
      <c r="N227" s="592"/>
      <c r="O227" s="592"/>
      <c r="P227" s="592"/>
      <c r="Q227" s="592"/>
      <c r="R227" s="592"/>
      <c r="S227" s="592"/>
      <c r="T227" s="592"/>
      <c r="U227" s="592"/>
      <c r="V227" s="592"/>
      <c r="W227" s="592"/>
      <c r="X227" s="592"/>
      <c r="Y227" s="592"/>
      <c r="Z227" s="592"/>
      <c r="AA227" s="592"/>
      <c r="AB227" s="592"/>
      <c r="AC227" s="592"/>
      <c r="AD227" s="593"/>
      <c r="AE227" s="593"/>
      <c r="AF227" s="593"/>
      <c r="AG227" s="593"/>
      <c r="AH227" s="593"/>
      <c r="AI227" s="593"/>
      <c r="AJ227" s="593"/>
      <c r="AK227" s="593"/>
      <c r="AL227" s="593"/>
      <c r="AM227" s="593"/>
      <c r="AN227" s="593"/>
      <c r="AO227" s="593"/>
      <c r="AP227" s="593"/>
      <c r="AQ227" s="593"/>
      <c r="AR227" s="593"/>
      <c r="AS227" s="593"/>
      <c r="AT227" s="593"/>
      <c r="AU227" s="593"/>
      <c r="AV227" s="593"/>
      <c r="AW227" s="593"/>
      <c r="AX227" s="593"/>
      <c r="AY227" s="593"/>
      <c r="AZ227" s="593"/>
      <c r="BA227" s="593"/>
      <c r="BB227" s="593"/>
      <c r="BC227" s="593"/>
      <c r="BD227" s="593"/>
      <c r="BE227" s="593"/>
      <c r="BF227" s="593"/>
      <c r="BG227" s="593"/>
      <c r="BH227" s="593"/>
      <c r="BI227" s="593"/>
      <c r="BJ227" s="593"/>
      <c r="BK227" s="593"/>
      <c r="BL227" s="593"/>
      <c r="BM227" s="593"/>
      <c r="BN227" s="593"/>
      <c r="BO227" s="593"/>
      <c r="BP227" s="593"/>
      <c r="BQ227" s="593"/>
      <c r="BR227" s="593"/>
      <c r="BS227" s="593"/>
      <c r="BT227" s="593"/>
      <c r="BU227" s="593"/>
      <c r="BV227" s="593"/>
      <c r="BW227" s="593"/>
      <c r="BX227" s="593"/>
      <c r="BY227" s="593"/>
      <c r="BZ227" s="593"/>
    </row>
    <row r="228" spans="1:78" x14ac:dyDescent="0.35">
      <c r="A228" s="592"/>
      <c r="B228" s="592"/>
      <c r="C228" s="592"/>
      <c r="D228" s="592"/>
      <c r="E228" s="592"/>
      <c r="F228" s="592"/>
      <c r="G228" s="592"/>
      <c r="H228" s="592"/>
      <c r="I228" s="592"/>
      <c r="J228" s="592"/>
      <c r="K228" s="592"/>
      <c r="L228" s="592"/>
      <c r="M228" s="592"/>
      <c r="N228" s="592"/>
      <c r="O228" s="592"/>
      <c r="P228" s="592"/>
      <c r="Q228" s="592"/>
      <c r="R228" s="592"/>
      <c r="S228" s="592"/>
      <c r="T228" s="592"/>
      <c r="U228" s="592"/>
      <c r="V228" s="592"/>
      <c r="W228" s="592"/>
      <c r="X228" s="592"/>
      <c r="Y228" s="592"/>
      <c r="Z228" s="592"/>
      <c r="AA228" s="592"/>
      <c r="AB228" s="592"/>
      <c r="AC228" s="592"/>
      <c r="AD228" s="593"/>
      <c r="AE228" s="593"/>
      <c r="AF228" s="593"/>
      <c r="AG228" s="593"/>
      <c r="AH228" s="593"/>
      <c r="AI228" s="593"/>
      <c r="AJ228" s="593"/>
      <c r="AK228" s="593"/>
      <c r="AL228" s="593"/>
      <c r="AM228" s="593"/>
      <c r="AN228" s="593"/>
      <c r="AO228" s="593"/>
      <c r="AP228" s="593"/>
      <c r="AQ228" s="593"/>
      <c r="AR228" s="593"/>
      <c r="AS228" s="593"/>
      <c r="AT228" s="593"/>
      <c r="AU228" s="593"/>
      <c r="AV228" s="593"/>
      <c r="AW228" s="593"/>
      <c r="AX228" s="593"/>
      <c r="AY228" s="593"/>
      <c r="AZ228" s="593"/>
      <c r="BA228" s="593"/>
      <c r="BB228" s="593"/>
      <c r="BC228" s="593"/>
      <c r="BD228" s="593"/>
      <c r="BE228" s="593"/>
      <c r="BF228" s="593"/>
      <c r="BG228" s="593"/>
      <c r="BH228" s="593"/>
      <c r="BI228" s="593"/>
      <c r="BJ228" s="593"/>
      <c r="BK228" s="593"/>
      <c r="BL228" s="593"/>
      <c r="BM228" s="593"/>
      <c r="BN228" s="593"/>
      <c r="BO228" s="593"/>
      <c r="BP228" s="593"/>
      <c r="BQ228" s="593"/>
      <c r="BR228" s="593"/>
      <c r="BS228" s="593"/>
      <c r="BT228" s="593"/>
      <c r="BU228" s="593"/>
      <c r="BV228" s="593"/>
      <c r="BW228" s="593"/>
      <c r="BX228" s="593"/>
      <c r="BY228" s="593"/>
      <c r="BZ228" s="593"/>
    </row>
    <row r="229" spans="1:78" x14ac:dyDescent="0.35">
      <c r="A229" s="592"/>
      <c r="B229" s="592"/>
      <c r="C229" s="592"/>
      <c r="D229" s="592"/>
      <c r="E229" s="592"/>
      <c r="F229" s="592"/>
      <c r="G229" s="592"/>
      <c r="H229" s="592"/>
      <c r="I229" s="592"/>
      <c r="J229" s="592"/>
      <c r="K229" s="592"/>
      <c r="L229" s="592"/>
      <c r="M229" s="592"/>
      <c r="N229" s="592"/>
      <c r="O229" s="592"/>
      <c r="P229" s="592"/>
      <c r="Q229" s="592"/>
      <c r="R229" s="592"/>
      <c r="S229" s="592"/>
      <c r="T229" s="592"/>
      <c r="U229" s="592"/>
      <c r="V229" s="592"/>
      <c r="W229" s="592"/>
      <c r="X229" s="592"/>
      <c r="Y229" s="592"/>
      <c r="Z229" s="592"/>
      <c r="AA229" s="592"/>
      <c r="AB229" s="592"/>
      <c r="AC229" s="592"/>
      <c r="AD229" s="593"/>
      <c r="AE229" s="593"/>
      <c r="AF229" s="593"/>
      <c r="AG229" s="593"/>
      <c r="AH229" s="593"/>
      <c r="AI229" s="593"/>
      <c r="AJ229" s="593"/>
      <c r="AK229" s="593"/>
      <c r="AL229" s="593"/>
      <c r="AM229" s="593"/>
      <c r="AN229" s="593"/>
      <c r="AO229" s="593"/>
      <c r="AP229" s="593"/>
      <c r="AQ229" s="593"/>
      <c r="AR229" s="593"/>
      <c r="AS229" s="593"/>
      <c r="AT229" s="593"/>
      <c r="AU229" s="593"/>
      <c r="AV229" s="593"/>
      <c r="AW229" s="593"/>
      <c r="AX229" s="593"/>
      <c r="AY229" s="593"/>
      <c r="AZ229" s="593"/>
      <c r="BA229" s="593"/>
      <c r="BB229" s="593"/>
      <c r="BC229" s="593"/>
      <c r="BD229" s="593"/>
      <c r="BE229" s="593"/>
      <c r="BF229" s="593"/>
      <c r="BG229" s="593"/>
      <c r="BH229" s="593"/>
      <c r="BI229" s="593"/>
      <c r="BJ229" s="593"/>
      <c r="BK229" s="593"/>
      <c r="BL229" s="593"/>
      <c r="BM229" s="593"/>
      <c r="BN229" s="593"/>
      <c r="BO229" s="593"/>
      <c r="BP229" s="593"/>
      <c r="BQ229" s="593"/>
      <c r="BR229" s="593"/>
      <c r="BS229" s="593"/>
      <c r="BT229" s="593"/>
      <c r="BU229" s="593"/>
      <c r="BV229" s="593"/>
      <c r="BW229" s="593"/>
      <c r="BX229" s="593"/>
      <c r="BY229" s="593"/>
      <c r="BZ229" s="593"/>
    </row>
    <row r="230" spans="1:78" x14ac:dyDescent="0.35">
      <c r="A230" s="592"/>
      <c r="B230" s="592"/>
      <c r="C230" s="592"/>
      <c r="D230" s="592"/>
      <c r="E230" s="592"/>
      <c r="F230" s="592"/>
      <c r="G230" s="592"/>
      <c r="H230" s="592"/>
      <c r="I230" s="592"/>
      <c r="J230" s="592"/>
      <c r="K230" s="592"/>
      <c r="L230" s="592"/>
      <c r="M230" s="592"/>
      <c r="N230" s="592"/>
      <c r="O230" s="592"/>
      <c r="P230" s="592"/>
      <c r="Q230" s="592"/>
      <c r="R230" s="592"/>
      <c r="S230" s="592"/>
      <c r="T230" s="592"/>
      <c r="U230" s="592"/>
      <c r="V230" s="592"/>
      <c r="W230" s="592"/>
      <c r="X230" s="592"/>
      <c r="Y230" s="592"/>
      <c r="Z230" s="592"/>
      <c r="AA230" s="592"/>
      <c r="AB230" s="592"/>
      <c r="AC230" s="592"/>
      <c r="AD230" s="593"/>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3"/>
      <c r="BK230" s="593"/>
      <c r="BL230" s="593"/>
      <c r="BM230" s="593"/>
      <c r="BN230" s="593"/>
      <c r="BO230" s="593"/>
      <c r="BP230" s="593"/>
      <c r="BQ230" s="593"/>
      <c r="BR230" s="593"/>
      <c r="BS230" s="593"/>
      <c r="BT230" s="593"/>
      <c r="BU230" s="593"/>
      <c r="BV230" s="593"/>
      <c r="BW230" s="593"/>
      <c r="BX230" s="593"/>
      <c r="BY230" s="593"/>
      <c r="BZ230" s="593"/>
    </row>
    <row r="231" spans="1:78" x14ac:dyDescent="0.35">
      <c r="A231" s="592"/>
      <c r="B231" s="592"/>
      <c r="C231" s="592"/>
      <c r="D231" s="592"/>
      <c r="E231" s="592"/>
      <c r="F231" s="592"/>
      <c r="G231" s="592"/>
      <c r="H231" s="592"/>
      <c r="I231" s="592"/>
      <c r="J231" s="592"/>
      <c r="K231" s="592"/>
      <c r="L231" s="592"/>
      <c r="M231" s="592"/>
      <c r="N231" s="592"/>
      <c r="O231" s="592"/>
      <c r="P231" s="592"/>
      <c r="Q231" s="592"/>
      <c r="R231" s="592"/>
      <c r="S231" s="592"/>
      <c r="T231" s="592"/>
      <c r="U231" s="592"/>
      <c r="V231" s="592"/>
      <c r="W231" s="592"/>
      <c r="X231" s="592"/>
      <c r="Y231" s="592"/>
      <c r="Z231" s="592"/>
      <c r="AA231" s="592"/>
      <c r="AB231" s="592"/>
      <c r="AC231" s="592"/>
      <c r="AD231" s="593"/>
      <c r="AE231" s="593"/>
      <c r="AF231" s="593"/>
      <c r="AG231" s="593"/>
      <c r="AH231" s="593"/>
      <c r="AI231" s="593"/>
      <c r="AJ231" s="593"/>
      <c r="AK231" s="593"/>
      <c r="AL231" s="593"/>
      <c r="AM231" s="593"/>
      <c r="AN231" s="593"/>
      <c r="AO231" s="593"/>
      <c r="AP231" s="593"/>
      <c r="AQ231" s="593"/>
      <c r="AR231" s="593"/>
      <c r="AS231" s="593"/>
      <c r="AT231" s="593"/>
      <c r="AU231" s="593"/>
      <c r="AV231" s="593"/>
      <c r="AW231" s="593"/>
      <c r="AX231" s="593"/>
      <c r="AY231" s="593"/>
      <c r="AZ231" s="593"/>
      <c r="BA231" s="593"/>
      <c r="BB231" s="593"/>
      <c r="BC231" s="593"/>
      <c r="BD231" s="593"/>
      <c r="BE231" s="593"/>
      <c r="BF231" s="593"/>
      <c r="BG231" s="593"/>
      <c r="BH231" s="593"/>
      <c r="BI231" s="593"/>
      <c r="BJ231" s="593"/>
      <c r="BK231" s="593"/>
      <c r="BL231" s="593"/>
      <c r="BM231" s="593"/>
      <c r="BN231" s="593"/>
      <c r="BO231" s="593"/>
      <c r="BP231" s="593"/>
      <c r="BQ231" s="593"/>
      <c r="BR231" s="593"/>
      <c r="BS231" s="593"/>
      <c r="BT231" s="593"/>
      <c r="BU231" s="593"/>
      <c r="BV231" s="593"/>
      <c r="BW231" s="593"/>
      <c r="BX231" s="593"/>
      <c r="BY231" s="593"/>
      <c r="BZ231" s="593"/>
    </row>
    <row r="232" spans="1:78" x14ac:dyDescent="0.35">
      <c r="A232" s="592"/>
      <c r="B232" s="592"/>
      <c r="C232" s="592"/>
      <c r="D232" s="592"/>
      <c r="E232" s="592"/>
      <c r="F232" s="592"/>
      <c r="G232" s="592"/>
      <c r="H232" s="592"/>
      <c r="I232" s="592"/>
      <c r="J232" s="592"/>
      <c r="K232" s="592"/>
      <c r="L232" s="592"/>
      <c r="M232" s="592"/>
      <c r="N232" s="592"/>
      <c r="O232" s="592"/>
      <c r="P232" s="592"/>
      <c r="Q232" s="592"/>
      <c r="R232" s="592"/>
      <c r="S232" s="592"/>
      <c r="T232" s="592"/>
      <c r="U232" s="592"/>
      <c r="V232" s="592"/>
      <c r="W232" s="592"/>
      <c r="X232" s="592"/>
      <c r="Y232" s="592"/>
      <c r="Z232" s="592"/>
      <c r="AA232" s="592"/>
      <c r="AB232" s="592"/>
      <c r="AC232" s="592"/>
      <c r="AD232" s="593"/>
      <c r="AE232" s="593"/>
      <c r="AF232" s="593"/>
      <c r="AG232" s="593"/>
      <c r="AH232" s="593"/>
      <c r="AI232" s="593"/>
      <c r="AJ232" s="593"/>
      <c r="AK232" s="593"/>
      <c r="AL232" s="593"/>
      <c r="AM232" s="593"/>
      <c r="AN232" s="593"/>
      <c r="AO232" s="593"/>
      <c r="AP232" s="593"/>
      <c r="AQ232" s="593"/>
      <c r="AR232" s="593"/>
      <c r="AS232" s="593"/>
      <c r="AT232" s="593"/>
      <c r="AU232" s="593"/>
      <c r="AV232" s="593"/>
      <c r="AW232" s="593"/>
      <c r="AX232" s="593"/>
      <c r="AY232" s="593"/>
      <c r="AZ232" s="593"/>
      <c r="BA232" s="593"/>
      <c r="BB232" s="593"/>
      <c r="BC232" s="593"/>
      <c r="BD232" s="593"/>
      <c r="BE232" s="593"/>
      <c r="BF232" s="593"/>
      <c r="BG232" s="593"/>
      <c r="BH232" s="593"/>
      <c r="BI232" s="593"/>
      <c r="BJ232" s="593"/>
      <c r="BK232" s="593"/>
      <c r="BL232" s="593"/>
      <c r="BM232" s="593"/>
      <c r="BN232" s="593"/>
      <c r="BO232" s="593"/>
      <c r="BP232" s="593"/>
      <c r="BQ232" s="593"/>
      <c r="BR232" s="593"/>
      <c r="BS232" s="593"/>
      <c r="BT232" s="593"/>
      <c r="BU232" s="593"/>
      <c r="BV232" s="593"/>
      <c r="BW232" s="593"/>
      <c r="BX232" s="593"/>
      <c r="BY232" s="593"/>
      <c r="BZ232" s="593"/>
    </row>
    <row r="233" spans="1:78" x14ac:dyDescent="0.35">
      <c r="A233" s="592"/>
      <c r="B233" s="592"/>
      <c r="C233" s="592"/>
      <c r="D233" s="592"/>
      <c r="E233" s="592"/>
      <c r="F233" s="592"/>
      <c r="G233" s="592"/>
      <c r="H233" s="592"/>
      <c r="I233" s="592"/>
      <c r="J233" s="592"/>
      <c r="K233" s="592"/>
      <c r="L233" s="592"/>
      <c r="M233" s="592"/>
      <c r="N233" s="592"/>
      <c r="O233" s="592"/>
      <c r="P233" s="592"/>
      <c r="Q233" s="592"/>
      <c r="R233" s="592"/>
      <c r="S233" s="592"/>
      <c r="T233" s="592"/>
      <c r="U233" s="592"/>
      <c r="V233" s="592"/>
      <c r="W233" s="592"/>
      <c r="X233" s="592"/>
      <c r="Y233" s="592"/>
      <c r="Z233" s="592"/>
      <c r="AA233" s="592"/>
      <c r="AB233" s="592"/>
      <c r="AC233" s="592"/>
      <c r="AD233" s="593"/>
      <c r="AE233" s="593"/>
      <c r="AF233" s="593"/>
      <c r="AG233" s="593"/>
      <c r="AH233" s="593"/>
      <c r="AI233" s="593"/>
      <c r="AJ233" s="593"/>
      <c r="AK233" s="593"/>
      <c r="AL233" s="593"/>
      <c r="AM233" s="593"/>
      <c r="AN233" s="593"/>
      <c r="AO233" s="593"/>
      <c r="AP233" s="593"/>
      <c r="AQ233" s="593"/>
      <c r="AR233" s="593"/>
      <c r="AS233" s="593"/>
      <c r="AT233" s="593"/>
      <c r="AU233" s="593"/>
      <c r="AV233" s="593"/>
      <c r="AW233" s="593"/>
      <c r="AX233" s="593"/>
      <c r="AY233" s="593"/>
      <c r="AZ233" s="593"/>
      <c r="BA233" s="593"/>
      <c r="BB233" s="593"/>
      <c r="BC233" s="593"/>
      <c r="BD233" s="593"/>
      <c r="BE233" s="593"/>
      <c r="BF233" s="593"/>
      <c r="BG233" s="593"/>
      <c r="BH233" s="593"/>
      <c r="BI233" s="593"/>
      <c r="BJ233" s="593"/>
      <c r="BK233" s="593"/>
      <c r="BL233" s="593"/>
      <c r="BM233" s="593"/>
      <c r="BN233" s="593"/>
      <c r="BO233" s="593"/>
      <c r="BP233" s="593"/>
      <c r="BQ233" s="593"/>
      <c r="BR233" s="593"/>
      <c r="BS233" s="593"/>
      <c r="BT233" s="593"/>
      <c r="BU233" s="593"/>
      <c r="BV233" s="593"/>
      <c r="BW233" s="593"/>
      <c r="BX233" s="593"/>
      <c r="BY233" s="593"/>
      <c r="BZ233" s="593"/>
    </row>
    <row r="234" spans="1:78" x14ac:dyDescent="0.35">
      <c r="A234" s="592"/>
      <c r="B234" s="592"/>
      <c r="C234" s="592"/>
      <c r="D234" s="592"/>
      <c r="E234" s="592"/>
      <c r="F234" s="592"/>
      <c r="G234" s="592"/>
      <c r="H234" s="592"/>
      <c r="I234" s="592"/>
      <c r="J234" s="592"/>
      <c r="K234" s="592"/>
      <c r="L234" s="592"/>
      <c r="M234" s="592"/>
      <c r="N234" s="592"/>
      <c r="O234" s="592"/>
      <c r="P234" s="592"/>
      <c r="Q234" s="592"/>
      <c r="R234" s="592"/>
      <c r="S234" s="592"/>
      <c r="T234" s="592"/>
      <c r="U234" s="592"/>
      <c r="V234" s="592"/>
      <c r="W234" s="592"/>
      <c r="X234" s="592"/>
      <c r="Y234" s="592"/>
      <c r="Z234" s="592"/>
      <c r="AA234" s="592"/>
      <c r="AB234" s="592"/>
      <c r="AC234" s="592"/>
      <c r="AD234" s="593"/>
      <c r="AE234" s="593"/>
      <c r="AF234" s="593"/>
      <c r="AG234" s="593"/>
      <c r="AH234" s="593"/>
      <c r="AI234" s="593"/>
      <c r="AJ234" s="593"/>
      <c r="AK234" s="593"/>
      <c r="AL234" s="593"/>
      <c r="AM234" s="593"/>
      <c r="AN234" s="593"/>
      <c r="AO234" s="593"/>
      <c r="AP234" s="593"/>
      <c r="AQ234" s="593"/>
      <c r="AR234" s="593"/>
      <c r="AS234" s="593"/>
      <c r="AT234" s="593"/>
      <c r="AU234" s="593"/>
      <c r="AV234" s="593"/>
      <c r="AW234" s="593"/>
      <c r="AX234" s="593"/>
      <c r="AY234" s="593"/>
      <c r="AZ234" s="593"/>
      <c r="BA234" s="593"/>
      <c r="BB234" s="593"/>
      <c r="BC234" s="593"/>
      <c r="BD234" s="593"/>
      <c r="BE234" s="593"/>
      <c r="BF234" s="593"/>
      <c r="BG234" s="593"/>
      <c r="BH234" s="593"/>
      <c r="BI234" s="593"/>
      <c r="BJ234" s="593"/>
      <c r="BK234" s="593"/>
      <c r="BL234" s="593"/>
      <c r="BM234" s="593"/>
      <c r="BN234" s="593"/>
      <c r="BO234" s="593"/>
      <c r="BP234" s="593"/>
      <c r="BQ234" s="593"/>
      <c r="BR234" s="593"/>
      <c r="BS234" s="593"/>
      <c r="BT234" s="593"/>
      <c r="BU234" s="593"/>
      <c r="BV234" s="593"/>
      <c r="BW234" s="593"/>
      <c r="BX234" s="593"/>
      <c r="BY234" s="593"/>
      <c r="BZ234" s="593"/>
    </row>
    <row r="235" spans="1:78" x14ac:dyDescent="0.35">
      <c r="A235" s="592"/>
      <c r="B235" s="592"/>
      <c r="C235" s="592"/>
      <c r="D235" s="592"/>
      <c r="E235" s="592"/>
      <c r="F235" s="592"/>
      <c r="G235" s="592"/>
      <c r="H235" s="592"/>
      <c r="I235" s="592"/>
      <c r="J235" s="592"/>
      <c r="K235" s="592"/>
      <c r="L235" s="592"/>
      <c r="M235" s="592"/>
      <c r="N235" s="592"/>
      <c r="O235" s="592"/>
      <c r="P235" s="592"/>
      <c r="Q235" s="592"/>
      <c r="R235" s="592"/>
      <c r="S235" s="592"/>
      <c r="T235" s="592"/>
      <c r="U235" s="592"/>
      <c r="V235" s="592"/>
      <c r="W235" s="592"/>
      <c r="X235" s="592"/>
      <c r="Y235" s="592"/>
      <c r="Z235" s="592"/>
      <c r="AA235" s="592"/>
      <c r="AB235" s="592"/>
      <c r="AC235" s="592"/>
      <c r="AD235" s="593"/>
      <c r="AE235" s="593"/>
      <c r="AF235" s="593"/>
      <c r="AG235" s="593"/>
      <c r="AH235" s="593"/>
      <c r="AI235" s="593"/>
      <c r="AJ235" s="593"/>
      <c r="AK235" s="593"/>
      <c r="AL235" s="593"/>
      <c r="AM235" s="593"/>
      <c r="AN235" s="593"/>
      <c r="AO235" s="593"/>
      <c r="AP235" s="593"/>
      <c r="AQ235" s="593"/>
      <c r="AR235" s="593"/>
      <c r="AS235" s="593"/>
      <c r="AT235" s="593"/>
      <c r="AU235" s="593"/>
      <c r="AV235" s="593"/>
      <c r="AW235" s="593"/>
      <c r="AX235" s="593"/>
      <c r="AY235" s="593"/>
      <c r="AZ235" s="593"/>
      <c r="BA235" s="593"/>
      <c r="BB235" s="593"/>
      <c r="BC235" s="593"/>
      <c r="BD235" s="593"/>
      <c r="BE235" s="593"/>
      <c r="BF235" s="593"/>
      <c r="BG235" s="593"/>
      <c r="BH235" s="593"/>
      <c r="BI235" s="593"/>
      <c r="BJ235" s="593"/>
      <c r="BK235" s="593"/>
      <c r="BL235" s="593"/>
      <c r="BM235" s="593"/>
      <c r="BN235" s="593"/>
      <c r="BO235" s="593"/>
      <c r="BP235" s="593"/>
      <c r="BQ235" s="593"/>
      <c r="BR235" s="593"/>
      <c r="BS235" s="593"/>
      <c r="BT235" s="593"/>
      <c r="BU235" s="593"/>
      <c r="BV235" s="593"/>
      <c r="BW235" s="593"/>
      <c r="BX235" s="593"/>
      <c r="BY235" s="593"/>
      <c r="BZ235" s="593"/>
    </row>
    <row r="236" spans="1:78" x14ac:dyDescent="0.35">
      <c r="A236" s="592"/>
      <c r="B236" s="592"/>
      <c r="C236" s="592"/>
      <c r="D236" s="592"/>
      <c r="E236" s="592"/>
      <c r="F236" s="592"/>
      <c r="G236" s="592"/>
      <c r="H236" s="592"/>
      <c r="I236" s="592"/>
      <c r="J236" s="592"/>
      <c r="K236" s="592"/>
      <c r="L236" s="592"/>
      <c r="M236" s="592"/>
      <c r="N236" s="592"/>
      <c r="O236" s="592"/>
      <c r="P236" s="592"/>
      <c r="Q236" s="592"/>
      <c r="R236" s="592"/>
      <c r="S236" s="592"/>
      <c r="T236" s="592"/>
      <c r="U236" s="592"/>
      <c r="V236" s="592"/>
      <c r="W236" s="592"/>
      <c r="X236" s="592"/>
      <c r="Y236" s="592"/>
      <c r="Z236" s="592"/>
      <c r="AA236" s="592"/>
      <c r="AB236" s="592"/>
      <c r="AC236" s="592"/>
      <c r="AD236" s="593"/>
      <c r="AE236" s="593"/>
      <c r="AF236" s="593"/>
      <c r="AG236" s="593"/>
      <c r="AH236" s="593"/>
      <c r="AI236" s="593"/>
      <c r="AJ236" s="593"/>
      <c r="AK236" s="593"/>
      <c r="AL236" s="593"/>
      <c r="AM236" s="593"/>
      <c r="AN236" s="593"/>
      <c r="AO236" s="593"/>
      <c r="AP236" s="593"/>
      <c r="AQ236" s="593"/>
      <c r="AR236" s="593"/>
      <c r="AS236" s="593"/>
      <c r="AT236" s="593"/>
      <c r="AU236" s="593"/>
      <c r="AV236" s="593"/>
      <c r="AW236" s="593"/>
      <c r="AX236" s="593"/>
      <c r="AY236" s="593"/>
      <c r="AZ236" s="593"/>
      <c r="BA236" s="593"/>
      <c r="BB236" s="593"/>
      <c r="BC236" s="593"/>
      <c r="BD236" s="593"/>
      <c r="BE236" s="593"/>
      <c r="BF236" s="593"/>
      <c r="BG236" s="593"/>
      <c r="BH236" s="593"/>
      <c r="BI236" s="593"/>
      <c r="BJ236" s="593"/>
      <c r="BK236" s="593"/>
      <c r="BL236" s="593"/>
      <c r="BM236" s="593"/>
      <c r="BN236" s="593"/>
      <c r="BO236" s="593"/>
      <c r="BP236" s="593"/>
      <c r="BQ236" s="593"/>
      <c r="BR236" s="593"/>
      <c r="BS236" s="593"/>
      <c r="BT236" s="593"/>
      <c r="BU236" s="593"/>
      <c r="BV236" s="593"/>
      <c r="BW236" s="593"/>
      <c r="BX236" s="593"/>
      <c r="BY236" s="593"/>
      <c r="BZ236" s="593"/>
    </row>
    <row r="237" spans="1:78" x14ac:dyDescent="0.35">
      <c r="A237" s="592"/>
      <c r="B237" s="592"/>
      <c r="C237" s="592"/>
      <c r="D237" s="592"/>
      <c r="E237" s="592"/>
      <c r="F237" s="592"/>
      <c r="G237" s="592"/>
      <c r="H237" s="592"/>
      <c r="I237" s="592"/>
      <c r="J237" s="592"/>
      <c r="K237" s="592"/>
      <c r="L237" s="592"/>
      <c r="M237" s="592"/>
      <c r="N237" s="592"/>
      <c r="O237" s="592"/>
      <c r="P237" s="592"/>
      <c r="Q237" s="592"/>
      <c r="R237" s="592"/>
      <c r="S237" s="592"/>
      <c r="T237" s="592"/>
      <c r="U237" s="592"/>
      <c r="V237" s="592"/>
      <c r="W237" s="592"/>
      <c r="X237" s="592"/>
      <c r="Y237" s="592"/>
      <c r="Z237" s="592"/>
      <c r="AA237" s="592"/>
      <c r="AB237" s="592"/>
      <c r="AC237" s="592"/>
      <c r="AD237" s="593"/>
      <c r="AE237" s="593"/>
      <c r="AF237" s="593"/>
      <c r="AG237" s="593"/>
      <c r="AH237" s="593"/>
      <c r="AI237" s="593"/>
      <c r="AJ237" s="593"/>
      <c r="AK237" s="593"/>
      <c r="AL237" s="593"/>
      <c r="AM237" s="593"/>
      <c r="AN237" s="593"/>
      <c r="AO237" s="593"/>
      <c r="AP237" s="593"/>
      <c r="AQ237" s="593"/>
      <c r="AR237" s="593"/>
      <c r="AS237" s="593"/>
      <c r="AT237" s="593"/>
      <c r="AU237" s="593"/>
      <c r="AV237" s="593"/>
      <c r="AW237" s="593"/>
      <c r="AX237" s="593"/>
      <c r="AY237" s="593"/>
      <c r="AZ237" s="593"/>
      <c r="BA237" s="593"/>
      <c r="BB237" s="593"/>
      <c r="BC237" s="593"/>
      <c r="BD237" s="593"/>
      <c r="BE237" s="593"/>
      <c r="BF237" s="593"/>
      <c r="BG237" s="593"/>
      <c r="BH237" s="593"/>
      <c r="BI237" s="593"/>
      <c r="BJ237" s="593"/>
      <c r="BK237" s="593"/>
      <c r="BL237" s="593"/>
      <c r="BM237" s="593"/>
      <c r="BN237" s="593"/>
      <c r="BO237" s="593"/>
      <c r="BP237" s="593"/>
      <c r="BQ237" s="593"/>
      <c r="BR237" s="593"/>
      <c r="BS237" s="593"/>
      <c r="BT237" s="593"/>
      <c r="BU237" s="593"/>
      <c r="BV237" s="593"/>
      <c r="BW237" s="593"/>
      <c r="BX237" s="593"/>
      <c r="BY237" s="593"/>
      <c r="BZ237" s="593"/>
    </row>
    <row r="238" spans="1:78" x14ac:dyDescent="0.35">
      <c r="A238" s="592"/>
      <c r="B238" s="592"/>
      <c r="C238" s="592"/>
      <c r="D238" s="592"/>
      <c r="E238" s="592"/>
      <c r="F238" s="592"/>
      <c r="G238" s="592"/>
      <c r="H238" s="592"/>
      <c r="I238" s="592"/>
      <c r="J238" s="592"/>
      <c r="K238" s="592"/>
      <c r="L238" s="592"/>
      <c r="M238" s="592"/>
      <c r="N238" s="592"/>
      <c r="O238" s="592"/>
      <c r="P238" s="592"/>
      <c r="Q238" s="592"/>
      <c r="R238" s="592"/>
      <c r="S238" s="592"/>
      <c r="T238" s="592"/>
      <c r="U238" s="592"/>
      <c r="V238" s="592"/>
      <c r="W238" s="592"/>
      <c r="X238" s="592"/>
      <c r="Y238" s="592"/>
      <c r="Z238" s="592"/>
      <c r="AA238" s="592"/>
      <c r="AB238" s="592"/>
      <c r="AC238" s="592"/>
      <c r="AD238" s="593"/>
      <c r="AE238" s="593"/>
      <c r="AF238" s="593"/>
      <c r="AG238" s="593"/>
      <c r="AH238" s="593"/>
      <c r="AI238" s="593"/>
      <c r="AJ238" s="593"/>
      <c r="AK238" s="593"/>
      <c r="AL238" s="593"/>
      <c r="AM238" s="593"/>
      <c r="AN238" s="593"/>
      <c r="AO238" s="593"/>
      <c r="AP238" s="593"/>
      <c r="AQ238" s="593"/>
      <c r="AR238" s="593"/>
      <c r="AS238" s="593"/>
      <c r="AT238" s="593"/>
      <c r="AU238" s="593"/>
      <c r="AV238" s="593"/>
      <c r="AW238" s="593"/>
      <c r="AX238" s="593"/>
      <c r="AY238" s="593"/>
      <c r="AZ238" s="593"/>
      <c r="BA238" s="593"/>
      <c r="BB238" s="593"/>
      <c r="BC238" s="593"/>
      <c r="BD238" s="593"/>
      <c r="BE238" s="593"/>
      <c r="BF238" s="593"/>
      <c r="BG238" s="593"/>
      <c r="BH238" s="593"/>
      <c r="BI238" s="593"/>
      <c r="BJ238" s="593"/>
      <c r="BK238" s="593"/>
      <c r="BL238" s="593"/>
      <c r="BM238" s="593"/>
      <c r="BN238" s="593"/>
      <c r="BO238" s="593"/>
      <c r="BP238" s="593"/>
      <c r="BQ238" s="593"/>
      <c r="BR238" s="593"/>
      <c r="BS238" s="593"/>
      <c r="BT238" s="593"/>
      <c r="BU238" s="593"/>
      <c r="BV238" s="593"/>
      <c r="BW238" s="593"/>
      <c r="BX238" s="593"/>
      <c r="BY238" s="593"/>
      <c r="BZ238" s="593"/>
    </row>
    <row r="239" spans="1:78" x14ac:dyDescent="0.35">
      <c r="A239" s="592"/>
      <c r="B239" s="592"/>
      <c r="C239" s="592"/>
      <c r="D239" s="592"/>
      <c r="E239" s="592"/>
      <c r="F239" s="592"/>
      <c r="G239" s="592"/>
      <c r="H239" s="592"/>
      <c r="I239" s="592"/>
      <c r="J239" s="592"/>
      <c r="K239" s="592"/>
      <c r="L239" s="592"/>
      <c r="M239" s="592"/>
      <c r="N239" s="592"/>
      <c r="O239" s="592"/>
      <c r="P239" s="592"/>
      <c r="Q239" s="592"/>
      <c r="R239" s="592"/>
      <c r="S239" s="592"/>
      <c r="T239" s="592"/>
      <c r="U239" s="592"/>
      <c r="V239" s="592"/>
      <c r="W239" s="592"/>
      <c r="X239" s="592"/>
      <c r="Y239" s="592"/>
      <c r="Z239" s="592"/>
      <c r="AA239" s="592"/>
      <c r="AB239" s="592"/>
      <c r="AC239" s="592"/>
      <c r="AD239" s="593"/>
      <c r="AE239" s="593"/>
      <c r="AF239" s="593"/>
      <c r="AG239" s="593"/>
      <c r="AH239" s="593"/>
      <c r="AI239" s="593"/>
      <c r="AJ239" s="593"/>
      <c r="AK239" s="593"/>
      <c r="AL239" s="593"/>
      <c r="AM239" s="593"/>
      <c r="AN239" s="593"/>
      <c r="AO239" s="593"/>
      <c r="AP239" s="593"/>
      <c r="AQ239" s="593"/>
      <c r="AR239" s="593"/>
      <c r="AS239" s="593"/>
      <c r="AT239" s="593"/>
      <c r="AU239" s="593"/>
      <c r="AV239" s="593"/>
      <c r="AW239" s="593"/>
      <c r="AX239" s="593"/>
      <c r="AY239" s="593"/>
      <c r="AZ239" s="593"/>
      <c r="BA239" s="593"/>
      <c r="BB239" s="593"/>
      <c r="BC239" s="593"/>
      <c r="BD239" s="593"/>
      <c r="BE239" s="593"/>
      <c r="BF239" s="593"/>
      <c r="BG239" s="593"/>
      <c r="BH239" s="593"/>
      <c r="BI239" s="593"/>
      <c r="BJ239" s="593"/>
      <c r="BK239" s="593"/>
      <c r="BL239" s="593"/>
      <c r="BM239" s="593"/>
      <c r="BN239" s="593"/>
      <c r="BO239" s="593"/>
      <c r="BP239" s="593"/>
      <c r="BQ239" s="593"/>
      <c r="BR239" s="593"/>
      <c r="BS239" s="593"/>
      <c r="BT239" s="593"/>
      <c r="BU239" s="593"/>
      <c r="BV239" s="593"/>
      <c r="BW239" s="593"/>
      <c r="BX239" s="593"/>
      <c r="BY239" s="593"/>
      <c r="BZ239" s="593"/>
    </row>
    <row r="240" spans="1:78" x14ac:dyDescent="0.35">
      <c r="A240" s="592"/>
      <c r="B240" s="592"/>
      <c r="C240" s="592"/>
      <c r="D240" s="592"/>
      <c r="E240" s="592"/>
      <c r="F240" s="592"/>
      <c r="G240" s="592"/>
      <c r="H240" s="592"/>
      <c r="I240" s="592"/>
      <c r="J240" s="592"/>
      <c r="K240" s="592"/>
      <c r="L240" s="592"/>
      <c r="M240" s="592"/>
      <c r="N240" s="592"/>
      <c r="O240" s="592"/>
      <c r="P240" s="592"/>
      <c r="Q240" s="592"/>
      <c r="R240" s="592"/>
      <c r="S240" s="592"/>
      <c r="T240" s="592"/>
      <c r="U240" s="592"/>
      <c r="V240" s="592"/>
      <c r="W240" s="592"/>
      <c r="X240" s="592"/>
      <c r="Y240" s="592"/>
      <c r="Z240" s="592"/>
      <c r="AA240" s="592"/>
      <c r="AB240" s="592"/>
      <c r="AC240" s="592"/>
      <c r="AD240" s="593"/>
      <c r="AE240" s="593"/>
      <c r="AF240" s="593"/>
      <c r="AG240" s="593"/>
      <c r="AH240" s="593"/>
      <c r="AI240" s="593"/>
      <c r="AJ240" s="593"/>
      <c r="AK240" s="593"/>
      <c r="AL240" s="593"/>
      <c r="AM240" s="593"/>
      <c r="AN240" s="593"/>
      <c r="AO240" s="593"/>
      <c r="AP240" s="593"/>
      <c r="AQ240" s="593"/>
      <c r="AR240" s="593"/>
      <c r="AS240" s="593"/>
      <c r="AT240" s="593"/>
      <c r="AU240" s="593"/>
      <c r="AV240" s="593"/>
      <c r="AW240" s="593"/>
      <c r="AX240" s="593"/>
      <c r="AY240" s="593"/>
      <c r="AZ240" s="593"/>
      <c r="BA240" s="593"/>
      <c r="BB240" s="593"/>
      <c r="BC240" s="593"/>
      <c r="BD240" s="593"/>
      <c r="BE240" s="593"/>
      <c r="BF240" s="593"/>
      <c r="BG240" s="593"/>
      <c r="BH240" s="593"/>
      <c r="BI240" s="593"/>
      <c r="BJ240" s="593"/>
      <c r="BK240" s="593"/>
      <c r="BL240" s="593"/>
      <c r="BM240" s="593"/>
      <c r="BN240" s="593"/>
      <c r="BO240" s="593"/>
      <c r="BP240" s="593"/>
      <c r="BQ240" s="593"/>
      <c r="BR240" s="593"/>
      <c r="BS240" s="593"/>
      <c r="BT240" s="593"/>
      <c r="BU240" s="593"/>
      <c r="BV240" s="593"/>
      <c r="BW240" s="593"/>
      <c r="BX240" s="593"/>
      <c r="BY240" s="593"/>
      <c r="BZ240" s="593"/>
    </row>
    <row r="241" spans="1:78" x14ac:dyDescent="0.35">
      <c r="A241" s="592"/>
      <c r="B241" s="592"/>
      <c r="C241" s="592"/>
      <c r="D241" s="592"/>
      <c r="E241" s="592"/>
      <c r="F241" s="592"/>
      <c r="G241" s="592"/>
      <c r="H241" s="592"/>
      <c r="I241" s="592"/>
      <c r="J241" s="592"/>
      <c r="K241" s="592"/>
      <c r="L241" s="592"/>
      <c r="M241" s="592"/>
      <c r="N241" s="592"/>
      <c r="O241" s="592"/>
      <c r="P241" s="592"/>
      <c r="Q241" s="592"/>
      <c r="R241" s="592"/>
      <c r="S241" s="592"/>
      <c r="T241" s="592"/>
      <c r="U241" s="592"/>
      <c r="V241" s="592"/>
      <c r="W241" s="592"/>
      <c r="X241" s="592"/>
      <c r="Y241" s="592"/>
      <c r="Z241" s="592"/>
      <c r="AA241" s="592"/>
      <c r="AB241" s="592"/>
      <c r="AC241" s="592"/>
      <c r="AD241" s="593"/>
      <c r="AE241" s="593"/>
      <c r="AF241" s="593"/>
      <c r="AG241" s="593"/>
      <c r="AH241" s="593"/>
      <c r="AI241" s="593"/>
      <c r="AJ241" s="593"/>
      <c r="AK241" s="593"/>
      <c r="AL241" s="593"/>
      <c r="AM241" s="593"/>
      <c r="AN241" s="593"/>
      <c r="AO241" s="593"/>
      <c r="AP241" s="593"/>
      <c r="AQ241" s="593"/>
      <c r="AR241" s="593"/>
      <c r="AS241" s="593"/>
      <c r="AT241" s="593"/>
      <c r="AU241" s="593"/>
      <c r="AV241" s="593"/>
      <c r="AW241" s="593"/>
      <c r="AX241" s="593"/>
      <c r="AY241" s="593"/>
      <c r="AZ241" s="593"/>
      <c r="BA241" s="593"/>
      <c r="BB241" s="593"/>
      <c r="BC241" s="593"/>
      <c r="BD241" s="593"/>
      <c r="BE241" s="593"/>
      <c r="BF241" s="593"/>
      <c r="BG241" s="593"/>
      <c r="BH241" s="593"/>
      <c r="BI241" s="593"/>
      <c r="BJ241" s="593"/>
      <c r="BK241" s="593"/>
      <c r="BL241" s="593"/>
      <c r="BM241" s="593"/>
      <c r="BN241" s="593"/>
      <c r="BO241" s="593"/>
      <c r="BP241" s="593"/>
      <c r="BQ241" s="593"/>
      <c r="BR241" s="593"/>
      <c r="BS241" s="593"/>
      <c r="BT241" s="593"/>
      <c r="BU241" s="593"/>
      <c r="BV241" s="593"/>
      <c r="BW241" s="593"/>
      <c r="BX241" s="593"/>
      <c r="BY241" s="593"/>
      <c r="BZ241" s="593"/>
    </row>
    <row r="242" spans="1:78" x14ac:dyDescent="0.35">
      <c r="A242" s="592"/>
      <c r="B242" s="592"/>
      <c r="C242" s="592"/>
      <c r="D242" s="592"/>
      <c r="E242" s="592"/>
      <c r="F242" s="592"/>
      <c r="G242" s="592"/>
      <c r="H242" s="592"/>
      <c r="I242" s="592"/>
      <c r="J242" s="592"/>
      <c r="K242" s="592"/>
      <c r="L242" s="592"/>
      <c r="M242" s="592"/>
      <c r="N242" s="592"/>
      <c r="O242" s="592"/>
      <c r="P242" s="592"/>
      <c r="Q242" s="592"/>
      <c r="R242" s="592"/>
      <c r="S242" s="592"/>
      <c r="T242" s="592"/>
      <c r="U242" s="592"/>
      <c r="V242" s="592"/>
      <c r="W242" s="592"/>
      <c r="X242" s="592"/>
      <c r="Y242" s="592"/>
      <c r="Z242" s="592"/>
      <c r="AA242" s="592"/>
      <c r="AB242" s="592"/>
      <c r="AC242" s="592"/>
      <c r="AD242" s="593"/>
      <c r="AE242" s="593"/>
      <c r="AF242" s="593"/>
      <c r="AG242" s="593"/>
      <c r="AH242" s="593"/>
      <c r="AI242" s="593"/>
      <c r="AJ242" s="593"/>
      <c r="AK242" s="593"/>
      <c r="AL242" s="593"/>
      <c r="AM242" s="593"/>
      <c r="AN242" s="593"/>
      <c r="AO242" s="593"/>
      <c r="AP242" s="593"/>
      <c r="AQ242" s="593"/>
      <c r="AR242" s="593"/>
      <c r="AS242" s="593"/>
      <c r="AT242" s="593"/>
      <c r="AU242" s="593"/>
      <c r="AV242" s="593"/>
      <c r="AW242" s="593"/>
      <c r="AX242" s="593"/>
      <c r="AY242" s="593"/>
      <c r="AZ242" s="593"/>
      <c r="BA242" s="593"/>
      <c r="BB242" s="593"/>
      <c r="BC242" s="593"/>
      <c r="BD242" s="593"/>
      <c r="BE242" s="593"/>
      <c r="BF242" s="593"/>
      <c r="BG242" s="593"/>
      <c r="BH242" s="593"/>
      <c r="BI242" s="593"/>
      <c r="BJ242" s="593"/>
      <c r="BK242" s="593"/>
      <c r="BL242" s="593"/>
      <c r="BM242" s="593"/>
      <c r="BN242" s="593"/>
      <c r="BO242" s="593"/>
      <c r="BP242" s="593"/>
      <c r="BQ242" s="593"/>
      <c r="BR242" s="593"/>
      <c r="BS242" s="593"/>
      <c r="BT242" s="593"/>
      <c r="BU242" s="593"/>
      <c r="BV242" s="593"/>
      <c r="BW242" s="593"/>
      <c r="BX242" s="593"/>
      <c r="BY242" s="593"/>
      <c r="BZ242" s="593"/>
    </row>
    <row r="243" spans="1:78" x14ac:dyDescent="0.35">
      <c r="A243" s="482"/>
      <c r="B243" s="482"/>
      <c r="C243" s="482"/>
      <c r="D243" s="482"/>
      <c r="E243" s="482"/>
      <c r="F243" s="482"/>
      <c r="G243" s="482"/>
      <c r="H243" s="482"/>
      <c r="I243" s="482"/>
      <c r="J243" s="482"/>
      <c r="K243" s="482"/>
      <c r="L243" s="482"/>
      <c r="M243" s="482"/>
      <c r="N243" s="482"/>
      <c r="O243" s="482"/>
      <c r="P243" s="482"/>
      <c r="Q243" s="482"/>
      <c r="R243" s="482"/>
      <c r="S243" s="482"/>
      <c r="T243" s="482"/>
      <c r="U243" s="482"/>
      <c r="V243" s="482"/>
      <c r="W243" s="482"/>
      <c r="X243" s="482"/>
      <c r="Y243" s="482"/>
      <c r="Z243" s="482"/>
      <c r="AA243" s="482"/>
      <c r="AB243" s="482"/>
      <c r="AC243" s="482"/>
      <c r="AD243" s="482"/>
      <c r="AE243" s="482"/>
      <c r="AF243" s="482"/>
      <c r="AG243" s="482"/>
      <c r="AH243" s="482"/>
      <c r="AI243" s="482"/>
      <c r="AJ243" s="482"/>
      <c r="AK243" s="482"/>
      <c r="AL243" s="482"/>
      <c r="AM243" s="482"/>
      <c r="AN243" s="482"/>
      <c r="AO243" s="482"/>
      <c r="AP243" s="482"/>
      <c r="AQ243" s="482"/>
      <c r="AR243" s="482"/>
      <c r="AS243" s="482"/>
      <c r="AT243" s="482"/>
      <c r="AU243" s="482"/>
      <c r="AV243" s="482"/>
      <c r="AW243" s="593"/>
      <c r="AX243" s="593"/>
      <c r="AY243" s="593"/>
      <c r="AZ243" s="593"/>
      <c r="BA243" s="593"/>
      <c r="BB243" s="593"/>
      <c r="BC243" s="593"/>
      <c r="BD243" s="593"/>
      <c r="BE243" s="593"/>
      <c r="BF243" s="593"/>
      <c r="BG243" s="593"/>
      <c r="BH243" s="593"/>
      <c r="BI243" s="593"/>
      <c r="BJ243" s="593"/>
      <c r="BK243" s="593"/>
      <c r="BL243" s="593"/>
      <c r="BM243" s="593"/>
      <c r="BN243" s="593"/>
      <c r="BO243" s="593"/>
      <c r="BP243" s="593"/>
      <c r="BQ243" s="593"/>
      <c r="BR243" s="593"/>
      <c r="BS243" s="593"/>
      <c r="BT243" s="593"/>
      <c r="BU243" s="593"/>
      <c r="BV243" s="593"/>
      <c r="BW243" s="593"/>
      <c r="BX243" s="593"/>
      <c r="BY243" s="593"/>
      <c r="BZ243" s="593"/>
    </row>
    <row r="244" spans="1:78" x14ac:dyDescent="0.35">
      <c r="A244" s="482"/>
      <c r="B244" s="482"/>
      <c r="C244" s="482"/>
      <c r="D244" s="482"/>
      <c r="E244" s="482"/>
      <c r="F244" s="482"/>
      <c r="G244" s="482"/>
      <c r="H244" s="482"/>
      <c r="I244" s="482"/>
      <c r="J244" s="482"/>
      <c r="K244" s="482"/>
      <c r="L244" s="482"/>
      <c r="M244" s="482"/>
      <c r="N244" s="482"/>
      <c r="O244" s="482"/>
      <c r="P244" s="482"/>
      <c r="Q244" s="482"/>
      <c r="R244" s="482"/>
      <c r="S244" s="482"/>
      <c r="T244" s="482"/>
      <c r="U244" s="482"/>
      <c r="V244" s="482"/>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482"/>
      <c r="AR244" s="482"/>
      <c r="AS244" s="482"/>
      <c r="AT244" s="482"/>
      <c r="AU244" s="482"/>
      <c r="AV244" s="482"/>
      <c r="AW244" s="593"/>
      <c r="AX244" s="593"/>
      <c r="AY244" s="593"/>
      <c r="AZ244" s="593"/>
      <c r="BA244" s="593"/>
      <c r="BB244" s="593"/>
      <c r="BC244" s="593"/>
      <c r="BD244" s="593"/>
      <c r="BE244" s="593"/>
      <c r="BF244" s="593"/>
      <c r="BG244" s="593"/>
      <c r="BH244" s="593"/>
      <c r="BI244" s="593"/>
      <c r="BJ244" s="593"/>
      <c r="BK244" s="593"/>
      <c r="BL244" s="593"/>
      <c r="BM244" s="593"/>
      <c r="BN244" s="593"/>
      <c r="BO244" s="593"/>
      <c r="BP244" s="593"/>
      <c r="BQ244" s="593"/>
      <c r="BR244" s="593"/>
      <c r="BS244" s="593"/>
      <c r="BT244" s="593"/>
      <c r="BU244" s="593"/>
      <c r="BV244" s="593"/>
      <c r="BW244" s="593"/>
      <c r="BX244" s="593"/>
      <c r="BY244" s="593"/>
      <c r="BZ244" s="593"/>
    </row>
    <row r="245" spans="1:78" x14ac:dyDescent="0.35">
      <c r="A245" s="486"/>
      <c r="B245" s="486"/>
      <c r="C245" s="486"/>
      <c r="D245" s="486"/>
      <c r="E245" s="486"/>
      <c r="F245" s="486"/>
      <c r="G245" s="486"/>
      <c r="H245" s="486"/>
      <c r="I245" s="486"/>
      <c r="J245" s="486"/>
      <c r="K245" s="486"/>
      <c r="L245" s="486"/>
      <c r="M245" s="486"/>
      <c r="N245" s="486"/>
      <c r="O245" s="486"/>
      <c r="P245" s="486"/>
      <c r="Q245" s="486"/>
      <c r="R245" s="486"/>
      <c r="S245" s="486"/>
      <c r="T245" s="486"/>
      <c r="U245" s="486"/>
      <c r="V245" s="486"/>
      <c r="W245" s="486"/>
      <c r="X245" s="486"/>
      <c r="Y245" s="486"/>
      <c r="Z245" s="486"/>
      <c r="AA245" s="486"/>
      <c r="AB245" s="486"/>
      <c r="AC245" s="486"/>
      <c r="AD245" s="486"/>
      <c r="AE245" s="486"/>
      <c r="AF245" s="486"/>
      <c r="AG245" s="486"/>
      <c r="AH245" s="486"/>
      <c r="AI245" s="486"/>
      <c r="AJ245" s="486"/>
      <c r="AK245" s="486"/>
      <c r="AL245" s="486"/>
      <c r="AM245" s="486"/>
      <c r="AN245" s="486"/>
      <c r="AO245" s="486"/>
      <c r="AP245" s="486"/>
      <c r="AQ245" s="486"/>
      <c r="AR245" s="486"/>
      <c r="AS245" s="486"/>
      <c r="AT245" s="486"/>
      <c r="AU245" s="486"/>
      <c r="AV245" s="486"/>
      <c r="AW245" s="593"/>
      <c r="AX245" s="593"/>
      <c r="AY245" s="593"/>
      <c r="AZ245" s="593"/>
      <c r="BA245" s="593"/>
      <c r="BB245" s="593"/>
      <c r="BC245" s="593"/>
      <c r="BD245" s="593"/>
      <c r="BE245" s="593"/>
      <c r="BF245" s="593"/>
      <c r="BG245" s="593"/>
      <c r="BH245" s="593"/>
      <c r="BI245" s="593"/>
      <c r="BJ245" s="593"/>
      <c r="BK245" s="593"/>
      <c r="BL245" s="593"/>
      <c r="BM245" s="593"/>
      <c r="BN245" s="593"/>
      <c r="BO245" s="593"/>
      <c r="BP245" s="593"/>
      <c r="BQ245" s="593"/>
      <c r="BR245" s="593"/>
      <c r="BS245" s="593"/>
      <c r="BT245" s="593"/>
      <c r="BU245" s="593"/>
      <c r="BV245" s="593"/>
      <c r="BW245" s="593"/>
      <c r="BX245" s="593"/>
      <c r="BY245" s="593"/>
      <c r="BZ245" s="593"/>
    </row>
    <row r="246" spans="1:78" x14ac:dyDescent="0.35">
      <c r="A246" s="486"/>
      <c r="B246" s="486"/>
      <c r="C246" s="486"/>
      <c r="D246" s="486"/>
      <c r="E246" s="486"/>
      <c r="F246" s="486"/>
      <c r="G246" s="486"/>
      <c r="H246" s="486"/>
      <c r="I246" s="486"/>
      <c r="J246" s="486"/>
      <c r="K246" s="486"/>
      <c r="L246" s="486"/>
      <c r="M246" s="486"/>
      <c r="N246" s="486"/>
      <c r="O246" s="486"/>
      <c r="P246" s="486"/>
      <c r="Q246" s="486"/>
      <c r="R246" s="486"/>
      <c r="S246" s="486"/>
      <c r="T246" s="486"/>
      <c r="U246" s="486"/>
      <c r="V246" s="486"/>
      <c r="W246" s="486"/>
      <c r="X246" s="486"/>
      <c r="Y246" s="486"/>
      <c r="Z246" s="486"/>
      <c r="AA246" s="486"/>
      <c r="AB246" s="486"/>
      <c r="AC246" s="486"/>
      <c r="AD246" s="486"/>
      <c r="AE246" s="486"/>
      <c r="AF246" s="486"/>
      <c r="AG246" s="486"/>
      <c r="AH246" s="486"/>
      <c r="AI246" s="486"/>
      <c r="AJ246" s="486"/>
      <c r="AK246" s="486"/>
      <c r="AL246" s="486"/>
      <c r="AM246" s="486"/>
      <c r="AN246" s="486"/>
      <c r="AO246" s="486"/>
      <c r="AP246" s="486"/>
      <c r="AQ246" s="486"/>
      <c r="AR246" s="486"/>
      <c r="AS246" s="486"/>
      <c r="AT246" s="486"/>
      <c r="AU246" s="486"/>
      <c r="AV246" s="486"/>
      <c r="AW246" s="593"/>
      <c r="AX246" s="593"/>
      <c r="AY246" s="593"/>
      <c r="AZ246" s="593"/>
      <c r="BA246" s="593"/>
      <c r="BB246" s="593"/>
      <c r="BC246" s="593"/>
      <c r="BD246" s="593"/>
      <c r="BE246" s="593"/>
      <c r="BF246" s="593"/>
      <c r="BG246" s="593"/>
      <c r="BH246" s="593"/>
      <c r="BI246" s="593"/>
      <c r="BJ246" s="593"/>
      <c r="BK246" s="593"/>
      <c r="BL246" s="593"/>
      <c r="BM246" s="593"/>
      <c r="BN246" s="593"/>
      <c r="BO246" s="593"/>
      <c r="BP246" s="593"/>
      <c r="BQ246" s="593"/>
      <c r="BR246" s="593"/>
      <c r="BS246" s="593"/>
      <c r="BT246" s="593"/>
      <c r="BU246" s="593"/>
      <c r="BV246" s="593"/>
      <c r="BW246" s="593"/>
      <c r="BX246" s="593"/>
      <c r="BY246" s="593"/>
      <c r="BZ246" s="593"/>
    </row>
    <row r="247" spans="1:78" x14ac:dyDescent="0.35">
      <c r="A247" s="486"/>
      <c r="B247" s="486"/>
      <c r="C247" s="486"/>
      <c r="D247" s="486"/>
      <c r="E247" s="486"/>
      <c r="F247" s="486"/>
      <c r="G247" s="486"/>
      <c r="H247" s="486"/>
      <c r="I247" s="486"/>
      <c r="J247" s="486"/>
      <c r="K247" s="486"/>
      <c r="L247" s="486"/>
      <c r="M247" s="486"/>
      <c r="N247" s="486"/>
      <c r="O247" s="486"/>
      <c r="P247" s="486"/>
      <c r="Q247" s="486"/>
      <c r="R247" s="486"/>
      <c r="S247" s="486"/>
      <c r="T247" s="486"/>
      <c r="U247" s="486"/>
      <c r="V247" s="486"/>
      <c r="W247" s="486"/>
      <c r="X247" s="486"/>
      <c r="Y247" s="486"/>
      <c r="Z247" s="486"/>
      <c r="AA247" s="486"/>
      <c r="AB247" s="486"/>
      <c r="AC247" s="486"/>
      <c r="AD247" s="486"/>
      <c r="AE247" s="486"/>
      <c r="AF247" s="486"/>
      <c r="AG247" s="486"/>
      <c r="AH247" s="486"/>
      <c r="AI247" s="486"/>
      <c r="AJ247" s="486"/>
      <c r="AK247" s="486"/>
      <c r="AL247" s="486"/>
      <c r="AM247" s="486"/>
      <c r="AN247" s="486"/>
      <c r="AO247" s="486"/>
      <c r="AP247" s="486"/>
      <c r="AQ247" s="486"/>
      <c r="AR247" s="486"/>
      <c r="AS247" s="486"/>
      <c r="AT247" s="486"/>
      <c r="AU247" s="486"/>
      <c r="AV247" s="486"/>
      <c r="AW247" s="593"/>
      <c r="AX247" s="593"/>
      <c r="AY247" s="593"/>
      <c r="AZ247" s="593"/>
      <c r="BA247" s="593"/>
      <c r="BB247" s="593"/>
      <c r="BC247" s="593"/>
      <c r="BD247" s="593"/>
      <c r="BE247" s="593"/>
      <c r="BF247" s="593"/>
      <c r="BG247" s="593"/>
      <c r="BH247" s="593"/>
      <c r="BI247" s="593"/>
      <c r="BJ247" s="593"/>
      <c r="BK247" s="593"/>
      <c r="BL247" s="593"/>
      <c r="BM247" s="593"/>
      <c r="BN247" s="593"/>
      <c r="BO247" s="593"/>
      <c r="BP247" s="593"/>
      <c r="BQ247" s="593"/>
      <c r="BR247" s="593"/>
      <c r="BS247" s="593"/>
      <c r="BT247" s="593"/>
      <c r="BU247" s="593"/>
      <c r="BV247" s="593"/>
      <c r="BW247" s="593"/>
      <c r="BX247" s="593"/>
      <c r="BY247" s="593"/>
      <c r="BZ247" s="593"/>
    </row>
    <row r="248" spans="1:78" x14ac:dyDescent="0.35">
      <c r="A248" s="482"/>
      <c r="B248" s="482"/>
      <c r="C248" s="482"/>
      <c r="D248" s="482"/>
      <c r="E248" s="482"/>
      <c r="F248" s="482"/>
      <c r="G248" s="482"/>
      <c r="H248" s="482"/>
      <c r="I248" s="482"/>
      <c r="J248" s="482"/>
      <c r="K248" s="482"/>
      <c r="L248" s="482"/>
      <c r="M248" s="482"/>
      <c r="N248" s="482"/>
      <c r="O248" s="482"/>
      <c r="P248" s="482"/>
      <c r="Q248" s="482"/>
      <c r="R248" s="482"/>
      <c r="S248" s="482"/>
      <c r="T248" s="482"/>
      <c r="U248" s="482"/>
      <c r="V248" s="482"/>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482"/>
      <c r="AR248" s="482"/>
      <c r="AS248" s="482"/>
      <c r="AT248" s="482"/>
      <c r="AU248" s="482"/>
      <c r="AV248" s="482"/>
      <c r="AW248" s="593"/>
      <c r="AX248" s="593"/>
      <c r="AY248" s="593"/>
      <c r="AZ248" s="593"/>
      <c r="BA248" s="593"/>
      <c r="BB248" s="593"/>
      <c r="BC248" s="593"/>
      <c r="BD248" s="593"/>
      <c r="BE248" s="593"/>
      <c r="BF248" s="593"/>
      <c r="BG248" s="593"/>
      <c r="BH248" s="593"/>
      <c r="BI248" s="593"/>
      <c r="BJ248" s="593"/>
      <c r="BK248" s="593"/>
      <c r="BL248" s="593"/>
      <c r="BM248" s="593"/>
      <c r="BN248" s="593"/>
      <c r="BO248" s="593"/>
      <c r="BP248" s="593"/>
      <c r="BQ248" s="593"/>
      <c r="BR248" s="593"/>
      <c r="BS248" s="593"/>
      <c r="BT248" s="593"/>
      <c r="BU248" s="593"/>
      <c r="BV248" s="593"/>
      <c r="BW248" s="593"/>
      <c r="BX248" s="593"/>
      <c r="BY248" s="593"/>
      <c r="BZ248" s="593"/>
    </row>
    <row r="249" spans="1:78" x14ac:dyDescent="0.35">
      <c r="A249" s="486"/>
      <c r="B249" s="486"/>
      <c r="C249" s="486"/>
      <c r="D249" s="486"/>
      <c r="E249" s="486"/>
      <c r="F249" s="486"/>
      <c r="G249" s="486"/>
      <c r="H249" s="486"/>
      <c r="I249" s="486"/>
      <c r="J249" s="486"/>
      <c r="K249" s="486"/>
      <c r="L249" s="486"/>
      <c r="M249" s="486"/>
      <c r="N249" s="486"/>
      <c r="O249" s="486"/>
      <c r="P249" s="486"/>
      <c r="Q249" s="486"/>
      <c r="R249" s="486"/>
      <c r="S249" s="486"/>
      <c r="T249" s="486"/>
      <c r="U249" s="486"/>
      <c r="V249" s="486"/>
      <c r="W249" s="486"/>
      <c r="X249" s="486"/>
      <c r="Y249" s="486"/>
      <c r="Z249" s="486"/>
      <c r="AA249" s="486"/>
      <c r="AB249" s="486"/>
      <c r="AC249" s="486"/>
      <c r="AD249" s="486"/>
      <c r="AE249" s="486"/>
      <c r="AF249" s="486"/>
      <c r="AG249" s="486"/>
      <c r="AH249" s="486"/>
      <c r="AI249" s="486"/>
      <c r="AJ249" s="486"/>
      <c r="AK249" s="486"/>
      <c r="AL249" s="486"/>
      <c r="AM249" s="486"/>
      <c r="AN249" s="486"/>
      <c r="AO249" s="486"/>
      <c r="AP249" s="486"/>
      <c r="AQ249" s="486"/>
      <c r="AR249" s="486"/>
      <c r="AS249" s="486"/>
      <c r="AT249" s="486"/>
      <c r="AU249" s="486"/>
      <c r="AV249" s="486"/>
      <c r="AW249" s="593"/>
      <c r="AX249" s="593"/>
      <c r="AY249" s="593"/>
      <c r="AZ249" s="593"/>
      <c r="BA249" s="593"/>
      <c r="BB249" s="593"/>
      <c r="BC249" s="593"/>
      <c r="BD249" s="593"/>
      <c r="BE249" s="593"/>
      <c r="BF249" s="593"/>
      <c r="BG249" s="593"/>
      <c r="BH249" s="593"/>
      <c r="BI249" s="593"/>
      <c r="BJ249" s="593"/>
      <c r="BK249" s="593"/>
      <c r="BL249" s="593"/>
      <c r="BM249" s="593"/>
      <c r="BN249" s="593"/>
      <c r="BO249" s="593"/>
      <c r="BP249" s="593"/>
      <c r="BQ249" s="593"/>
      <c r="BR249" s="593"/>
      <c r="BS249" s="593"/>
      <c r="BT249" s="593"/>
      <c r="BU249" s="593"/>
      <c r="BV249" s="593"/>
      <c r="BW249" s="593"/>
      <c r="BX249" s="593"/>
      <c r="BY249" s="593"/>
      <c r="BZ249" s="593"/>
    </row>
    <row r="250" spans="1:78" x14ac:dyDescent="0.35">
      <c r="A250" s="486"/>
      <c r="B250" s="486"/>
      <c r="C250" s="486"/>
      <c r="D250" s="486"/>
      <c r="E250" s="486"/>
      <c r="F250" s="486"/>
      <c r="G250" s="486"/>
      <c r="H250" s="486"/>
      <c r="I250" s="486"/>
      <c r="J250" s="486"/>
      <c r="K250" s="486"/>
      <c r="L250" s="486"/>
      <c r="M250" s="486"/>
      <c r="N250" s="486"/>
      <c r="O250" s="486"/>
      <c r="P250" s="486"/>
      <c r="Q250" s="486"/>
      <c r="R250" s="486"/>
      <c r="S250" s="486"/>
      <c r="T250" s="486"/>
      <c r="U250" s="486"/>
      <c r="V250" s="486"/>
      <c r="W250" s="486"/>
      <c r="X250" s="486"/>
      <c r="Y250" s="486"/>
      <c r="Z250" s="486"/>
      <c r="AA250" s="486"/>
      <c r="AB250" s="486"/>
      <c r="AC250" s="486"/>
      <c r="AD250" s="486"/>
      <c r="AE250" s="486"/>
      <c r="AF250" s="486"/>
      <c r="AG250" s="486"/>
      <c r="AH250" s="486"/>
      <c r="AI250" s="486"/>
      <c r="AJ250" s="486"/>
      <c r="AK250" s="486"/>
      <c r="AL250" s="486"/>
      <c r="AM250" s="486"/>
      <c r="AN250" s="486"/>
      <c r="AO250" s="486"/>
      <c r="AP250" s="486"/>
      <c r="AQ250" s="486"/>
      <c r="AR250" s="486"/>
      <c r="AS250" s="486"/>
      <c r="AT250" s="486"/>
      <c r="AU250" s="486"/>
      <c r="AV250" s="486"/>
      <c r="AW250" s="593"/>
      <c r="AX250" s="593"/>
      <c r="AY250" s="593"/>
      <c r="AZ250" s="593"/>
      <c r="BA250" s="593"/>
      <c r="BB250" s="593"/>
      <c r="BC250" s="593"/>
      <c r="BD250" s="593"/>
      <c r="BE250" s="593"/>
      <c r="BF250" s="593"/>
      <c r="BG250" s="593"/>
      <c r="BH250" s="593"/>
      <c r="BI250" s="593"/>
      <c r="BJ250" s="593"/>
      <c r="BK250" s="593"/>
      <c r="BL250" s="593"/>
      <c r="BM250" s="593"/>
      <c r="BN250" s="593"/>
      <c r="BO250" s="593"/>
      <c r="BP250" s="593"/>
      <c r="BQ250" s="593"/>
      <c r="BR250" s="593"/>
      <c r="BS250" s="593"/>
      <c r="BT250" s="593"/>
      <c r="BU250" s="593"/>
      <c r="BV250" s="593"/>
      <c r="BW250" s="593"/>
      <c r="BX250" s="593"/>
      <c r="BY250" s="593"/>
      <c r="BZ250" s="593"/>
    </row>
    <row r="251" spans="1:78" x14ac:dyDescent="0.35">
      <c r="A251" s="486"/>
      <c r="B251" s="486"/>
      <c r="C251" s="486"/>
      <c r="D251" s="486"/>
      <c r="E251" s="486"/>
      <c r="F251" s="486"/>
      <c r="G251" s="486"/>
      <c r="H251" s="486"/>
      <c r="I251" s="486"/>
      <c r="J251" s="486"/>
      <c r="K251" s="486"/>
      <c r="L251" s="486"/>
      <c r="M251" s="486"/>
      <c r="N251" s="486"/>
      <c r="O251" s="486"/>
      <c r="P251" s="486"/>
      <c r="Q251" s="486"/>
      <c r="R251" s="486"/>
      <c r="S251" s="486"/>
      <c r="T251" s="486"/>
      <c r="U251" s="486"/>
      <c r="V251" s="486"/>
      <c r="W251" s="486"/>
      <c r="X251" s="486"/>
      <c r="Y251" s="486"/>
      <c r="Z251" s="486"/>
      <c r="AA251" s="486"/>
      <c r="AB251" s="486"/>
      <c r="AC251" s="486"/>
      <c r="AD251" s="486"/>
      <c r="AE251" s="486"/>
      <c r="AF251" s="486"/>
      <c r="AG251" s="486"/>
      <c r="AH251" s="486"/>
      <c r="AI251" s="486"/>
      <c r="AJ251" s="486"/>
      <c r="AK251" s="486"/>
      <c r="AL251" s="486"/>
      <c r="AM251" s="486"/>
      <c r="AN251" s="486"/>
      <c r="AO251" s="486"/>
      <c r="AP251" s="486"/>
      <c r="AQ251" s="486"/>
      <c r="AR251" s="486"/>
      <c r="AS251" s="486"/>
      <c r="AT251" s="486"/>
      <c r="AU251" s="486"/>
      <c r="AV251" s="486"/>
      <c r="AW251" s="593"/>
      <c r="AX251" s="593"/>
      <c r="AY251" s="593"/>
      <c r="AZ251" s="593"/>
      <c r="BA251" s="593"/>
      <c r="BB251" s="593"/>
      <c r="BC251" s="593"/>
      <c r="BD251" s="593"/>
      <c r="BE251" s="593"/>
      <c r="BF251" s="593"/>
      <c r="BG251" s="593"/>
      <c r="BH251" s="593"/>
      <c r="BI251" s="593"/>
      <c r="BJ251" s="593"/>
      <c r="BK251" s="593"/>
      <c r="BL251" s="593"/>
      <c r="BM251" s="593"/>
      <c r="BN251" s="593"/>
      <c r="BO251" s="593"/>
      <c r="BP251" s="593"/>
      <c r="BQ251" s="593"/>
      <c r="BR251" s="593"/>
      <c r="BS251" s="593"/>
      <c r="BT251" s="593"/>
      <c r="BU251" s="593"/>
      <c r="BV251" s="593"/>
      <c r="BW251" s="593"/>
      <c r="BX251" s="593"/>
      <c r="BY251" s="593"/>
      <c r="BZ251" s="593"/>
    </row>
    <row r="252" spans="1:78" x14ac:dyDescent="0.35">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482"/>
      <c r="AR252" s="482"/>
      <c r="AS252" s="482"/>
      <c r="AT252" s="482"/>
      <c r="AU252" s="482"/>
      <c r="AV252" s="482"/>
      <c r="AW252" s="593"/>
      <c r="AX252" s="593"/>
      <c r="AY252" s="593"/>
      <c r="AZ252" s="593"/>
      <c r="BA252" s="593"/>
      <c r="BB252" s="593"/>
      <c r="BC252" s="593"/>
      <c r="BD252" s="593"/>
      <c r="BE252" s="593"/>
      <c r="BF252" s="593"/>
      <c r="BG252" s="593"/>
      <c r="BH252" s="593"/>
      <c r="BI252" s="593"/>
      <c r="BJ252" s="593"/>
      <c r="BK252" s="593"/>
      <c r="BL252" s="593"/>
      <c r="BM252" s="593"/>
      <c r="BN252" s="593"/>
      <c r="BO252" s="593"/>
      <c r="BP252" s="593"/>
      <c r="BQ252" s="593"/>
      <c r="BR252" s="593"/>
      <c r="BS252" s="593"/>
      <c r="BT252" s="593"/>
      <c r="BU252" s="593"/>
      <c r="BV252" s="593"/>
      <c r="BW252" s="593"/>
      <c r="BX252" s="593"/>
      <c r="BY252" s="593"/>
      <c r="BZ252" s="593"/>
    </row>
    <row r="253" spans="1:78" x14ac:dyDescent="0.35">
      <c r="A253" s="482"/>
      <c r="B253" s="482"/>
      <c r="C253" s="482"/>
      <c r="D253" s="482"/>
      <c r="E253" s="482"/>
      <c r="F253" s="482"/>
      <c r="G253" s="482"/>
      <c r="H253" s="482"/>
      <c r="I253" s="482"/>
      <c r="J253" s="482"/>
      <c r="K253" s="482"/>
      <c r="L253" s="482"/>
      <c r="M253" s="482"/>
      <c r="N253" s="482"/>
      <c r="O253" s="482"/>
      <c r="P253" s="482"/>
      <c r="Q253" s="482"/>
      <c r="R253" s="482"/>
      <c r="S253" s="482"/>
      <c r="T253" s="482"/>
      <c r="U253" s="482"/>
      <c r="V253" s="482"/>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482"/>
      <c r="AR253" s="482"/>
      <c r="AS253" s="482"/>
      <c r="AT253" s="482"/>
      <c r="AU253" s="482"/>
      <c r="AV253" s="482"/>
      <c r="AW253" s="593"/>
      <c r="AX253" s="593"/>
      <c r="AY253" s="593"/>
      <c r="AZ253" s="593"/>
      <c r="BA253" s="593"/>
      <c r="BB253" s="593"/>
      <c r="BC253" s="593"/>
      <c r="BD253" s="593"/>
      <c r="BE253" s="593"/>
      <c r="BF253" s="593"/>
      <c r="BG253" s="593"/>
      <c r="BH253" s="593"/>
      <c r="BI253" s="593"/>
      <c r="BJ253" s="593"/>
      <c r="BK253" s="593"/>
      <c r="BL253" s="593"/>
      <c r="BM253" s="593"/>
      <c r="BN253" s="593"/>
      <c r="BO253" s="593"/>
      <c r="BP253" s="593"/>
      <c r="BQ253" s="593"/>
      <c r="BR253" s="593"/>
      <c r="BS253" s="593"/>
      <c r="BT253" s="593"/>
      <c r="BU253" s="593"/>
      <c r="BV253" s="593"/>
      <c r="BW253" s="593"/>
      <c r="BX253" s="593"/>
      <c r="BY253" s="593"/>
      <c r="BZ253" s="593"/>
    </row>
    <row r="254" spans="1:78" x14ac:dyDescent="0.35">
      <c r="A254" s="482"/>
      <c r="B254" s="482"/>
      <c r="C254" s="482"/>
      <c r="D254" s="482"/>
      <c r="E254" s="482"/>
      <c r="F254" s="482"/>
      <c r="G254" s="482"/>
      <c r="H254" s="482"/>
      <c r="I254" s="482"/>
      <c r="J254" s="482"/>
      <c r="K254" s="482"/>
      <c r="L254" s="482"/>
      <c r="M254" s="482"/>
      <c r="N254" s="482"/>
      <c r="O254" s="482"/>
      <c r="P254" s="482"/>
      <c r="Q254" s="482"/>
      <c r="R254" s="482"/>
      <c r="S254" s="482"/>
      <c r="T254" s="482"/>
      <c r="U254" s="482"/>
      <c r="V254" s="482"/>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482"/>
      <c r="AR254" s="482"/>
      <c r="AS254" s="482"/>
      <c r="AT254" s="482"/>
      <c r="AU254" s="482"/>
      <c r="AV254" s="482"/>
      <c r="AW254" s="593"/>
      <c r="AX254" s="593"/>
      <c r="AY254" s="593"/>
      <c r="AZ254" s="593"/>
      <c r="BA254" s="593"/>
      <c r="BB254" s="593"/>
      <c r="BC254" s="593"/>
      <c r="BD254" s="593"/>
      <c r="BE254" s="593"/>
      <c r="BF254" s="593"/>
      <c r="BG254" s="593"/>
      <c r="BH254" s="593"/>
      <c r="BI254" s="593"/>
      <c r="BJ254" s="593"/>
      <c r="BK254" s="593"/>
      <c r="BL254" s="593"/>
      <c r="BM254" s="593"/>
      <c r="BN254" s="593"/>
      <c r="BO254" s="593"/>
      <c r="BP254" s="593"/>
      <c r="BQ254" s="593"/>
      <c r="BR254" s="593"/>
      <c r="BS254" s="593"/>
      <c r="BT254" s="593"/>
      <c r="BU254" s="593"/>
      <c r="BV254" s="593"/>
      <c r="BW254" s="593"/>
      <c r="BX254" s="593"/>
      <c r="BY254" s="593"/>
      <c r="BZ254" s="593"/>
    </row>
    <row r="255" spans="1:78" x14ac:dyDescent="0.35">
      <c r="A255" s="486"/>
      <c r="B255" s="486"/>
      <c r="C255" s="486"/>
      <c r="D255" s="486"/>
      <c r="E255" s="486"/>
      <c r="F255" s="486"/>
      <c r="G255" s="486"/>
      <c r="H255" s="486"/>
      <c r="I255" s="486"/>
      <c r="J255" s="486"/>
      <c r="K255" s="486"/>
      <c r="L255" s="486"/>
      <c r="M255" s="486"/>
      <c r="N255" s="486"/>
      <c r="O255" s="486"/>
      <c r="P255" s="486"/>
      <c r="Q255" s="486"/>
      <c r="R255" s="486"/>
      <c r="S255" s="486"/>
      <c r="T255" s="486"/>
      <c r="U255" s="486"/>
      <c r="V255" s="486"/>
      <c r="W255" s="486"/>
      <c r="X255" s="486"/>
      <c r="Y255" s="486"/>
      <c r="Z255" s="486"/>
      <c r="AA255" s="486"/>
      <c r="AB255" s="486"/>
      <c r="AC255" s="486"/>
      <c r="AD255" s="486"/>
      <c r="AE255" s="486"/>
      <c r="AF255" s="486"/>
      <c r="AG255" s="486"/>
      <c r="AH255" s="486"/>
      <c r="AI255" s="486"/>
      <c r="AJ255" s="486"/>
      <c r="AK255" s="486"/>
      <c r="AL255" s="486"/>
      <c r="AM255" s="486"/>
      <c r="AN255" s="486"/>
      <c r="AO255" s="486"/>
      <c r="AP255" s="486"/>
      <c r="AQ255" s="486"/>
      <c r="AR255" s="486"/>
      <c r="AS255" s="486"/>
      <c r="AT255" s="486"/>
      <c r="AU255" s="486"/>
      <c r="AV255" s="486"/>
      <c r="AW255" s="593"/>
      <c r="AX255" s="593"/>
      <c r="AY255" s="593"/>
      <c r="AZ255" s="593"/>
      <c r="BA255" s="593"/>
      <c r="BB255" s="593"/>
      <c r="BC255" s="593"/>
      <c r="BD255" s="593"/>
      <c r="BE255" s="593"/>
      <c r="BF255" s="593"/>
      <c r="BG255" s="593"/>
      <c r="BH255" s="593"/>
      <c r="BI255" s="593"/>
      <c r="BJ255" s="593"/>
      <c r="BK255" s="593"/>
      <c r="BL255" s="593"/>
      <c r="BM255" s="593"/>
      <c r="BN255" s="593"/>
      <c r="BO255" s="593"/>
      <c r="BP255" s="593"/>
      <c r="BQ255" s="593"/>
      <c r="BR255" s="593"/>
      <c r="BS255" s="593"/>
      <c r="BT255" s="593"/>
      <c r="BU255" s="593"/>
      <c r="BV255" s="593"/>
      <c r="BW255" s="593"/>
      <c r="BX255" s="593"/>
      <c r="BY255" s="593"/>
      <c r="BZ255" s="593"/>
    </row>
    <row r="256" spans="1:78" x14ac:dyDescent="0.35">
      <c r="A256" s="486"/>
      <c r="B256" s="486"/>
      <c r="C256" s="486"/>
      <c r="D256" s="486"/>
      <c r="E256" s="486"/>
      <c r="F256" s="486"/>
      <c r="G256" s="486"/>
      <c r="H256" s="486"/>
      <c r="I256" s="486"/>
      <c r="J256" s="486"/>
      <c r="K256" s="486"/>
      <c r="L256" s="486"/>
      <c r="M256" s="486"/>
      <c r="N256" s="486"/>
      <c r="O256" s="486"/>
      <c r="P256" s="486"/>
      <c r="Q256" s="486"/>
      <c r="R256" s="486"/>
      <c r="S256" s="486"/>
      <c r="T256" s="486"/>
      <c r="U256" s="486"/>
      <c r="V256" s="486"/>
      <c r="W256" s="486"/>
      <c r="X256" s="486"/>
      <c r="Y256" s="486"/>
      <c r="Z256" s="486"/>
      <c r="AA256" s="486"/>
      <c r="AB256" s="486"/>
      <c r="AC256" s="486"/>
      <c r="AD256" s="486"/>
      <c r="AE256" s="486"/>
      <c r="AF256" s="486"/>
      <c r="AG256" s="486"/>
      <c r="AH256" s="486"/>
      <c r="AI256" s="486"/>
      <c r="AJ256" s="486"/>
      <c r="AK256" s="486"/>
      <c r="AL256" s="486"/>
      <c r="AM256" s="486"/>
      <c r="AN256" s="486"/>
      <c r="AO256" s="486"/>
      <c r="AP256" s="486"/>
      <c r="AQ256" s="486"/>
      <c r="AR256" s="486"/>
      <c r="AS256" s="486"/>
      <c r="AT256" s="486"/>
      <c r="AU256" s="486"/>
      <c r="AV256" s="486"/>
      <c r="AW256" s="593"/>
      <c r="AX256" s="593"/>
      <c r="AY256" s="593"/>
      <c r="AZ256" s="593"/>
      <c r="BA256" s="593"/>
      <c r="BB256" s="593"/>
      <c r="BC256" s="593"/>
      <c r="BD256" s="593"/>
      <c r="BE256" s="593"/>
      <c r="BF256" s="593"/>
      <c r="BG256" s="593"/>
      <c r="BH256" s="593"/>
      <c r="BI256" s="593"/>
      <c r="BJ256" s="593"/>
      <c r="BK256" s="593"/>
      <c r="BL256" s="593"/>
      <c r="BM256" s="593"/>
      <c r="BN256" s="593"/>
      <c r="BO256" s="593"/>
      <c r="BP256" s="593"/>
      <c r="BQ256" s="593"/>
      <c r="BR256" s="593"/>
      <c r="BS256" s="593"/>
      <c r="BT256" s="593"/>
      <c r="BU256" s="593"/>
      <c r="BV256" s="593"/>
      <c r="BW256" s="593"/>
      <c r="BX256" s="593"/>
      <c r="BY256" s="593"/>
      <c r="BZ256" s="593"/>
    </row>
    <row r="257" spans="1:78" x14ac:dyDescent="0.35">
      <c r="A257" s="486"/>
      <c r="B257" s="486"/>
      <c r="C257" s="486"/>
      <c r="D257" s="486"/>
      <c r="E257" s="486"/>
      <c r="F257" s="486"/>
      <c r="G257" s="486"/>
      <c r="H257" s="486"/>
      <c r="I257" s="486"/>
      <c r="J257" s="486"/>
      <c r="K257" s="486"/>
      <c r="L257" s="486"/>
      <c r="M257" s="486"/>
      <c r="N257" s="486"/>
      <c r="O257" s="486"/>
      <c r="P257" s="486"/>
      <c r="Q257" s="486"/>
      <c r="R257" s="486"/>
      <c r="S257" s="486"/>
      <c r="T257" s="486"/>
      <c r="U257" s="486"/>
      <c r="V257" s="486"/>
      <c r="W257" s="486"/>
      <c r="X257" s="486"/>
      <c r="Y257" s="486"/>
      <c r="Z257" s="486"/>
      <c r="AA257" s="486"/>
      <c r="AB257" s="486"/>
      <c r="AC257" s="486"/>
      <c r="AD257" s="486"/>
      <c r="AE257" s="486"/>
      <c r="AF257" s="486"/>
      <c r="AG257" s="486"/>
      <c r="AH257" s="486"/>
      <c r="AI257" s="486"/>
      <c r="AJ257" s="486"/>
      <c r="AK257" s="486"/>
      <c r="AL257" s="486"/>
      <c r="AM257" s="486"/>
      <c r="AN257" s="486"/>
      <c r="AO257" s="486"/>
      <c r="AP257" s="486"/>
      <c r="AQ257" s="486"/>
      <c r="AR257" s="486"/>
      <c r="AS257" s="486"/>
      <c r="AT257" s="486"/>
      <c r="AU257" s="486"/>
      <c r="AV257" s="486"/>
      <c r="AW257" s="593"/>
      <c r="AX257" s="593"/>
      <c r="AY257" s="593"/>
      <c r="AZ257" s="593"/>
      <c r="BA257" s="593"/>
      <c r="BB257" s="593"/>
      <c r="BC257" s="593"/>
      <c r="BD257" s="593"/>
      <c r="BE257" s="593"/>
      <c r="BF257" s="593"/>
      <c r="BG257" s="593"/>
      <c r="BH257" s="593"/>
      <c r="BI257" s="593"/>
      <c r="BJ257" s="593"/>
      <c r="BK257" s="593"/>
      <c r="BL257" s="593"/>
      <c r="BM257" s="593"/>
      <c r="BN257" s="593"/>
      <c r="BO257" s="593"/>
      <c r="BP257" s="593"/>
      <c r="BQ257" s="593"/>
      <c r="BR257" s="593"/>
      <c r="BS257" s="593"/>
      <c r="BT257" s="593"/>
      <c r="BU257" s="593"/>
      <c r="BV257" s="593"/>
      <c r="BW257" s="593"/>
      <c r="BX257" s="593"/>
      <c r="BY257" s="593"/>
      <c r="BZ257" s="593"/>
    </row>
    <row r="258" spans="1:78" x14ac:dyDescent="0.35">
      <c r="A258" s="482"/>
      <c r="B258" s="482"/>
      <c r="C258" s="482"/>
      <c r="D258" s="482"/>
      <c r="E258" s="482"/>
      <c r="F258" s="482"/>
      <c r="G258" s="482"/>
      <c r="H258" s="482"/>
      <c r="I258" s="482"/>
      <c r="J258" s="482"/>
      <c r="K258" s="482"/>
      <c r="L258" s="482"/>
      <c r="M258" s="482"/>
      <c r="N258" s="482"/>
      <c r="O258" s="482"/>
      <c r="P258" s="482"/>
      <c r="Q258" s="482"/>
      <c r="R258" s="482"/>
      <c r="S258" s="482"/>
      <c r="T258" s="482"/>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593"/>
      <c r="AX258" s="593"/>
      <c r="AY258" s="593"/>
      <c r="AZ258" s="593"/>
      <c r="BA258" s="593"/>
      <c r="BB258" s="593"/>
      <c r="BC258" s="593"/>
      <c r="BD258" s="593"/>
      <c r="BE258" s="593"/>
      <c r="BF258" s="593"/>
      <c r="BG258" s="593"/>
      <c r="BH258" s="593"/>
      <c r="BI258" s="593"/>
      <c r="BJ258" s="593"/>
      <c r="BK258" s="593"/>
      <c r="BL258" s="593"/>
      <c r="BM258" s="593"/>
      <c r="BN258" s="593"/>
      <c r="BO258" s="593"/>
      <c r="BP258" s="593"/>
      <c r="BQ258" s="593"/>
      <c r="BR258" s="593"/>
      <c r="BS258" s="593"/>
      <c r="BT258" s="593"/>
      <c r="BU258" s="593"/>
      <c r="BV258" s="593"/>
      <c r="BW258" s="593"/>
      <c r="BX258" s="593"/>
      <c r="BY258" s="593"/>
      <c r="BZ258" s="593"/>
    </row>
    <row r="259" spans="1:78" x14ac:dyDescent="0.35">
      <c r="A259" s="486"/>
      <c r="B259" s="486"/>
      <c r="C259" s="486"/>
      <c r="D259" s="486"/>
      <c r="E259" s="486"/>
      <c r="F259" s="486"/>
      <c r="G259" s="486"/>
      <c r="H259" s="486"/>
      <c r="I259" s="486"/>
      <c r="J259" s="486"/>
      <c r="K259" s="486"/>
      <c r="L259" s="486"/>
      <c r="M259" s="486"/>
      <c r="N259" s="486"/>
      <c r="O259" s="486"/>
      <c r="P259" s="486"/>
      <c r="Q259" s="486"/>
      <c r="R259" s="486"/>
      <c r="S259" s="486"/>
      <c r="T259" s="486"/>
      <c r="U259" s="486"/>
      <c r="V259" s="486"/>
      <c r="W259" s="486"/>
      <c r="X259" s="486"/>
      <c r="Y259" s="486"/>
      <c r="Z259" s="486"/>
      <c r="AA259" s="486"/>
      <c r="AB259" s="486"/>
      <c r="AC259" s="486"/>
      <c r="AD259" s="486"/>
      <c r="AE259" s="486"/>
      <c r="AF259" s="486"/>
      <c r="AG259" s="486"/>
      <c r="AH259" s="486"/>
      <c r="AI259" s="486"/>
      <c r="AJ259" s="486"/>
      <c r="AK259" s="486"/>
      <c r="AL259" s="486"/>
      <c r="AM259" s="486"/>
      <c r="AN259" s="486"/>
      <c r="AO259" s="486"/>
      <c r="AP259" s="486"/>
      <c r="AQ259" s="486"/>
      <c r="AR259" s="486"/>
      <c r="AS259" s="486"/>
      <c r="AT259" s="486"/>
      <c r="AU259" s="486"/>
      <c r="AV259" s="486"/>
      <c r="AW259" s="593"/>
      <c r="AX259" s="593"/>
      <c r="AY259" s="593"/>
      <c r="AZ259" s="593"/>
      <c r="BA259" s="593"/>
      <c r="BB259" s="593"/>
      <c r="BC259" s="593"/>
      <c r="BD259" s="593"/>
      <c r="BE259" s="593"/>
      <c r="BF259" s="593"/>
      <c r="BG259" s="593"/>
      <c r="BH259" s="593"/>
      <c r="BI259" s="593"/>
      <c r="BJ259" s="593"/>
      <c r="BK259" s="593"/>
      <c r="BL259" s="593"/>
      <c r="BM259" s="593"/>
      <c r="BN259" s="593"/>
      <c r="BO259" s="593"/>
      <c r="BP259" s="593"/>
      <c r="BQ259" s="593"/>
      <c r="BR259" s="593"/>
      <c r="BS259" s="593"/>
      <c r="BT259" s="593"/>
      <c r="BU259" s="593"/>
      <c r="BV259" s="593"/>
      <c r="BW259" s="593"/>
      <c r="BX259" s="593"/>
      <c r="BY259" s="593"/>
      <c r="BZ259" s="593"/>
    </row>
    <row r="260" spans="1:78" x14ac:dyDescent="0.35">
      <c r="A260" s="486"/>
      <c r="B260" s="486"/>
      <c r="C260" s="486"/>
      <c r="D260" s="486"/>
      <c r="E260" s="486"/>
      <c r="F260" s="486"/>
      <c r="G260" s="486"/>
      <c r="H260" s="486"/>
      <c r="I260" s="486"/>
      <c r="J260" s="486"/>
      <c r="K260" s="486"/>
      <c r="L260" s="486"/>
      <c r="M260" s="486"/>
      <c r="N260" s="486"/>
      <c r="O260" s="486"/>
      <c r="P260" s="486"/>
      <c r="Q260" s="486"/>
      <c r="R260" s="486"/>
      <c r="S260" s="486"/>
      <c r="T260" s="486"/>
      <c r="U260" s="486"/>
      <c r="V260" s="486"/>
      <c r="W260" s="486"/>
      <c r="X260" s="486"/>
      <c r="Y260" s="486"/>
      <c r="Z260" s="486"/>
      <c r="AA260" s="486"/>
      <c r="AB260" s="486"/>
      <c r="AC260" s="486"/>
      <c r="AD260" s="486"/>
      <c r="AE260" s="486"/>
      <c r="AF260" s="486"/>
      <c r="AG260" s="486"/>
      <c r="AH260" s="486"/>
      <c r="AI260" s="486"/>
      <c r="AJ260" s="486"/>
      <c r="AK260" s="486"/>
      <c r="AL260" s="486"/>
      <c r="AM260" s="486"/>
      <c r="AN260" s="486"/>
      <c r="AO260" s="486"/>
      <c r="AP260" s="486"/>
      <c r="AQ260" s="486"/>
      <c r="AR260" s="486"/>
      <c r="AS260" s="486"/>
      <c r="AT260" s="486"/>
      <c r="AU260" s="486"/>
      <c r="AV260" s="486"/>
      <c r="AW260" s="593"/>
      <c r="AX260" s="593"/>
      <c r="AY260" s="593"/>
      <c r="AZ260" s="593"/>
      <c r="BA260" s="593"/>
      <c r="BB260" s="593"/>
      <c r="BC260" s="593"/>
      <c r="BD260" s="593"/>
      <c r="BE260" s="593"/>
      <c r="BF260" s="593"/>
      <c r="BG260" s="593"/>
      <c r="BH260" s="593"/>
      <c r="BI260" s="593"/>
      <c r="BJ260" s="593"/>
      <c r="BK260" s="593"/>
      <c r="BL260" s="593"/>
      <c r="BM260" s="593"/>
      <c r="BN260" s="593"/>
      <c r="BO260" s="593"/>
      <c r="BP260" s="593"/>
      <c r="BQ260" s="593"/>
      <c r="BR260" s="593"/>
      <c r="BS260" s="593"/>
      <c r="BT260" s="593"/>
      <c r="BU260" s="593"/>
      <c r="BV260" s="593"/>
      <c r="BW260" s="593"/>
      <c r="BX260" s="593"/>
      <c r="BY260" s="593"/>
      <c r="BZ260" s="593"/>
    </row>
    <row r="261" spans="1:78" x14ac:dyDescent="0.35">
      <c r="A261" s="486"/>
      <c r="B261" s="486"/>
      <c r="C261" s="486"/>
      <c r="D261" s="486"/>
      <c r="E261" s="486"/>
      <c r="F261" s="486"/>
      <c r="G261" s="486"/>
      <c r="H261" s="486"/>
      <c r="I261" s="486"/>
      <c r="J261" s="486"/>
      <c r="K261" s="486"/>
      <c r="L261" s="486"/>
      <c r="M261" s="486"/>
      <c r="N261" s="486"/>
      <c r="O261" s="486"/>
      <c r="P261" s="486"/>
      <c r="Q261" s="486"/>
      <c r="R261" s="486"/>
      <c r="S261" s="486"/>
      <c r="T261" s="486"/>
      <c r="U261" s="486"/>
      <c r="V261" s="486"/>
      <c r="W261" s="486"/>
      <c r="X261" s="486"/>
      <c r="Y261" s="486"/>
      <c r="Z261" s="486"/>
      <c r="AA261" s="486"/>
      <c r="AB261" s="486"/>
      <c r="AC261" s="486"/>
      <c r="AD261" s="486"/>
      <c r="AE261" s="486"/>
      <c r="AF261" s="486"/>
      <c r="AG261" s="486"/>
      <c r="AH261" s="486"/>
      <c r="AI261" s="486"/>
      <c r="AJ261" s="486"/>
      <c r="AK261" s="486"/>
      <c r="AL261" s="486"/>
      <c r="AM261" s="486"/>
      <c r="AN261" s="486"/>
      <c r="AO261" s="486"/>
      <c r="AP261" s="486"/>
      <c r="AQ261" s="486"/>
      <c r="AR261" s="486"/>
      <c r="AS261" s="486"/>
      <c r="AT261" s="486"/>
      <c r="AU261" s="486"/>
      <c r="AV261" s="486"/>
      <c r="AW261" s="593"/>
      <c r="AX261" s="593"/>
      <c r="AY261" s="593"/>
      <c r="AZ261" s="593"/>
      <c r="BA261" s="593"/>
      <c r="BB261" s="593"/>
      <c r="BC261" s="593"/>
      <c r="BD261" s="593"/>
      <c r="BE261" s="593"/>
      <c r="BF261" s="593"/>
      <c r="BG261" s="593"/>
      <c r="BH261" s="593"/>
      <c r="BI261" s="593"/>
      <c r="BJ261" s="593"/>
      <c r="BK261" s="593"/>
      <c r="BL261" s="593"/>
      <c r="BM261" s="593"/>
      <c r="BN261" s="593"/>
      <c r="BO261" s="593"/>
      <c r="BP261" s="593"/>
      <c r="BQ261" s="593"/>
      <c r="BR261" s="593"/>
      <c r="BS261" s="593"/>
      <c r="BT261" s="593"/>
      <c r="BU261" s="593"/>
      <c r="BV261" s="593"/>
      <c r="BW261" s="593"/>
      <c r="BX261" s="593"/>
      <c r="BY261" s="593"/>
      <c r="BZ261" s="593"/>
    </row>
    <row r="262" spans="1:78" x14ac:dyDescent="0.35">
      <c r="A262" s="482"/>
      <c r="B262" s="482"/>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2"/>
      <c r="AU262" s="482"/>
      <c r="AV262" s="482"/>
      <c r="AW262" s="593"/>
      <c r="AX262" s="593"/>
      <c r="AY262" s="593"/>
      <c r="AZ262" s="593"/>
      <c r="BA262" s="593"/>
      <c r="BB262" s="593"/>
      <c r="BC262" s="593"/>
      <c r="BD262" s="593"/>
      <c r="BE262" s="593"/>
      <c r="BF262" s="593"/>
      <c r="BG262" s="593"/>
      <c r="BH262" s="593"/>
      <c r="BI262" s="593"/>
      <c r="BJ262" s="593"/>
      <c r="BK262" s="593"/>
      <c r="BL262" s="593"/>
      <c r="BM262" s="593"/>
      <c r="BN262" s="593"/>
      <c r="BO262" s="593"/>
      <c r="BP262" s="593"/>
      <c r="BQ262" s="593"/>
      <c r="BR262" s="593"/>
      <c r="BS262" s="593"/>
      <c r="BT262" s="593"/>
      <c r="BU262" s="593"/>
      <c r="BV262" s="593"/>
      <c r="BW262" s="593"/>
      <c r="BX262" s="593"/>
      <c r="BY262" s="593"/>
      <c r="BZ262" s="593"/>
    </row>
    <row r="263" spans="1:78" x14ac:dyDescent="0.35">
      <c r="A263" s="482"/>
      <c r="B263" s="482"/>
      <c r="C263" s="482"/>
      <c r="D263" s="482"/>
      <c r="E263" s="482"/>
      <c r="F263" s="482"/>
      <c r="G263" s="482"/>
      <c r="H263" s="482"/>
      <c r="I263" s="482"/>
      <c r="J263" s="482"/>
      <c r="K263" s="482"/>
      <c r="L263" s="482"/>
      <c r="M263" s="482"/>
      <c r="N263" s="482"/>
      <c r="O263" s="482"/>
      <c r="P263" s="482"/>
      <c r="Q263" s="482"/>
      <c r="R263" s="482"/>
      <c r="S263" s="482"/>
      <c r="T263" s="482"/>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593"/>
      <c r="AX263" s="593"/>
      <c r="AY263" s="593"/>
      <c r="AZ263" s="593"/>
      <c r="BA263" s="593"/>
      <c r="BB263" s="593"/>
      <c r="BC263" s="593"/>
      <c r="BD263" s="593"/>
      <c r="BE263" s="593"/>
      <c r="BF263" s="593"/>
      <c r="BG263" s="593"/>
      <c r="BH263" s="593"/>
      <c r="BI263" s="593"/>
      <c r="BJ263" s="593"/>
      <c r="BK263" s="593"/>
      <c r="BL263" s="593"/>
      <c r="BM263" s="593"/>
      <c r="BN263" s="593"/>
      <c r="BO263" s="593"/>
      <c r="BP263" s="593"/>
      <c r="BQ263" s="593"/>
      <c r="BR263" s="593"/>
      <c r="BS263" s="593"/>
      <c r="BT263" s="593"/>
      <c r="BU263" s="593"/>
      <c r="BV263" s="593"/>
      <c r="BW263" s="593"/>
      <c r="BX263" s="593"/>
      <c r="BY263" s="593"/>
      <c r="BZ263" s="593"/>
    </row>
    <row r="264" spans="1:78" x14ac:dyDescent="0.35">
      <c r="A264" s="482"/>
      <c r="B264" s="482"/>
      <c r="C264" s="482"/>
      <c r="D264" s="482"/>
      <c r="E264" s="482"/>
      <c r="F264" s="482"/>
      <c r="G264" s="482"/>
      <c r="H264" s="482"/>
      <c r="I264" s="482"/>
      <c r="J264" s="482"/>
      <c r="K264" s="482"/>
      <c r="L264" s="482"/>
      <c r="M264" s="482"/>
      <c r="N264" s="482"/>
      <c r="O264" s="482"/>
      <c r="P264" s="482"/>
      <c r="Q264" s="482"/>
      <c r="R264" s="482"/>
      <c r="S264" s="482"/>
      <c r="T264" s="482"/>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593"/>
      <c r="AX264" s="593"/>
      <c r="AY264" s="593"/>
      <c r="AZ264" s="593"/>
      <c r="BA264" s="593"/>
      <c r="BB264" s="593"/>
      <c r="BC264" s="593"/>
      <c r="BD264" s="593"/>
      <c r="BE264" s="593"/>
      <c r="BF264" s="593"/>
      <c r="BG264" s="593"/>
      <c r="BH264" s="593"/>
      <c r="BI264" s="593"/>
      <c r="BJ264" s="593"/>
      <c r="BK264" s="593"/>
      <c r="BL264" s="593"/>
      <c r="BM264" s="593"/>
      <c r="BN264" s="593"/>
      <c r="BO264" s="593"/>
      <c r="BP264" s="593"/>
      <c r="BQ264" s="593"/>
      <c r="BR264" s="593"/>
      <c r="BS264" s="593"/>
      <c r="BT264" s="593"/>
      <c r="BU264" s="593"/>
      <c r="BV264" s="593"/>
      <c r="BW264" s="593"/>
      <c r="BX264" s="593"/>
      <c r="BY264" s="593"/>
      <c r="BZ264" s="593"/>
    </row>
    <row r="265" spans="1:78" x14ac:dyDescent="0.35">
      <c r="A265" s="486"/>
      <c r="B265" s="486"/>
      <c r="C265" s="486"/>
      <c r="D265" s="486"/>
      <c r="E265" s="486"/>
      <c r="F265" s="486"/>
      <c r="G265" s="486"/>
      <c r="H265" s="486"/>
      <c r="I265" s="486"/>
      <c r="J265" s="486"/>
      <c r="K265" s="486"/>
      <c r="L265" s="486"/>
      <c r="M265" s="486"/>
      <c r="N265" s="486"/>
      <c r="O265" s="486"/>
      <c r="P265" s="486"/>
      <c r="Q265" s="486"/>
      <c r="R265" s="486"/>
      <c r="S265" s="486"/>
      <c r="T265" s="486"/>
      <c r="U265" s="486"/>
      <c r="V265" s="486"/>
      <c r="W265" s="486"/>
      <c r="X265" s="486"/>
      <c r="Y265" s="486"/>
      <c r="Z265" s="486"/>
      <c r="AA265" s="486"/>
      <c r="AB265" s="486"/>
      <c r="AC265" s="486"/>
      <c r="AD265" s="486"/>
      <c r="AE265" s="486"/>
      <c r="AF265" s="486"/>
      <c r="AG265" s="486"/>
      <c r="AH265" s="486"/>
      <c r="AI265" s="486"/>
      <c r="AJ265" s="486"/>
      <c r="AK265" s="486"/>
      <c r="AL265" s="486"/>
      <c r="AM265" s="486"/>
      <c r="AN265" s="486"/>
      <c r="AO265" s="486"/>
      <c r="AP265" s="486"/>
      <c r="AQ265" s="486"/>
      <c r="AR265" s="486"/>
      <c r="AS265" s="486"/>
      <c r="AT265" s="486"/>
      <c r="AU265" s="486"/>
      <c r="AV265" s="486"/>
      <c r="AW265" s="593"/>
      <c r="AX265" s="593"/>
      <c r="AY265" s="593"/>
      <c r="AZ265" s="593"/>
      <c r="BA265" s="593"/>
      <c r="BB265" s="593"/>
      <c r="BC265" s="593"/>
      <c r="BD265" s="593"/>
      <c r="BE265" s="593"/>
      <c r="BF265" s="593"/>
      <c r="BG265" s="593"/>
      <c r="BH265" s="593"/>
      <c r="BI265" s="593"/>
      <c r="BJ265" s="593"/>
      <c r="BK265" s="593"/>
      <c r="BL265" s="593"/>
      <c r="BM265" s="593"/>
      <c r="BN265" s="593"/>
      <c r="BO265" s="593"/>
      <c r="BP265" s="593"/>
      <c r="BQ265" s="593"/>
      <c r="BR265" s="593"/>
      <c r="BS265" s="593"/>
      <c r="BT265" s="593"/>
      <c r="BU265" s="593"/>
      <c r="BV265" s="593"/>
      <c r="BW265" s="593"/>
      <c r="BX265" s="593"/>
      <c r="BY265" s="593"/>
      <c r="BZ265" s="593"/>
    </row>
    <row r="266" spans="1:78" x14ac:dyDescent="0.35">
      <c r="A266" s="486"/>
      <c r="B266" s="486"/>
      <c r="C266" s="486"/>
      <c r="D266" s="486"/>
      <c r="E266" s="486"/>
      <c r="F266" s="486"/>
      <c r="G266" s="486"/>
      <c r="H266" s="486"/>
      <c r="I266" s="486"/>
      <c r="J266" s="486"/>
      <c r="K266" s="486"/>
      <c r="L266" s="486"/>
      <c r="M266" s="486"/>
      <c r="N266" s="486"/>
      <c r="O266" s="486"/>
      <c r="P266" s="486"/>
      <c r="Q266" s="486"/>
      <c r="R266" s="486"/>
      <c r="S266" s="486"/>
      <c r="T266" s="486"/>
      <c r="U266" s="486"/>
      <c r="V266" s="486"/>
      <c r="W266" s="486"/>
      <c r="X266" s="486"/>
      <c r="Y266" s="486"/>
      <c r="Z266" s="486"/>
      <c r="AA266" s="486"/>
      <c r="AB266" s="486"/>
      <c r="AC266" s="486"/>
      <c r="AD266" s="486"/>
      <c r="AE266" s="486"/>
      <c r="AF266" s="486"/>
      <c r="AG266" s="486"/>
      <c r="AH266" s="486"/>
      <c r="AI266" s="486"/>
      <c r="AJ266" s="486"/>
      <c r="AK266" s="486"/>
      <c r="AL266" s="486"/>
      <c r="AM266" s="486"/>
      <c r="AN266" s="486"/>
      <c r="AO266" s="486"/>
      <c r="AP266" s="486"/>
      <c r="AQ266" s="486"/>
      <c r="AR266" s="486"/>
      <c r="AS266" s="486"/>
      <c r="AT266" s="486"/>
      <c r="AU266" s="486"/>
      <c r="AV266" s="486"/>
      <c r="AW266" s="593"/>
      <c r="AX266" s="593"/>
      <c r="AY266" s="593"/>
      <c r="AZ266" s="593"/>
      <c r="BA266" s="593"/>
      <c r="BB266" s="593"/>
      <c r="BC266" s="593"/>
      <c r="BD266" s="593"/>
      <c r="BE266" s="593"/>
      <c r="BF266" s="593"/>
      <c r="BG266" s="593"/>
      <c r="BH266" s="593"/>
      <c r="BI266" s="593"/>
      <c r="BJ266" s="593"/>
      <c r="BK266" s="593"/>
      <c r="BL266" s="593"/>
      <c r="BM266" s="593"/>
      <c r="BN266" s="593"/>
      <c r="BO266" s="593"/>
      <c r="BP266" s="593"/>
      <c r="BQ266" s="593"/>
      <c r="BR266" s="593"/>
      <c r="BS266" s="593"/>
      <c r="BT266" s="593"/>
      <c r="BU266" s="593"/>
      <c r="BV266" s="593"/>
      <c r="BW266" s="593"/>
      <c r="BX266" s="593"/>
      <c r="BY266" s="593"/>
      <c r="BZ266" s="593"/>
    </row>
    <row r="267" spans="1:78" x14ac:dyDescent="0.35">
      <c r="A267" s="486"/>
      <c r="B267" s="486"/>
      <c r="C267" s="486"/>
      <c r="D267" s="486"/>
      <c r="E267" s="486"/>
      <c r="F267" s="486"/>
      <c r="G267" s="486"/>
      <c r="H267" s="486"/>
      <c r="I267" s="486"/>
      <c r="J267" s="486"/>
      <c r="K267" s="486"/>
      <c r="L267" s="486"/>
      <c r="M267" s="486"/>
      <c r="N267" s="486"/>
      <c r="O267" s="486"/>
      <c r="P267" s="486"/>
      <c r="Q267" s="486"/>
      <c r="R267" s="486"/>
      <c r="S267" s="486"/>
      <c r="T267" s="486"/>
      <c r="U267" s="486"/>
      <c r="V267" s="486"/>
      <c r="W267" s="486"/>
      <c r="X267" s="486"/>
      <c r="Y267" s="486"/>
      <c r="Z267" s="486"/>
      <c r="AA267" s="486"/>
      <c r="AB267" s="486"/>
      <c r="AC267" s="486"/>
      <c r="AD267" s="486"/>
      <c r="AE267" s="486"/>
      <c r="AF267" s="486"/>
      <c r="AG267" s="486"/>
      <c r="AH267" s="486"/>
      <c r="AI267" s="486"/>
      <c r="AJ267" s="486"/>
      <c r="AK267" s="486"/>
      <c r="AL267" s="486"/>
      <c r="AM267" s="486"/>
      <c r="AN267" s="486"/>
      <c r="AO267" s="486"/>
      <c r="AP267" s="486"/>
      <c r="AQ267" s="486"/>
      <c r="AR267" s="486"/>
      <c r="AS267" s="486"/>
      <c r="AT267" s="486"/>
      <c r="AU267" s="486"/>
      <c r="AV267" s="486"/>
      <c r="AW267" s="593"/>
      <c r="AX267" s="593"/>
      <c r="AY267" s="593"/>
      <c r="AZ267" s="593"/>
      <c r="BA267" s="593"/>
      <c r="BB267" s="593"/>
      <c r="BC267" s="593"/>
      <c r="BD267" s="593"/>
      <c r="BE267" s="593"/>
      <c r="BF267" s="593"/>
      <c r="BG267" s="593"/>
      <c r="BH267" s="593"/>
      <c r="BI267" s="593"/>
      <c r="BJ267" s="593"/>
      <c r="BK267" s="593"/>
      <c r="BL267" s="593"/>
      <c r="BM267" s="593"/>
      <c r="BN267" s="593"/>
      <c r="BO267" s="593"/>
      <c r="BP267" s="593"/>
      <c r="BQ267" s="593"/>
      <c r="BR267" s="593"/>
      <c r="BS267" s="593"/>
      <c r="BT267" s="593"/>
      <c r="BU267" s="593"/>
      <c r="BV267" s="593"/>
      <c r="BW267" s="593"/>
      <c r="BX267" s="593"/>
      <c r="BY267" s="593"/>
      <c r="BZ267" s="593"/>
    </row>
    <row r="268" spans="1:78" x14ac:dyDescent="0.35">
      <c r="A268" s="482"/>
      <c r="B268" s="482"/>
      <c r="C268" s="482"/>
      <c r="D268" s="482"/>
      <c r="E268" s="482"/>
      <c r="F268" s="482"/>
      <c r="G268" s="482"/>
      <c r="H268" s="482"/>
      <c r="I268" s="482"/>
      <c r="J268" s="482"/>
      <c r="K268" s="482"/>
      <c r="L268" s="482"/>
      <c r="M268" s="482"/>
      <c r="N268" s="482"/>
      <c r="O268" s="482"/>
      <c r="P268" s="482"/>
      <c r="Q268" s="482"/>
      <c r="R268" s="482"/>
      <c r="S268" s="482"/>
      <c r="T268" s="482"/>
      <c r="U268" s="482"/>
      <c r="V268" s="482"/>
      <c r="W268" s="482"/>
      <c r="X268" s="482"/>
      <c r="Y268" s="482"/>
      <c r="Z268" s="482"/>
      <c r="AA268" s="482"/>
      <c r="AB268" s="482"/>
      <c r="AC268" s="482"/>
      <c r="AD268" s="482"/>
      <c r="AE268" s="482"/>
      <c r="AF268" s="482"/>
      <c r="AG268" s="482"/>
      <c r="AH268" s="482"/>
      <c r="AI268" s="482"/>
      <c r="AJ268" s="482"/>
      <c r="AK268" s="482"/>
      <c r="AL268" s="482"/>
      <c r="AM268" s="482"/>
      <c r="AN268" s="482"/>
      <c r="AO268" s="482"/>
      <c r="AP268" s="482"/>
      <c r="AQ268" s="482"/>
      <c r="AR268" s="482"/>
      <c r="AS268" s="482"/>
      <c r="AT268" s="482"/>
      <c r="AU268" s="482"/>
      <c r="AV268" s="482"/>
      <c r="AW268" s="593"/>
      <c r="AX268" s="593"/>
      <c r="AY268" s="593"/>
      <c r="AZ268" s="593"/>
      <c r="BA268" s="593"/>
      <c r="BB268" s="593"/>
      <c r="BC268" s="593"/>
      <c r="BD268" s="593"/>
      <c r="BE268" s="593"/>
      <c r="BF268" s="593"/>
      <c r="BG268" s="593"/>
      <c r="BH268" s="593"/>
      <c r="BI268" s="593"/>
      <c r="BJ268" s="593"/>
      <c r="BK268" s="593"/>
      <c r="BL268" s="593"/>
      <c r="BM268" s="593"/>
      <c r="BN268" s="593"/>
      <c r="BO268" s="593"/>
      <c r="BP268" s="593"/>
      <c r="BQ268" s="593"/>
      <c r="BR268" s="593"/>
      <c r="BS268" s="593"/>
      <c r="BT268" s="593"/>
      <c r="BU268" s="593"/>
      <c r="BV268" s="593"/>
      <c r="BW268" s="593"/>
      <c r="BX268" s="593"/>
      <c r="BY268" s="593"/>
      <c r="BZ268" s="593"/>
    </row>
    <row r="269" spans="1:78" x14ac:dyDescent="0.35">
      <c r="A269" s="486"/>
      <c r="B269" s="486"/>
      <c r="C269" s="486"/>
      <c r="D269" s="486"/>
      <c r="E269" s="486"/>
      <c r="F269" s="486"/>
      <c r="G269" s="486"/>
      <c r="H269" s="486"/>
      <c r="I269" s="486"/>
      <c r="J269" s="486"/>
      <c r="K269" s="486"/>
      <c r="L269" s="486"/>
      <c r="M269" s="486"/>
      <c r="N269" s="486"/>
      <c r="O269" s="486"/>
      <c r="P269" s="486"/>
      <c r="Q269" s="486"/>
      <c r="R269" s="486"/>
      <c r="S269" s="486"/>
      <c r="T269" s="486"/>
      <c r="U269" s="486"/>
      <c r="V269" s="486"/>
      <c r="W269" s="486"/>
      <c r="X269" s="486"/>
      <c r="Y269" s="486"/>
      <c r="Z269" s="486"/>
      <c r="AA269" s="486"/>
      <c r="AB269" s="486"/>
      <c r="AC269" s="486"/>
      <c r="AD269" s="486"/>
      <c r="AE269" s="486"/>
      <c r="AF269" s="486"/>
      <c r="AG269" s="486"/>
      <c r="AH269" s="486"/>
      <c r="AI269" s="486"/>
      <c r="AJ269" s="486"/>
      <c r="AK269" s="486"/>
      <c r="AL269" s="486"/>
      <c r="AM269" s="486"/>
      <c r="AN269" s="486"/>
      <c r="AO269" s="486"/>
      <c r="AP269" s="486"/>
      <c r="AQ269" s="486"/>
      <c r="AR269" s="486"/>
      <c r="AS269" s="486"/>
      <c r="AT269" s="486"/>
      <c r="AU269" s="486"/>
      <c r="AV269" s="486"/>
      <c r="AW269" s="593"/>
      <c r="AX269" s="593"/>
      <c r="AY269" s="593"/>
      <c r="AZ269" s="593"/>
      <c r="BA269" s="593"/>
      <c r="BB269" s="593"/>
      <c r="BC269" s="593"/>
      <c r="BD269" s="593"/>
      <c r="BE269" s="593"/>
      <c r="BF269" s="593"/>
      <c r="BG269" s="593"/>
      <c r="BH269" s="593"/>
      <c r="BI269" s="593"/>
      <c r="BJ269" s="593"/>
      <c r="BK269" s="593"/>
      <c r="BL269" s="593"/>
      <c r="BM269" s="593"/>
      <c r="BN269" s="593"/>
      <c r="BO269" s="593"/>
      <c r="BP269" s="593"/>
      <c r="BQ269" s="593"/>
      <c r="BR269" s="593"/>
      <c r="BS269" s="593"/>
      <c r="BT269" s="593"/>
      <c r="BU269" s="593"/>
      <c r="BV269" s="593"/>
      <c r="BW269" s="593"/>
      <c r="BX269" s="593"/>
      <c r="BY269" s="593"/>
      <c r="BZ269" s="593"/>
    </row>
    <row r="270" spans="1:78" x14ac:dyDescent="0.35">
      <c r="A270" s="486"/>
      <c r="B270" s="486"/>
      <c r="C270" s="486"/>
      <c r="D270" s="486"/>
      <c r="E270" s="486"/>
      <c r="F270" s="486"/>
      <c r="G270" s="486"/>
      <c r="H270" s="486"/>
      <c r="I270" s="486"/>
      <c r="J270" s="486"/>
      <c r="K270" s="486"/>
      <c r="L270" s="486"/>
      <c r="M270" s="486"/>
      <c r="N270" s="486"/>
      <c r="O270" s="486"/>
      <c r="P270" s="486"/>
      <c r="Q270" s="486"/>
      <c r="R270" s="486"/>
      <c r="S270" s="486"/>
      <c r="T270" s="486"/>
      <c r="U270" s="486"/>
      <c r="V270" s="486"/>
      <c r="W270" s="486"/>
      <c r="X270" s="486"/>
      <c r="Y270" s="486"/>
      <c r="Z270" s="486"/>
      <c r="AA270" s="486"/>
      <c r="AB270" s="486"/>
      <c r="AC270" s="486"/>
      <c r="AD270" s="486"/>
      <c r="AE270" s="486"/>
      <c r="AF270" s="486"/>
      <c r="AG270" s="486"/>
      <c r="AH270" s="486"/>
      <c r="AI270" s="486"/>
      <c r="AJ270" s="486"/>
      <c r="AK270" s="486"/>
      <c r="AL270" s="486"/>
      <c r="AM270" s="486"/>
      <c r="AN270" s="486"/>
      <c r="AO270" s="486"/>
      <c r="AP270" s="486"/>
      <c r="AQ270" s="486"/>
      <c r="AR270" s="486"/>
      <c r="AS270" s="486"/>
      <c r="AT270" s="486"/>
      <c r="AU270" s="486"/>
      <c r="AV270" s="486"/>
      <c r="AW270" s="593"/>
      <c r="AX270" s="593"/>
      <c r="AY270" s="593"/>
      <c r="AZ270" s="593"/>
      <c r="BA270" s="593"/>
      <c r="BB270" s="593"/>
      <c r="BC270" s="593"/>
      <c r="BD270" s="593"/>
      <c r="BE270" s="593"/>
      <c r="BF270" s="593"/>
      <c r="BG270" s="593"/>
      <c r="BH270" s="593"/>
      <c r="BI270" s="593"/>
      <c r="BJ270" s="593"/>
      <c r="BK270" s="593"/>
      <c r="BL270" s="593"/>
      <c r="BM270" s="593"/>
      <c r="BN270" s="593"/>
      <c r="BO270" s="593"/>
      <c r="BP270" s="593"/>
      <c r="BQ270" s="593"/>
      <c r="BR270" s="593"/>
      <c r="BS270" s="593"/>
      <c r="BT270" s="593"/>
      <c r="BU270" s="593"/>
      <c r="BV270" s="593"/>
      <c r="BW270" s="593"/>
      <c r="BX270" s="593"/>
      <c r="BY270" s="593"/>
      <c r="BZ270" s="593"/>
    </row>
    <row r="271" spans="1:78" x14ac:dyDescent="0.35">
      <c r="A271" s="486"/>
      <c r="B271" s="486"/>
      <c r="C271" s="486"/>
      <c r="D271" s="486"/>
      <c r="E271" s="486"/>
      <c r="F271" s="486"/>
      <c r="G271" s="486"/>
      <c r="H271" s="486"/>
      <c r="I271" s="486"/>
      <c r="J271" s="486"/>
      <c r="K271" s="486"/>
      <c r="L271" s="486"/>
      <c r="M271" s="486"/>
      <c r="N271" s="486"/>
      <c r="O271" s="486"/>
      <c r="P271" s="486"/>
      <c r="Q271" s="486"/>
      <c r="R271" s="486"/>
      <c r="S271" s="486"/>
      <c r="T271" s="486"/>
      <c r="U271" s="486"/>
      <c r="V271" s="486"/>
      <c r="W271" s="486"/>
      <c r="X271" s="486"/>
      <c r="Y271" s="486"/>
      <c r="Z271" s="486"/>
      <c r="AA271" s="486"/>
      <c r="AB271" s="486"/>
      <c r="AC271" s="486"/>
      <c r="AD271" s="486"/>
      <c r="AE271" s="486"/>
      <c r="AF271" s="486"/>
      <c r="AG271" s="486"/>
      <c r="AH271" s="486"/>
      <c r="AI271" s="486"/>
      <c r="AJ271" s="486"/>
      <c r="AK271" s="486"/>
      <c r="AL271" s="486"/>
      <c r="AM271" s="486"/>
      <c r="AN271" s="486"/>
      <c r="AO271" s="486"/>
      <c r="AP271" s="486"/>
      <c r="AQ271" s="486"/>
      <c r="AR271" s="486"/>
      <c r="AS271" s="486"/>
      <c r="AT271" s="486"/>
      <c r="AU271" s="486"/>
      <c r="AV271" s="486"/>
      <c r="AW271" s="593"/>
      <c r="AX271" s="593"/>
      <c r="AY271" s="593"/>
      <c r="AZ271" s="593"/>
      <c r="BA271" s="593"/>
      <c r="BB271" s="593"/>
      <c r="BC271" s="593"/>
      <c r="BD271" s="593"/>
      <c r="BE271" s="593"/>
      <c r="BF271" s="593"/>
      <c r="BG271" s="593"/>
      <c r="BH271" s="593"/>
      <c r="BI271" s="593"/>
      <c r="BJ271" s="593"/>
      <c r="BK271" s="593"/>
      <c r="BL271" s="593"/>
      <c r="BM271" s="593"/>
      <c r="BN271" s="593"/>
      <c r="BO271" s="593"/>
      <c r="BP271" s="593"/>
      <c r="BQ271" s="593"/>
      <c r="BR271" s="593"/>
      <c r="BS271" s="593"/>
      <c r="BT271" s="593"/>
      <c r="BU271" s="593"/>
      <c r="BV271" s="593"/>
      <c r="BW271" s="593"/>
      <c r="BX271" s="593"/>
      <c r="BY271" s="593"/>
      <c r="BZ271" s="593"/>
    </row>
    <row r="272" spans="1:78" x14ac:dyDescent="0.35">
      <c r="A272" s="482"/>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482"/>
      <c r="AR272" s="482"/>
      <c r="AS272" s="482"/>
      <c r="AT272" s="482"/>
      <c r="AU272" s="482"/>
      <c r="AV272" s="482"/>
      <c r="AW272" s="593"/>
      <c r="AX272" s="593"/>
      <c r="AY272" s="593"/>
      <c r="AZ272" s="593"/>
      <c r="BA272" s="593"/>
      <c r="BB272" s="593"/>
      <c r="BC272" s="593"/>
      <c r="BD272" s="593"/>
      <c r="BE272" s="593"/>
      <c r="BF272" s="593"/>
      <c r="BG272" s="593"/>
      <c r="BH272" s="593"/>
      <c r="BI272" s="593"/>
      <c r="BJ272" s="593"/>
      <c r="BK272" s="593"/>
      <c r="BL272" s="593"/>
      <c r="BM272" s="593"/>
      <c r="BN272" s="593"/>
      <c r="BO272" s="593"/>
      <c r="BP272" s="593"/>
      <c r="BQ272" s="593"/>
      <c r="BR272" s="593"/>
      <c r="BS272" s="593"/>
      <c r="BT272" s="593"/>
      <c r="BU272" s="593"/>
      <c r="BV272" s="593"/>
      <c r="BW272" s="593"/>
      <c r="BX272" s="593"/>
      <c r="BY272" s="593"/>
      <c r="BZ272" s="593"/>
    </row>
    <row r="273" spans="1:78" x14ac:dyDescent="0.35">
      <c r="A273" s="482"/>
      <c r="B273" s="482"/>
      <c r="C273" s="482"/>
      <c r="D273" s="482"/>
      <c r="E273" s="482"/>
      <c r="F273" s="482"/>
      <c r="G273" s="482"/>
      <c r="H273" s="482"/>
      <c r="I273" s="482"/>
      <c r="J273" s="482"/>
      <c r="K273" s="482"/>
      <c r="L273" s="482"/>
      <c r="M273" s="482"/>
      <c r="N273" s="482"/>
      <c r="O273" s="482"/>
      <c r="P273" s="482"/>
      <c r="Q273" s="482"/>
      <c r="R273" s="482"/>
      <c r="S273" s="482"/>
      <c r="T273" s="482"/>
      <c r="U273" s="482"/>
      <c r="V273" s="482"/>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482"/>
      <c r="AR273" s="482"/>
      <c r="AS273" s="482"/>
      <c r="AT273" s="482"/>
      <c r="AU273" s="482"/>
      <c r="AV273" s="482"/>
      <c r="AW273" s="593"/>
      <c r="AX273" s="593"/>
      <c r="AY273" s="593"/>
      <c r="AZ273" s="593"/>
      <c r="BA273" s="593"/>
      <c r="BB273" s="593"/>
      <c r="BC273" s="593"/>
      <c r="BD273" s="593"/>
      <c r="BE273" s="593"/>
      <c r="BF273" s="593"/>
      <c r="BG273" s="593"/>
      <c r="BH273" s="593"/>
      <c r="BI273" s="593"/>
      <c r="BJ273" s="593"/>
      <c r="BK273" s="593"/>
      <c r="BL273" s="593"/>
      <c r="BM273" s="593"/>
      <c r="BN273" s="593"/>
      <c r="BO273" s="593"/>
      <c r="BP273" s="593"/>
      <c r="BQ273" s="593"/>
      <c r="BR273" s="593"/>
      <c r="BS273" s="593"/>
      <c r="BT273" s="593"/>
      <c r="BU273" s="593"/>
      <c r="BV273" s="593"/>
      <c r="BW273" s="593"/>
      <c r="BX273" s="593"/>
      <c r="BY273" s="593"/>
      <c r="BZ273" s="593"/>
    </row>
    <row r="274" spans="1:78" x14ac:dyDescent="0.35">
      <c r="A274" s="482"/>
      <c r="B274" s="482"/>
      <c r="C274" s="482"/>
      <c r="D274" s="482"/>
      <c r="E274" s="482"/>
      <c r="F274" s="482"/>
      <c r="G274" s="482"/>
      <c r="H274" s="482"/>
      <c r="I274" s="482"/>
      <c r="J274" s="482"/>
      <c r="K274" s="482"/>
      <c r="L274" s="482"/>
      <c r="M274" s="482"/>
      <c r="N274" s="482"/>
      <c r="O274" s="482"/>
      <c r="P274" s="482"/>
      <c r="Q274" s="482"/>
      <c r="R274" s="482"/>
      <c r="S274" s="482"/>
      <c r="T274" s="482"/>
      <c r="U274" s="482"/>
      <c r="V274" s="482"/>
      <c r="W274" s="482"/>
      <c r="X274" s="482"/>
      <c r="Y274" s="482"/>
      <c r="Z274" s="482"/>
      <c r="AA274" s="482"/>
      <c r="AB274" s="482"/>
      <c r="AC274" s="482"/>
      <c r="AD274" s="482"/>
      <c r="AE274" s="482"/>
      <c r="AF274" s="482"/>
      <c r="AG274" s="482"/>
      <c r="AH274" s="482"/>
      <c r="AI274" s="482"/>
      <c r="AJ274" s="482"/>
      <c r="AK274" s="482"/>
      <c r="AL274" s="482"/>
      <c r="AM274" s="482"/>
      <c r="AN274" s="482"/>
      <c r="AO274" s="482"/>
      <c r="AP274" s="482"/>
      <c r="AQ274" s="482"/>
      <c r="AR274" s="482"/>
      <c r="AS274" s="482"/>
      <c r="AT274" s="482"/>
      <c r="AU274" s="482"/>
      <c r="AV274" s="482"/>
      <c r="AW274" s="593"/>
      <c r="AX274" s="593"/>
      <c r="AY274" s="593"/>
      <c r="AZ274" s="593"/>
      <c r="BA274" s="593"/>
      <c r="BB274" s="593"/>
      <c r="BC274" s="593"/>
      <c r="BD274" s="593"/>
      <c r="BE274" s="593"/>
      <c r="BF274" s="593"/>
      <c r="BG274" s="593"/>
      <c r="BH274" s="593"/>
      <c r="BI274" s="593"/>
      <c r="BJ274" s="593"/>
      <c r="BK274" s="593"/>
      <c r="BL274" s="593"/>
      <c r="BM274" s="593"/>
      <c r="BN274" s="593"/>
      <c r="BO274" s="593"/>
      <c r="BP274" s="593"/>
      <c r="BQ274" s="593"/>
      <c r="BR274" s="593"/>
      <c r="BS274" s="593"/>
      <c r="BT274" s="593"/>
      <c r="BU274" s="593"/>
      <c r="BV274" s="593"/>
      <c r="BW274" s="593"/>
      <c r="BX274" s="593"/>
      <c r="BY274" s="593"/>
      <c r="BZ274" s="593"/>
    </row>
    <row r="275" spans="1:78" x14ac:dyDescent="0.35">
      <c r="A275" s="486"/>
      <c r="B275" s="486"/>
      <c r="C275" s="486"/>
      <c r="D275" s="486"/>
      <c r="E275" s="486"/>
      <c r="F275" s="486"/>
      <c r="G275" s="486"/>
      <c r="H275" s="486"/>
      <c r="I275" s="486"/>
      <c r="J275" s="486"/>
      <c r="K275" s="486"/>
      <c r="L275" s="486"/>
      <c r="M275" s="486"/>
      <c r="N275" s="486"/>
      <c r="O275" s="486"/>
      <c r="P275" s="486"/>
      <c r="Q275" s="486"/>
      <c r="R275" s="486"/>
      <c r="S275" s="486"/>
      <c r="T275" s="486"/>
      <c r="U275" s="486"/>
      <c r="V275" s="486"/>
      <c r="W275" s="486"/>
      <c r="X275" s="486"/>
      <c r="Y275" s="486"/>
      <c r="Z275" s="486"/>
      <c r="AA275" s="486"/>
      <c r="AB275" s="486"/>
      <c r="AC275" s="486"/>
      <c r="AD275" s="486"/>
      <c r="AE275" s="486"/>
      <c r="AF275" s="486"/>
      <c r="AG275" s="486"/>
      <c r="AH275" s="486"/>
      <c r="AI275" s="486"/>
      <c r="AJ275" s="486"/>
      <c r="AK275" s="486"/>
      <c r="AL275" s="486"/>
      <c r="AM275" s="486"/>
      <c r="AN275" s="486"/>
      <c r="AO275" s="486"/>
      <c r="AP275" s="486"/>
      <c r="AQ275" s="486"/>
      <c r="AR275" s="486"/>
      <c r="AS275" s="486"/>
      <c r="AT275" s="486"/>
      <c r="AU275" s="486"/>
      <c r="AV275" s="486"/>
      <c r="AW275" s="593"/>
      <c r="AX275" s="593"/>
      <c r="AY275" s="593"/>
      <c r="AZ275" s="593"/>
      <c r="BA275" s="593"/>
      <c r="BB275" s="593"/>
      <c r="BC275" s="593"/>
      <c r="BD275" s="593"/>
      <c r="BE275" s="593"/>
      <c r="BF275" s="593"/>
      <c r="BG275" s="593"/>
      <c r="BH275" s="593"/>
      <c r="BI275" s="593"/>
      <c r="BJ275" s="593"/>
      <c r="BK275" s="593"/>
      <c r="BL275" s="593"/>
      <c r="BM275" s="593"/>
      <c r="BN275" s="593"/>
      <c r="BO275" s="593"/>
      <c r="BP275" s="593"/>
      <c r="BQ275" s="593"/>
      <c r="BR275" s="593"/>
      <c r="BS275" s="593"/>
      <c r="BT275" s="593"/>
      <c r="BU275" s="593"/>
      <c r="BV275" s="593"/>
      <c r="BW275" s="593"/>
      <c r="BX275" s="593"/>
      <c r="BY275" s="593"/>
      <c r="BZ275" s="593"/>
    </row>
    <row r="276" spans="1:78" x14ac:dyDescent="0.35">
      <c r="A276" s="486"/>
      <c r="B276" s="486"/>
      <c r="C276" s="486"/>
      <c r="D276" s="486"/>
      <c r="E276" s="486"/>
      <c r="F276" s="486"/>
      <c r="G276" s="486"/>
      <c r="H276" s="486"/>
      <c r="I276" s="486"/>
      <c r="J276" s="486"/>
      <c r="K276" s="486"/>
      <c r="L276" s="486"/>
      <c r="M276" s="486"/>
      <c r="N276" s="486"/>
      <c r="O276" s="486"/>
      <c r="P276" s="486"/>
      <c r="Q276" s="486"/>
      <c r="R276" s="486"/>
      <c r="S276" s="486"/>
      <c r="T276" s="486"/>
      <c r="U276" s="486"/>
      <c r="V276" s="486"/>
      <c r="W276" s="486"/>
      <c r="X276" s="486"/>
      <c r="Y276" s="486"/>
      <c r="Z276" s="486"/>
      <c r="AA276" s="486"/>
      <c r="AB276" s="486"/>
      <c r="AC276" s="486"/>
      <c r="AD276" s="486"/>
      <c r="AE276" s="486"/>
      <c r="AF276" s="486"/>
      <c r="AG276" s="486"/>
      <c r="AH276" s="486"/>
      <c r="AI276" s="486"/>
      <c r="AJ276" s="486"/>
      <c r="AK276" s="486"/>
      <c r="AL276" s="486"/>
      <c r="AM276" s="486"/>
      <c r="AN276" s="486"/>
      <c r="AO276" s="486"/>
      <c r="AP276" s="486"/>
      <c r="AQ276" s="486"/>
      <c r="AR276" s="486"/>
      <c r="AS276" s="486"/>
      <c r="AT276" s="486"/>
      <c r="AU276" s="486"/>
      <c r="AV276" s="486"/>
      <c r="AW276" s="593"/>
      <c r="AX276" s="593"/>
      <c r="AY276" s="593"/>
      <c r="AZ276" s="593"/>
      <c r="BA276" s="593"/>
      <c r="BB276" s="593"/>
      <c r="BC276" s="593"/>
      <c r="BD276" s="593"/>
      <c r="BE276" s="593"/>
      <c r="BF276" s="593"/>
      <c r="BG276" s="593"/>
      <c r="BH276" s="593"/>
      <c r="BI276" s="593"/>
      <c r="BJ276" s="593"/>
      <c r="BK276" s="593"/>
      <c r="BL276" s="593"/>
      <c r="BM276" s="593"/>
      <c r="BN276" s="593"/>
      <c r="BO276" s="593"/>
      <c r="BP276" s="593"/>
      <c r="BQ276" s="593"/>
      <c r="BR276" s="593"/>
      <c r="BS276" s="593"/>
      <c r="BT276" s="593"/>
      <c r="BU276" s="593"/>
      <c r="BV276" s="593"/>
      <c r="BW276" s="593"/>
      <c r="BX276" s="593"/>
      <c r="BY276" s="593"/>
      <c r="BZ276" s="593"/>
    </row>
    <row r="277" spans="1:78" x14ac:dyDescent="0.35">
      <c r="A277" s="486"/>
      <c r="B277" s="486"/>
      <c r="C277" s="486"/>
      <c r="D277" s="486"/>
      <c r="E277" s="486"/>
      <c r="F277" s="486"/>
      <c r="G277" s="486"/>
      <c r="H277" s="486"/>
      <c r="I277" s="486"/>
      <c r="J277" s="486"/>
      <c r="K277" s="486"/>
      <c r="L277" s="486"/>
      <c r="M277" s="486"/>
      <c r="N277" s="486"/>
      <c r="O277" s="486"/>
      <c r="P277" s="486"/>
      <c r="Q277" s="486"/>
      <c r="R277" s="486"/>
      <c r="S277" s="486"/>
      <c r="T277" s="486"/>
      <c r="U277" s="486"/>
      <c r="V277" s="486"/>
      <c r="W277" s="486"/>
      <c r="X277" s="486"/>
      <c r="Y277" s="486"/>
      <c r="Z277" s="486"/>
      <c r="AA277" s="486"/>
      <c r="AB277" s="486"/>
      <c r="AC277" s="486"/>
      <c r="AD277" s="486"/>
      <c r="AE277" s="486"/>
      <c r="AF277" s="486"/>
      <c r="AG277" s="486"/>
      <c r="AH277" s="486"/>
      <c r="AI277" s="486"/>
      <c r="AJ277" s="486"/>
      <c r="AK277" s="486"/>
      <c r="AL277" s="486"/>
      <c r="AM277" s="486"/>
      <c r="AN277" s="486"/>
      <c r="AO277" s="486"/>
      <c r="AP277" s="486"/>
      <c r="AQ277" s="486"/>
      <c r="AR277" s="486"/>
      <c r="AS277" s="486"/>
      <c r="AT277" s="486"/>
      <c r="AU277" s="486"/>
      <c r="AV277" s="486"/>
      <c r="AW277" s="593"/>
      <c r="AX277" s="593"/>
      <c r="AY277" s="593"/>
      <c r="AZ277" s="593"/>
      <c r="BA277" s="593"/>
      <c r="BB277" s="593"/>
      <c r="BC277" s="593"/>
      <c r="BD277" s="593"/>
      <c r="BE277" s="593"/>
      <c r="BF277" s="593"/>
      <c r="BG277" s="593"/>
      <c r="BH277" s="593"/>
      <c r="BI277" s="593"/>
      <c r="BJ277" s="593"/>
      <c r="BK277" s="593"/>
      <c r="BL277" s="593"/>
      <c r="BM277" s="593"/>
      <c r="BN277" s="593"/>
      <c r="BO277" s="593"/>
      <c r="BP277" s="593"/>
      <c r="BQ277" s="593"/>
      <c r="BR277" s="593"/>
      <c r="BS277" s="593"/>
      <c r="BT277" s="593"/>
      <c r="BU277" s="593"/>
      <c r="BV277" s="593"/>
      <c r="BW277" s="593"/>
      <c r="BX277" s="593"/>
      <c r="BY277" s="593"/>
      <c r="BZ277" s="593"/>
    </row>
    <row r="278" spans="1:78" x14ac:dyDescent="0.35">
      <c r="A278" s="482"/>
      <c r="B278" s="482"/>
      <c r="C278" s="482"/>
      <c r="D278" s="482"/>
      <c r="E278" s="482"/>
      <c r="F278" s="482"/>
      <c r="G278" s="482"/>
      <c r="H278" s="482"/>
      <c r="I278" s="482"/>
      <c r="J278" s="482"/>
      <c r="K278" s="482"/>
      <c r="L278" s="482"/>
      <c r="M278" s="482"/>
      <c r="N278" s="482"/>
      <c r="O278" s="482"/>
      <c r="P278" s="482"/>
      <c r="Q278" s="482"/>
      <c r="R278" s="482"/>
      <c r="S278" s="482"/>
      <c r="T278" s="482"/>
      <c r="U278" s="482"/>
      <c r="V278" s="482"/>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482"/>
      <c r="AR278" s="482"/>
      <c r="AS278" s="482"/>
      <c r="AT278" s="482"/>
      <c r="AU278" s="482"/>
      <c r="AV278" s="482"/>
      <c r="AW278" s="593"/>
      <c r="AX278" s="593"/>
      <c r="AY278" s="593"/>
      <c r="AZ278" s="593"/>
      <c r="BA278" s="593"/>
      <c r="BB278" s="593"/>
      <c r="BC278" s="593"/>
      <c r="BD278" s="593"/>
      <c r="BE278" s="593"/>
      <c r="BF278" s="593"/>
      <c r="BG278" s="593"/>
      <c r="BH278" s="593"/>
      <c r="BI278" s="593"/>
      <c r="BJ278" s="593"/>
      <c r="BK278" s="593"/>
      <c r="BL278" s="593"/>
      <c r="BM278" s="593"/>
      <c r="BN278" s="593"/>
      <c r="BO278" s="593"/>
      <c r="BP278" s="593"/>
      <c r="BQ278" s="593"/>
      <c r="BR278" s="593"/>
      <c r="BS278" s="593"/>
      <c r="BT278" s="593"/>
      <c r="BU278" s="593"/>
      <c r="BV278" s="593"/>
      <c r="BW278" s="593"/>
      <c r="BX278" s="593"/>
      <c r="BY278" s="593"/>
      <c r="BZ278" s="593"/>
    </row>
    <row r="279" spans="1:78" x14ac:dyDescent="0.35">
      <c r="A279" s="486"/>
      <c r="B279" s="486"/>
      <c r="C279" s="486"/>
      <c r="D279" s="486"/>
      <c r="E279" s="486"/>
      <c r="F279" s="486"/>
      <c r="G279" s="486"/>
      <c r="H279" s="486"/>
      <c r="I279" s="486"/>
      <c r="J279" s="486"/>
      <c r="K279" s="486"/>
      <c r="L279" s="486"/>
      <c r="M279" s="486"/>
      <c r="N279" s="486"/>
      <c r="O279" s="486"/>
      <c r="P279" s="486"/>
      <c r="Q279" s="486"/>
      <c r="R279" s="486"/>
      <c r="S279" s="486"/>
      <c r="T279" s="486"/>
      <c r="U279" s="486"/>
      <c r="V279" s="486"/>
      <c r="W279" s="486"/>
      <c r="X279" s="486"/>
      <c r="Y279" s="486"/>
      <c r="Z279" s="486"/>
      <c r="AA279" s="486"/>
      <c r="AB279" s="486"/>
      <c r="AC279" s="486"/>
      <c r="AD279" s="486"/>
      <c r="AE279" s="486"/>
      <c r="AF279" s="486"/>
      <c r="AG279" s="486"/>
      <c r="AH279" s="486"/>
      <c r="AI279" s="486"/>
      <c r="AJ279" s="486"/>
      <c r="AK279" s="486"/>
      <c r="AL279" s="486"/>
      <c r="AM279" s="486"/>
      <c r="AN279" s="486"/>
      <c r="AO279" s="486"/>
      <c r="AP279" s="486"/>
      <c r="AQ279" s="486"/>
      <c r="AR279" s="486"/>
      <c r="AS279" s="486"/>
      <c r="AT279" s="486"/>
      <c r="AU279" s="486"/>
      <c r="AV279" s="486"/>
      <c r="AW279" s="593"/>
      <c r="AX279" s="593"/>
      <c r="AY279" s="593"/>
      <c r="AZ279" s="593"/>
      <c r="BA279" s="593"/>
      <c r="BB279" s="593"/>
      <c r="BC279" s="593"/>
      <c r="BD279" s="593"/>
      <c r="BE279" s="593"/>
      <c r="BF279" s="593"/>
      <c r="BG279" s="593"/>
      <c r="BH279" s="593"/>
      <c r="BI279" s="593"/>
      <c r="BJ279" s="593"/>
      <c r="BK279" s="593"/>
      <c r="BL279" s="593"/>
      <c r="BM279" s="593"/>
      <c r="BN279" s="593"/>
      <c r="BO279" s="593"/>
      <c r="BP279" s="593"/>
      <c r="BQ279" s="593"/>
      <c r="BR279" s="593"/>
      <c r="BS279" s="593"/>
      <c r="BT279" s="593"/>
      <c r="BU279" s="593"/>
      <c r="BV279" s="593"/>
      <c r="BW279" s="593"/>
      <c r="BX279" s="593"/>
      <c r="BY279" s="593"/>
      <c r="BZ279" s="593"/>
    </row>
    <row r="280" spans="1:78" x14ac:dyDescent="0.35">
      <c r="A280" s="486"/>
      <c r="B280" s="486"/>
      <c r="C280" s="486"/>
      <c r="D280" s="486"/>
      <c r="E280" s="486"/>
      <c r="F280" s="486"/>
      <c r="G280" s="486"/>
      <c r="H280" s="486"/>
      <c r="I280" s="486"/>
      <c r="J280" s="486"/>
      <c r="K280" s="486"/>
      <c r="L280" s="486"/>
      <c r="M280" s="486"/>
      <c r="N280" s="486"/>
      <c r="O280" s="486"/>
      <c r="P280" s="486"/>
      <c r="Q280" s="486"/>
      <c r="R280" s="486"/>
      <c r="S280" s="486"/>
      <c r="T280" s="486"/>
      <c r="U280" s="486"/>
      <c r="V280" s="486"/>
      <c r="W280" s="486"/>
      <c r="X280" s="486"/>
      <c r="Y280" s="486"/>
      <c r="Z280" s="486"/>
      <c r="AA280" s="486"/>
      <c r="AB280" s="486"/>
      <c r="AC280" s="486"/>
      <c r="AD280" s="486"/>
      <c r="AE280" s="486"/>
      <c r="AF280" s="486"/>
      <c r="AG280" s="486"/>
      <c r="AH280" s="486"/>
      <c r="AI280" s="486"/>
      <c r="AJ280" s="486"/>
      <c r="AK280" s="486"/>
      <c r="AL280" s="486"/>
      <c r="AM280" s="486"/>
      <c r="AN280" s="486"/>
      <c r="AO280" s="486"/>
      <c r="AP280" s="486"/>
      <c r="AQ280" s="486"/>
      <c r="AR280" s="486"/>
      <c r="AS280" s="486"/>
      <c r="AT280" s="486"/>
      <c r="AU280" s="486"/>
      <c r="AV280" s="486"/>
      <c r="AW280" s="593"/>
      <c r="AX280" s="593"/>
      <c r="AY280" s="593"/>
      <c r="AZ280" s="593"/>
      <c r="BA280" s="593"/>
      <c r="BB280" s="593"/>
      <c r="BC280" s="593"/>
      <c r="BD280" s="593"/>
      <c r="BE280" s="593"/>
      <c r="BF280" s="593"/>
      <c r="BG280" s="593"/>
      <c r="BH280" s="593"/>
      <c r="BI280" s="593"/>
      <c r="BJ280" s="593"/>
      <c r="BK280" s="593"/>
      <c r="BL280" s="593"/>
      <c r="BM280" s="593"/>
      <c r="BN280" s="593"/>
      <c r="BO280" s="593"/>
      <c r="BP280" s="593"/>
      <c r="BQ280" s="593"/>
      <c r="BR280" s="593"/>
      <c r="BS280" s="593"/>
      <c r="BT280" s="593"/>
      <c r="BU280" s="593"/>
      <c r="BV280" s="593"/>
      <c r="BW280" s="593"/>
      <c r="BX280" s="593"/>
      <c r="BY280" s="593"/>
      <c r="BZ280" s="593"/>
    </row>
    <row r="281" spans="1:78" x14ac:dyDescent="0.35">
      <c r="A281" s="486"/>
      <c r="B281" s="486"/>
      <c r="C281" s="486"/>
      <c r="D281" s="486"/>
      <c r="E281" s="486"/>
      <c r="F281" s="486"/>
      <c r="G281" s="486"/>
      <c r="H281" s="486"/>
      <c r="I281" s="486"/>
      <c r="J281" s="486"/>
      <c r="K281" s="486"/>
      <c r="L281" s="486"/>
      <c r="M281" s="486"/>
      <c r="N281" s="486"/>
      <c r="O281" s="486"/>
      <c r="P281" s="486"/>
      <c r="Q281" s="486"/>
      <c r="R281" s="486"/>
      <c r="S281" s="486"/>
      <c r="T281" s="486"/>
      <c r="U281" s="486"/>
      <c r="V281" s="486"/>
      <c r="W281" s="486"/>
      <c r="X281" s="486"/>
      <c r="Y281" s="486"/>
      <c r="Z281" s="486"/>
      <c r="AA281" s="486"/>
      <c r="AB281" s="486"/>
      <c r="AC281" s="486"/>
      <c r="AD281" s="486"/>
      <c r="AE281" s="486"/>
      <c r="AF281" s="486"/>
      <c r="AG281" s="486"/>
      <c r="AH281" s="486"/>
      <c r="AI281" s="486"/>
      <c r="AJ281" s="486"/>
      <c r="AK281" s="486"/>
      <c r="AL281" s="486"/>
      <c r="AM281" s="486"/>
      <c r="AN281" s="486"/>
      <c r="AO281" s="486"/>
      <c r="AP281" s="486"/>
      <c r="AQ281" s="486"/>
      <c r="AR281" s="486"/>
      <c r="AS281" s="486"/>
      <c r="AT281" s="486"/>
      <c r="AU281" s="486"/>
      <c r="AV281" s="486"/>
      <c r="AW281" s="593"/>
      <c r="AX281" s="593"/>
      <c r="AY281" s="593"/>
      <c r="AZ281" s="593"/>
      <c r="BA281" s="593"/>
      <c r="BB281" s="593"/>
      <c r="BC281" s="593"/>
      <c r="BD281" s="593"/>
      <c r="BE281" s="593"/>
      <c r="BF281" s="593"/>
      <c r="BG281" s="593"/>
      <c r="BH281" s="593"/>
      <c r="BI281" s="593"/>
      <c r="BJ281" s="593"/>
      <c r="BK281" s="593"/>
      <c r="BL281" s="593"/>
      <c r="BM281" s="593"/>
      <c r="BN281" s="593"/>
      <c r="BO281" s="593"/>
      <c r="BP281" s="593"/>
      <c r="BQ281" s="593"/>
      <c r="BR281" s="593"/>
      <c r="BS281" s="593"/>
      <c r="BT281" s="593"/>
      <c r="BU281" s="593"/>
      <c r="BV281" s="593"/>
      <c r="BW281" s="593"/>
      <c r="BX281" s="593"/>
      <c r="BY281" s="593"/>
      <c r="BZ281" s="593"/>
    </row>
    <row r="282" spans="1:78" x14ac:dyDescent="0.35">
      <c r="A282" s="482"/>
      <c r="B282" s="482"/>
      <c r="C282" s="482"/>
      <c r="D282" s="482"/>
      <c r="E282" s="482"/>
      <c r="F282" s="482"/>
      <c r="G282" s="482"/>
      <c r="H282" s="482"/>
      <c r="I282" s="482"/>
      <c r="J282" s="482"/>
      <c r="K282" s="482"/>
      <c r="L282" s="482"/>
      <c r="M282" s="482"/>
      <c r="N282" s="482"/>
      <c r="O282" s="482"/>
      <c r="P282" s="482"/>
      <c r="Q282" s="482"/>
      <c r="R282" s="482"/>
      <c r="S282" s="482"/>
      <c r="T282" s="482"/>
      <c r="U282" s="482"/>
      <c r="V282" s="482"/>
      <c r="W282" s="482"/>
      <c r="X282" s="482"/>
      <c r="Y282" s="482"/>
      <c r="Z282" s="482"/>
      <c r="AA282" s="482"/>
      <c r="AB282" s="482"/>
      <c r="AC282" s="482"/>
      <c r="AD282" s="482"/>
      <c r="AE282" s="482"/>
      <c r="AF282" s="482"/>
      <c r="AG282" s="482"/>
      <c r="AH282" s="482"/>
      <c r="AI282" s="482"/>
      <c r="AJ282" s="482"/>
      <c r="AK282" s="482"/>
      <c r="AL282" s="482"/>
      <c r="AM282" s="482"/>
      <c r="AN282" s="482"/>
      <c r="AO282" s="482"/>
      <c r="AP282" s="482"/>
      <c r="AQ282" s="482"/>
      <c r="AR282" s="482"/>
      <c r="AS282" s="482"/>
      <c r="AT282" s="482"/>
      <c r="AU282" s="482"/>
      <c r="AV282" s="482"/>
      <c r="AW282" s="593"/>
      <c r="AX282" s="593"/>
      <c r="AY282" s="593"/>
      <c r="AZ282" s="593"/>
      <c r="BA282" s="593"/>
      <c r="BB282" s="593"/>
      <c r="BC282" s="593"/>
      <c r="BD282" s="593"/>
      <c r="BE282" s="593"/>
      <c r="BF282" s="593"/>
      <c r="BG282" s="593"/>
      <c r="BH282" s="593"/>
      <c r="BI282" s="593"/>
      <c r="BJ282" s="593"/>
      <c r="BK282" s="593"/>
      <c r="BL282" s="593"/>
      <c r="BM282" s="593"/>
      <c r="BN282" s="593"/>
      <c r="BO282" s="593"/>
      <c r="BP282" s="593"/>
      <c r="BQ282" s="593"/>
      <c r="BR282" s="593"/>
      <c r="BS282" s="593"/>
      <c r="BT282" s="593"/>
      <c r="BU282" s="593"/>
      <c r="BV282" s="593"/>
      <c r="BW282" s="593"/>
      <c r="BX282" s="593"/>
      <c r="BY282" s="593"/>
      <c r="BZ282" s="593"/>
    </row>
    <row r="283" spans="1:78" x14ac:dyDescent="0.35">
      <c r="H283" s="593"/>
      <c r="I283" s="593"/>
      <c r="J283" s="593"/>
      <c r="K283" s="593"/>
      <c r="L283" s="593"/>
      <c r="M283" s="593"/>
      <c r="N283" s="593"/>
      <c r="O283" s="593"/>
      <c r="P283" s="593"/>
      <c r="Q283" s="593"/>
      <c r="R283" s="593"/>
      <c r="S283" s="593"/>
      <c r="T283" s="593"/>
      <c r="U283" s="593"/>
      <c r="V283" s="593"/>
      <c r="W283" s="593"/>
      <c r="X283" s="593"/>
      <c r="Y283" s="593"/>
      <c r="Z283" s="593"/>
      <c r="AA283" s="593"/>
      <c r="AB283" s="593"/>
      <c r="AC283" s="593"/>
      <c r="AD283" s="593"/>
      <c r="AE283" s="593"/>
      <c r="AF283" s="593"/>
      <c r="AG283" s="593"/>
      <c r="AH283" s="593"/>
      <c r="AI283" s="593"/>
      <c r="AJ283" s="593"/>
      <c r="AK283" s="593"/>
      <c r="AL283" s="593"/>
      <c r="AM283" s="593"/>
      <c r="AN283" s="593"/>
      <c r="AO283" s="593"/>
      <c r="AP283" s="593"/>
      <c r="AQ283" s="593"/>
      <c r="AR283" s="593"/>
      <c r="AS283" s="593"/>
      <c r="AT283" s="593"/>
      <c r="AU283" s="593"/>
      <c r="AV283" s="593"/>
      <c r="AW283" s="593"/>
      <c r="AX283" s="593"/>
      <c r="AY283" s="593"/>
      <c r="AZ283" s="593"/>
      <c r="BA283" s="593"/>
      <c r="BB283" s="593"/>
      <c r="BC283" s="593"/>
      <c r="BD283" s="593"/>
      <c r="BE283" s="593"/>
      <c r="BF283" s="593"/>
      <c r="BG283" s="593"/>
      <c r="BH283" s="593"/>
      <c r="BI283" s="593"/>
      <c r="BJ283" s="593"/>
      <c r="BK283" s="593"/>
      <c r="BL283" s="593"/>
      <c r="BM283" s="593"/>
      <c r="BN283" s="593"/>
      <c r="BO283" s="593"/>
      <c r="BP283" s="593"/>
      <c r="BQ283" s="593"/>
      <c r="BR283" s="593"/>
      <c r="BS283" s="593"/>
      <c r="BT283" s="593"/>
      <c r="BU283" s="593"/>
      <c r="BV283" s="593"/>
      <c r="BW283" s="593"/>
      <c r="BX283" s="593"/>
      <c r="BY283" s="593"/>
      <c r="BZ283" s="593"/>
    </row>
    <row r="284" spans="1:78" x14ac:dyDescent="0.35">
      <c r="H284" s="593"/>
      <c r="I284" s="593"/>
      <c r="J284" s="593"/>
      <c r="K284" s="593"/>
      <c r="L284" s="593"/>
      <c r="M284" s="593"/>
      <c r="N284" s="593"/>
      <c r="O284" s="593"/>
      <c r="P284" s="593"/>
      <c r="Q284" s="593"/>
      <c r="R284" s="593"/>
      <c r="S284" s="593"/>
      <c r="T284" s="593"/>
      <c r="U284" s="593"/>
      <c r="V284" s="593"/>
      <c r="W284" s="593"/>
      <c r="X284" s="593"/>
      <c r="Y284" s="593"/>
      <c r="Z284" s="593"/>
      <c r="AA284" s="593"/>
      <c r="AB284" s="593"/>
      <c r="AC284" s="593"/>
      <c r="AD284" s="593"/>
      <c r="AE284" s="593"/>
      <c r="AF284" s="593"/>
      <c r="AG284" s="593"/>
      <c r="AH284" s="593"/>
      <c r="AI284" s="593"/>
      <c r="AJ284" s="593"/>
      <c r="AK284" s="593"/>
      <c r="AL284" s="593"/>
      <c r="AM284" s="593"/>
      <c r="AN284" s="593"/>
      <c r="AO284" s="593"/>
      <c r="AP284" s="593"/>
      <c r="AQ284" s="593"/>
      <c r="AR284" s="593"/>
      <c r="AS284" s="593"/>
      <c r="AT284" s="593"/>
      <c r="AU284" s="593"/>
      <c r="AV284" s="593"/>
      <c r="AW284" s="593"/>
      <c r="AX284" s="593"/>
      <c r="AY284" s="593"/>
      <c r="AZ284" s="593"/>
      <c r="BA284" s="593"/>
      <c r="BB284" s="593"/>
      <c r="BC284" s="593"/>
      <c r="BD284" s="593"/>
      <c r="BE284" s="593"/>
      <c r="BF284" s="593"/>
      <c r="BG284" s="593"/>
      <c r="BH284" s="593"/>
      <c r="BI284" s="593"/>
      <c r="BJ284" s="593"/>
      <c r="BK284" s="593"/>
      <c r="BL284" s="593"/>
      <c r="BM284" s="593"/>
      <c r="BN284" s="593"/>
      <c r="BO284" s="593"/>
      <c r="BP284" s="593"/>
      <c r="BQ284" s="593"/>
      <c r="BR284" s="593"/>
      <c r="BS284" s="593"/>
      <c r="BT284" s="593"/>
      <c r="BU284" s="593"/>
      <c r="BV284" s="593"/>
      <c r="BW284" s="593"/>
      <c r="BX284" s="593"/>
      <c r="BY284" s="593"/>
      <c r="BZ284" s="593"/>
    </row>
    <row r="285" spans="1:78" x14ac:dyDescent="0.35">
      <c r="H285" s="593"/>
      <c r="I285" s="593"/>
      <c r="J285" s="593"/>
      <c r="K285" s="593"/>
      <c r="L285" s="593"/>
      <c r="M285" s="593"/>
      <c r="N285" s="593"/>
      <c r="O285" s="593"/>
      <c r="P285" s="593"/>
      <c r="Q285" s="593"/>
      <c r="R285" s="593"/>
      <c r="S285" s="593"/>
      <c r="T285" s="593"/>
      <c r="U285" s="593"/>
      <c r="V285" s="593"/>
      <c r="W285" s="593"/>
      <c r="X285" s="593"/>
      <c r="Y285" s="593"/>
      <c r="Z285" s="593"/>
      <c r="AA285" s="593"/>
      <c r="AB285" s="593"/>
      <c r="AC285" s="593"/>
      <c r="AD285" s="593"/>
      <c r="AE285" s="593"/>
      <c r="AF285" s="593"/>
      <c r="AG285" s="593"/>
      <c r="AH285" s="593"/>
      <c r="AI285" s="593"/>
      <c r="AJ285" s="593"/>
      <c r="AK285" s="593"/>
      <c r="AL285" s="593"/>
      <c r="AM285" s="593"/>
      <c r="AN285" s="593"/>
      <c r="AO285" s="593"/>
      <c r="AP285" s="593"/>
      <c r="AQ285" s="593"/>
      <c r="AR285" s="593"/>
      <c r="AS285" s="593"/>
      <c r="AT285" s="593"/>
      <c r="AU285" s="593"/>
      <c r="AV285" s="593"/>
      <c r="AW285" s="593"/>
      <c r="AX285" s="593"/>
      <c r="AY285" s="593"/>
      <c r="AZ285" s="593"/>
      <c r="BA285" s="593"/>
      <c r="BB285" s="593"/>
      <c r="BC285" s="593"/>
      <c r="BD285" s="593"/>
      <c r="BE285" s="593"/>
      <c r="BF285" s="593"/>
      <c r="BG285" s="593"/>
      <c r="BH285" s="593"/>
      <c r="BI285" s="593"/>
      <c r="BJ285" s="593"/>
      <c r="BK285" s="593"/>
      <c r="BL285" s="593"/>
      <c r="BM285" s="593"/>
      <c r="BN285" s="593"/>
      <c r="BO285" s="593"/>
      <c r="BP285" s="593"/>
      <c r="BQ285" s="593"/>
      <c r="BR285" s="593"/>
      <c r="BS285" s="593"/>
      <c r="BT285" s="593"/>
      <c r="BU285" s="593"/>
      <c r="BV285" s="593"/>
      <c r="BW285" s="593"/>
      <c r="BX285" s="593"/>
      <c r="BY285" s="593"/>
      <c r="BZ285" s="593"/>
    </row>
    <row r="286" spans="1:78" x14ac:dyDescent="0.35">
      <c r="H286" s="593"/>
      <c r="I286" s="593"/>
      <c r="J286" s="593"/>
      <c r="K286" s="593"/>
      <c r="L286" s="593"/>
      <c r="M286" s="593"/>
      <c r="N286" s="593"/>
      <c r="O286" s="593"/>
      <c r="P286" s="593"/>
      <c r="Q286" s="593"/>
      <c r="R286" s="593"/>
      <c r="S286" s="593"/>
      <c r="T286" s="593"/>
      <c r="U286" s="593"/>
      <c r="V286" s="593"/>
      <c r="W286" s="593"/>
      <c r="X286" s="593"/>
      <c r="Y286" s="593"/>
      <c r="Z286" s="593"/>
      <c r="AA286" s="593"/>
      <c r="AB286" s="593"/>
      <c r="AC286" s="593"/>
      <c r="AD286" s="593"/>
      <c r="AE286" s="593"/>
      <c r="AF286" s="593"/>
      <c r="AG286" s="593"/>
      <c r="AH286" s="593"/>
      <c r="AI286" s="593"/>
      <c r="AJ286" s="593"/>
      <c r="AK286" s="593"/>
      <c r="AL286" s="593"/>
      <c r="AM286" s="593"/>
      <c r="AN286" s="593"/>
      <c r="AO286" s="593"/>
      <c r="AP286" s="593"/>
      <c r="AQ286" s="593"/>
      <c r="AR286" s="593"/>
      <c r="AS286" s="593"/>
      <c r="AT286" s="593"/>
      <c r="AU286" s="593"/>
      <c r="AV286" s="593"/>
      <c r="AW286" s="593"/>
      <c r="AX286" s="593"/>
      <c r="AY286" s="593"/>
      <c r="AZ286" s="593"/>
      <c r="BA286" s="593"/>
      <c r="BB286" s="593"/>
      <c r="BC286" s="593"/>
      <c r="BD286" s="593"/>
      <c r="BE286" s="593"/>
      <c r="BF286" s="593"/>
      <c r="BG286" s="593"/>
      <c r="BH286" s="593"/>
      <c r="BI286" s="593"/>
      <c r="BJ286" s="593"/>
      <c r="BK286" s="593"/>
      <c r="BL286" s="593"/>
      <c r="BM286" s="593"/>
      <c r="BN286" s="593"/>
      <c r="BO286" s="593"/>
      <c r="BP286" s="593"/>
      <c r="BQ286" s="593"/>
      <c r="BR286" s="593"/>
      <c r="BS286" s="593"/>
      <c r="BT286" s="593"/>
      <c r="BU286" s="593"/>
      <c r="BV286" s="593"/>
      <c r="BW286" s="593"/>
      <c r="BX286" s="593"/>
      <c r="BY286" s="593"/>
      <c r="BZ286" s="593"/>
    </row>
    <row r="287" spans="1:78" x14ac:dyDescent="0.35">
      <c r="H287" s="593"/>
      <c r="I287" s="593"/>
      <c r="J287" s="593"/>
      <c r="K287" s="593"/>
      <c r="L287" s="593"/>
      <c r="M287" s="593"/>
      <c r="N287" s="593"/>
      <c r="O287" s="593"/>
      <c r="P287" s="593"/>
      <c r="Q287" s="593"/>
      <c r="R287" s="593"/>
      <c r="S287" s="593"/>
      <c r="T287" s="593"/>
      <c r="U287" s="593"/>
      <c r="V287" s="593"/>
      <c r="W287" s="593"/>
      <c r="X287" s="593"/>
      <c r="Y287" s="593"/>
      <c r="Z287" s="593"/>
      <c r="AA287" s="593"/>
      <c r="AB287" s="593"/>
      <c r="AC287" s="593"/>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row>
    <row r="288" spans="1:78" x14ac:dyDescent="0.35">
      <c r="H288" s="593"/>
      <c r="I288" s="593"/>
      <c r="J288" s="593"/>
      <c r="K288" s="593"/>
      <c r="L288" s="593"/>
      <c r="M288" s="593"/>
      <c r="N288" s="593"/>
      <c r="O288" s="593"/>
      <c r="P288" s="593"/>
      <c r="Q288" s="593"/>
      <c r="R288" s="593"/>
      <c r="S288" s="593"/>
      <c r="T288" s="593"/>
      <c r="U288" s="593"/>
      <c r="V288" s="593"/>
      <c r="W288" s="593"/>
      <c r="X288" s="593"/>
      <c r="Y288" s="593"/>
      <c r="Z288" s="593"/>
      <c r="AA288" s="593"/>
      <c r="AB288" s="593"/>
      <c r="AC288" s="593"/>
      <c r="AD288" s="593"/>
      <c r="AE288" s="593"/>
      <c r="AF288" s="593"/>
      <c r="AG288" s="593"/>
      <c r="AH288" s="593"/>
      <c r="AI288" s="593"/>
      <c r="AJ288" s="593"/>
      <c r="AK288" s="593"/>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593"/>
      <c r="BI288" s="593"/>
      <c r="BJ288" s="593"/>
      <c r="BK288" s="593"/>
      <c r="BL288" s="593"/>
      <c r="BM288" s="593"/>
      <c r="BN288" s="593"/>
      <c r="BO288" s="593"/>
      <c r="BP288" s="593"/>
      <c r="BQ288" s="593"/>
      <c r="BR288" s="593"/>
      <c r="BS288" s="593"/>
      <c r="BT288" s="593"/>
      <c r="BU288" s="593"/>
      <c r="BV288" s="593"/>
      <c r="BW288" s="593"/>
      <c r="BX288" s="593"/>
      <c r="BY288" s="593"/>
      <c r="BZ288" s="593"/>
    </row>
    <row r="289" spans="8:78" x14ac:dyDescent="0.35">
      <c r="H289" s="593"/>
      <c r="I289" s="593"/>
      <c r="J289" s="593"/>
      <c r="K289" s="593"/>
      <c r="L289" s="593"/>
      <c r="M289" s="593"/>
      <c r="N289" s="593"/>
      <c r="O289" s="593"/>
      <c r="P289" s="593"/>
      <c r="Q289" s="593"/>
      <c r="R289" s="593"/>
      <c r="S289" s="593"/>
      <c r="T289" s="593"/>
      <c r="U289" s="593"/>
      <c r="V289" s="593"/>
      <c r="W289" s="593"/>
      <c r="X289" s="593"/>
      <c r="Y289" s="593"/>
      <c r="Z289" s="593"/>
      <c r="AA289" s="593"/>
      <c r="AB289" s="593"/>
      <c r="AC289" s="593"/>
      <c r="AD289" s="593"/>
      <c r="AE289" s="593"/>
      <c r="AF289" s="593"/>
      <c r="AG289" s="593"/>
      <c r="AH289" s="593"/>
      <c r="AI289" s="593"/>
      <c r="AJ289" s="593"/>
      <c r="AK289" s="593"/>
      <c r="AL289" s="593"/>
      <c r="AM289" s="593"/>
      <c r="AN289" s="593"/>
      <c r="AO289" s="593"/>
      <c r="AP289" s="593"/>
      <c r="AQ289" s="593"/>
      <c r="AR289" s="593"/>
      <c r="AS289" s="593"/>
      <c r="AT289" s="593"/>
      <c r="AU289" s="593"/>
      <c r="AV289" s="593"/>
      <c r="AW289" s="593"/>
      <c r="AX289" s="593"/>
      <c r="AY289" s="593"/>
      <c r="AZ289" s="593"/>
      <c r="BA289" s="593"/>
      <c r="BB289" s="593"/>
      <c r="BC289" s="593"/>
      <c r="BD289" s="593"/>
      <c r="BE289" s="593"/>
      <c r="BF289" s="593"/>
      <c r="BG289" s="593"/>
      <c r="BH289" s="593"/>
      <c r="BI289" s="593"/>
      <c r="BJ289" s="593"/>
      <c r="BK289" s="593"/>
      <c r="BL289" s="593"/>
      <c r="BM289" s="593"/>
      <c r="BN289" s="593"/>
      <c r="BO289" s="593"/>
      <c r="BP289" s="593"/>
      <c r="BQ289" s="593"/>
      <c r="BR289" s="593"/>
      <c r="BS289" s="593"/>
      <c r="BT289" s="593"/>
      <c r="BU289" s="593"/>
      <c r="BV289" s="593"/>
      <c r="BW289" s="593"/>
      <c r="BX289" s="593"/>
      <c r="BY289" s="593"/>
      <c r="BZ289" s="593"/>
    </row>
    <row r="290" spans="8:78" x14ac:dyDescent="0.35">
      <c r="H290" s="593"/>
      <c r="I290" s="593"/>
      <c r="J290" s="593"/>
      <c r="K290" s="593"/>
      <c r="L290" s="593"/>
      <c r="M290" s="593"/>
      <c r="N290" s="593"/>
      <c r="O290" s="593"/>
      <c r="P290" s="593"/>
      <c r="Q290" s="593"/>
      <c r="R290" s="593"/>
      <c r="S290" s="593"/>
      <c r="T290" s="593"/>
      <c r="U290" s="593"/>
      <c r="V290" s="593"/>
      <c r="W290" s="593"/>
      <c r="X290" s="593"/>
      <c r="Y290" s="593"/>
      <c r="Z290" s="593"/>
      <c r="AA290" s="593"/>
      <c r="AB290" s="593"/>
      <c r="AC290" s="593"/>
      <c r="AD290" s="593"/>
      <c r="AE290" s="593"/>
      <c r="AF290" s="593"/>
      <c r="AG290" s="593"/>
      <c r="AH290" s="593"/>
      <c r="AI290" s="593"/>
      <c r="AJ290" s="593"/>
      <c r="AK290" s="593"/>
      <c r="AL290" s="593"/>
      <c r="AM290" s="593"/>
      <c r="AN290" s="593"/>
      <c r="AO290" s="593"/>
      <c r="AP290" s="593"/>
      <c r="AQ290" s="593"/>
      <c r="AR290" s="593"/>
      <c r="AS290" s="593"/>
      <c r="AT290" s="593"/>
      <c r="AU290" s="593"/>
      <c r="AV290" s="593"/>
      <c r="AW290" s="593"/>
      <c r="AX290" s="593"/>
      <c r="AY290" s="593"/>
      <c r="AZ290" s="593"/>
      <c r="BA290" s="593"/>
      <c r="BB290" s="593"/>
      <c r="BC290" s="593"/>
      <c r="BD290" s="593"/>
      <c r="BE290" s="593"/>
      <c r="BF290" s="593"/>
      <c r="BG290" s="593"/>
      <c r="BH290" s="593"/>
      <c r="BI290" s="593"/>
      <c r="BJ290" s="593"/>
      <c r="BK290" s="593"/>
      <c r="BL290" s="593"/>
      <c r="BM290" s="593"/>
      <c r="BN290" s="593"/>
      <c r="BO290" s="593"/>
      <c r="BP290" s="593"/>
      <c r="BQ290" s="593"/>
      <c r="BR290" s="593"/>
      <c r="BS290" s="593"/>
      <c r="BT290" s="593"/>
      <c r="BU290" s="593"/>
      <c r="BV290" s="593"/>
      <c r="BW290" s="593"/>
      <c r="BX290" s="593"/>
      <c r="BY290" s="593"/>
      <c r="BZ290" s="593"/>
    </row>
    <row r="291" spans="8:78" x14ac:dyDescent="0.35">
      <c r="H291" s="593"/>
      <c r="I291" s="593"/>
      <c r="J291" s="593"/>
      <c r="K291" s="593"/>
      <c r="L291" s="593"/>
      <c r="M291" s="593"/>
      <c r="N291" s="593"/>
      <c r="O291" s="593"/>
      <c r="P291" s="593"/>
      <c r="Q291" s="593"/>
      <c r="R291" s="593"/>
      <c r="S291" s="593"/>
      <c r="T291" s="593"/>
      <c r="U291" s="593"/>
      <c r="V291" s="593"/>
      <c r="W291" s="593"/>
      <c r="X291" s="593"/>
      <c r="Y291" s="593"/>
      <c r="Z291" s="593"/>
      <c r="AA291" s="593"/>
      <c r="AB291" s="593"/>
      <c r="AC291" s="593"/>
      <c r="AD291" s="593"/>
      <c r="AE291" s="593"/>
      <c r="AF291" s="593"/>
      <c r="AG291" s="593"/>
      <c r="AH291" s="593"/>
      <c r="AI291" s="593"/>
      <c r="AJ291" s="593"/>
      <c r="AK291" s="593"/>
      <c r="AL291" s="593"/>
      <c r="AM291" s="593"/>
      <c r="AN291" s="593"/>
      <c r="AO291" s="593"/>
      <c r="AP291" s="593"/>
      <c r="AQ291" s="593"/>
      <c r="AR291" s="593"/>
      <c r="AS291" s="593"/>
      <c r="AT291" s="593"/>
      <c r="AU291" s="593"/>
      <c r="AV291" s="593"/>
      <c r="AW291" s="593"/>
      <c r="AX291" s="593"/>
      <c r="AY291" s="593"/>
      <c r="AZ291" s="593"/>
      <c r="BA291" s="593"/>
      <c r="BB291" s="593"/>
      <c r="BC291" s="593"/>
      <c r="BD291" s="593"/>
      <c r="BE291" s="593"/>
      <c r="BF291" s="593"/>
      <c r="BG291" s="593"/>
      <c r="BH291" s="593"/>
      <c r="BI291" s="593"/>
      <c r="BJ291" s="593"/>
      <c r="BK291" s="593"/>
      <c r="BL291" s="593"/>
      <c r="BM291" s="593"/>
      <c r="BN291" s="593"/>
      <c r="BO291" s="593"/>
      <c r="BP291" s="593"/>
      <c r="BQ291" s="593"/>
      <c r="BR291" s="593"/>
      <c r="BS291" s="593"/>
      <c r="BT291" s="593"/>
      <c r="BU291" s="593"/>
      <c r="BV291" s="593"/>
      <c r="BW291" s="593"/>
      <c r="BX291" s="593"/>
      <c r="BY291" s="593"/>
      <c r="BZ291" s="593"/>
    </row>
    <row r="292" spans="8:78" x14ac:dyDescent="0.35">
      <c r="H292" s="593"/>
      <c r="I292" s="593"/>
      <c r="J292" s="593"/>
      <c r="K292" s="593"/>
      <c r="L292" s="593"/>
      <c r="M292" s="593"/>
      <c r="N292" s="593"/>
      <c r="O292" s="593"/>
      <c r="P292" s="593"/>
      <c r="Q292" s="593"/>
      <c r="R292" s="593"/>
      <c r="S292" s="593"/>
      <c r="T292" s="593"/>
      <c r="U292" s="593"/>
      <c r="V292" s="593"/>
      <c r="W292" s="593"/>
      <c r="X292" s="593"/>
      <c r="Y292" s="593"/>
      <c r="Z292" s="593"/>
      <c r="AA292" s="593"/>
      <c r="AB292" s="593"/>
      <c r="AC292" s="593"/>
      <c r="AD292" s="593"/>
      <c r="AE292" s="593"/>
      <c r="AF292" s="593"/>
      <c r="AG292" s="593"/>
      <c r="AH292" s="593"/>
      <c r="AI292" s="593"/>
      <c r="AJ292" s="593"/>
      <c r="AK292" s="593"/>
      <c r="AL292" s="593"/>
      <c r="AM292" s="593"/>
      <c r="AN292" s="593"/>
      <c r="AO292" s="593"/>
      <c r="AP292" s="593"/>
      <c r="AQ292" s="593"/>
      <c r="AR292" s="593"/>
      <c r="AS292" s="593"/>
      <c r="AT292" s="593"/>
      <c r="AU292" s="593"/>
      <c r="AV292" s="593"/>
      <c r="AW292" s="593"/>
      <c r="AX292" s="593"/>
      <c r="AY292" s="593"/>
      <c r="AZ292" s="593"/>
      <c r="BA292" s="593"/>
      <c r="BB292" s="593"/>
      <c r="BC292" s="593"/>
      <c r="BD292" s="593"/>
      <c r="BE292" s="593"/>
      <c r="BF292" s="593"/>
      <c r="BG292" s="593"/>
      <c r="BH292" s="593"/>
      <c r="BI292" s="593"/>
      <c r="BJ292" s="593"/>
      <c r="BK292" s="593"/>
      <c r="BL292" s="593"/>
      <c r="BM292" s="593"/>
      <c r="BN292" s="593"/>
      <c r="BO292" s="593"/>
      <c r="BP292" s="593"/>
      <c r="BQ292" s="593"/>
      <c r="BR292" s="593"/>
      <c r="BS292" s="593"/>
      <c r="BT292" s="593"/>
      <c r="BU292" s="593"/>
      <c r="BV292" s="593"/>
      <c r="BW292" s="593"/>
      <c r="BX292" s="593"/>
      <c r="BY292" s="593"/>
      <c r="BZ292" s="593"/>
    </row>
    <row r="293" spans="8:78" x14ac:dyDescent="0.35">
      <c r="H293" s="593"/>
      <c r="I293" s="593"/>
      <c r="J293" s="593"/>
      <c r="K293" s="593"/>
      <c r="L293" s="593"/>
      <c r="M293" s="593"/>
      <c r="N293" s="593"/>
      <c r="O293" s="593"/>
      <c r="P293" s="593"/>
      <c r="Q293" s="593"/>
      <c r="R293" s="593"/>
      <c r="S293" s="593"/>
      <c r="T293" s="593"/>
      <c r="U293" s="593"/>
      <c r="V293" s="593"/>
      <c r="W293" s="593"/>
      <c r="X293" s="593"/>
      <c r="Y293" s="593"/>
      <c r="Z293" s="593"/>
      <c r="AA293" s="593"/>
      <c r="AB293" s="593"/>
      <c r="AC293" s="593"/>
      <c r="AD293" s="593"/>
      <c r="AE293" s="593"/>
      <c r="AF293" s="593"/>
      <c r="AG293" s="593"/>
      <c r="AH293" s="593"/>
      <c r="AI293" s="593"/>
      <c r="AJ293" s="593"/>
      <c r="AK293" s="593"/>
      <c r="AL293" s="593"/>
      <c r="AM293" s="593"/>
      <c r="AN293" s="593"/>
      <c r="AO293" s="593"/>
      <c r="AP293" s="593"/>
      <c r="AQ293" s="593"/>
      <c r="AR293" s="593"/>
      <c r="AS293" s="593"/>
      <c r="AT293" s="593"/>
      <c r="AU293" s="593"/>
      <c r="AV293" s="593"/>
      <c r="AW293" s="593"/>
      <c r="AX293" s="593"/>
      <c r="AY293" s="593"/>
      <c r="AZ293" s="593"/>
      <c r="BA293" s="593"/>
      <c r="BB293" s="593"/>
      <c r="BC293" s="593"/>
      <c r="BD293" s="593"/>
      <c r="BE293" s="593"/>
      <c r="BF293" s="593"/>
      <c r="BG293" s="593"/>
      <c r="BH293" s="593"/>
      <c r="BI293" s="593"/>
      <c r="BJ293" s="593"/>
      <c r="BK293" s="593"/>
      <c r="BL293" s="593"/>
      <c r="BM293" s="593"/>
      <c r="BN293" s="593"/>
      <c r="BO293" s="593"/>
      <c r="BP293" s="593"/>
      <c r="BQ293" s="593"/>
      <c r="BR293" s="593"/>
      <c r="BS293" s="593"/>
      <c r="BT293" s="593"/>
      <c r="BU293" s="593"/>
      <c r="BV293" s="593"/>
      <c r="BW293" s="593"/>
      <c r="BX293" s="593"/>
      <c r="BY293" s="593"/>
      <c r="BZ293" s="593"/>
    </row>
    <row r="294" spans="8:78" x14ac:dyDescent="0.35">
      <c r="H294" s="593"/>
      <c r="I294" s="593"/>
      <c r="J294" s="593"/>
      <c r="K294" s="593"/>
      <c r="L294" s="593"/>
      <c r="M294" s="593"/>
      <c r="N294" s="593"/>
      <c r="O294" s="593"/>
      <c r="P294" s="593"/>
      <c r="Q294" s="593"/>
      <c r="R294" s="593"/>
      <c r="S294" s="593"/>
      <c r="T294" s="593"/>
      <c r="U294" s="593"/>
      <c r="V294" s="593"/>
      <c r="W294" s="593"/>
      <c r="X294" s="593"/>
      <c r="Y294" s="593"/>
      <c r="Z294" s="593"/>
      <c r="AA294" s="593"/>
      <c r="AB294" s="593"/>
      <c r="AC294" s="593"/>
      <c r="AD294" s="593"/>
      <c r="AE294" s="593"/>
      <c r="AF294" s="593"/>
      <c r="AG294" s="593"/>
      <c r="AH294" s="593"/>
      <c r="AI294" s="593"/>
      <c r="AJ294" s="593"/>
      <c r="AK294" s="593"/>
      <c r="AL294" s="593"/>
      <c r="AM294" s="593"/>
      <c r="AN294" s="593"/>
      <c r="AO294" s="593"/>
      <c r="AP294" s="593"/>
      <c r="AQ294" s="593"/>
      <c r="AR294" s="593"/>
      <c r="AS294" s="593"/>
      <c r="AT294" s="593"/>
      <c r="AU294" s="593"/>
      <c r="AV294" s="593"/>
      <c r="AW294" s="593"/>
      <c r="AX294" s="593"/>
      <c r="AY294" s="593"/>
      <c r="AZ294" s="593"/>
      <c r="BA294" s="593"/>
      <c r="BB294" s="593"/>
      <c r="BC294" s="593"/>
      <c r="BD294" s="593"/>
      <c r="BE294" s="593"/>
      <c r="BF294" s="593"/>
      <c r="BG294" s="593"/>
      <c r="BH294" s="593"/>
      <c r="BI294" s="593"/>
      <c r="BJ294" s="593"/>
      <c r="BK294" s="593"/>
      <c r="BL294" s="593"/>
      <c r="BM294" s="593"/>
      <c r="BN294" s="593"/>
      <c r="BO294" s="593"/>
      <c r="BP294" s="593"/>
      <c r="BQ294" s="593"/>
      <c r="BR294" s="593"/>
      <c r="BS294" s="593"/>
      <c r="BT294" s="593"/>
      <c r="BU294" s="593"/>
      <c r="BV294" s="593"/>
      <c r="BW294" s="593"/>
      <c r="BX294" s="593"/>
      <c r="BY294" s="593"/>
      <c r="BZ294" s="593"/>
    </row>
    <row r="295" spans="8:78" x14ac:dyDescent="0.35">
      <c r="H295" s="593"/>
      <c r="I295" s="593"/>
      <c r="J295" s="593"/>
      <c r="K295" s="593"/>
      <c r="L295" s="593"/>
      <c r="M295" s="593"/>
      <c r="N295" s="593"/>
      <c r="O295" s="593"/>
      <c r="P295" s="593"/>
      <c r="Q295" s="593"/>
      <c r="R295" s="593"/>
      <c r="S295" s="593"/>
      <c r="T295" s="593"/>
      <c r="U295" s="593"/>
      <c r="V295" s="593"/>
      <c r="W295" s="593"/>
      <c r="X295" s="593"/>
      <c r="Y295" s="593"/>
      <c r="Z295" s="593"/>
      <c r="AA295" s="593"/>
      <c r="AB295" s="593"/>
      <c r="AC295" s="593"/>
      <c r="AD295" s="593"/>
      <c r="AE295" s="593"/>
      <c r="AF295" s="593"/>
      <c r="AG295" s="593"/>
      <c r="AH295" s="593"/>
      <c r="AI295" s="593"/>
      <c r="AJ295" s="593"/>
      <c r="AK295" s="593"/>
      <c r="AL295" s="593"/>
      <c r="AM295" s="593"/>
      <c r="AN295" s="593"/>
      <c r="AO295" s="593"/>
      <c r="AP295" s="593"/>
      <c r="AQ295" s="593"/>
      <c r="AR295" s="593"/>
      <c r="AS295" s="593"/>
      <c r="AT295" s="593"/>
      <c r="AU295" s="593"/>
      <c r="AV295" s="593"/>
      <c r="AW295" s="593"/>
      <c r="AX295" s="593"/>
      <c r="AY295" s="593"/>
      <c r="AZ295" s="593"/>
      <c r="BA295" s="593"/>
      <c r="BB295" s="593"/>
      <c r="BC295" s="593"/>
      <c r="BD295" s="593"/>
      <c r="BE295" s="593"/>
      <c r="BF295" s="593"/>
      <c r="BG295" s="593"/>
      <c r="BH295" s="593"/>
      <c r="BI295" s="593"/>
      <c r="BJ295" s="593"/>
      <c r="BK295" s="593"/>
      <c r="BL295" s="593"/>
      <c r="BM295" s="593"/>
      <c r="BN295" s="593"/>
      <c r="BO295" s="593"/>
      <c r="BP295" s="593"/>
      <c r="BQ295" s="593"/>
      <c r="BR295" s="593"/>
      <c r="BS295" s="593"/>
      <c r="BT295" s="593"/>
      <c r="BU295" s="593"/>
      <c r="BV295" s="593"/>
      <c r="BW295" s="593"/>
      <c r="BX295" s="593"/>
      <c r="BY295" s="593"/>
      <c r="BZ295" s="593"/>
    </row>
    <row r="296" spans="8:78" x14ac:dyDescent="0.35">
      <c r="H296" s="593"/>
      <c r="I296" s="593"/>
      <c r="J296" s="593"/>
      <c r="K296" s="593"/>
      <c r="L296" s="593"/>
      <c r="M296" s="593"/>
      <c r="N296" s="593"/>
      <c r="O296" s="593"/>
      <c r="P296" s="593"/>
      <c r="Q296" s="593"/>
      <c r="R296" s="593"/>
      <c r="S296" s="593"/>
      <c r="T296" s="593"/>
      <c r="U296" s="593"/>
      <c r="V296" s="593"/>
      <c r="W296" s="593"/>
      <c r="X296" s="593"/>
      <c r="Y296" s="593"/>
      <c r="Z296" s="593"/>
      <c r="AA296" s="593"/>
      <c r="AB296" s="593"/>
      <c r="AC296" s="593"/>
      <c r="AD296" s="593"/>
      <c r="AE296" s="593"/>
      <c r="AF296" s="593"/>
      <c r="AG296" s="593"/>
      <c r="AH296" s="593"/>
      <c r="AI296" s="593"/>
      <c r="AJ296" s="593"/>
      <c r="AK296" s="593"/>
      <c r="AL296" s="593"/>
      <c r="AM296" s="593"/>
      <c r="AN296" s="593"/>
      <c r="AO296" s="593"/>
      <c r="AP296" s="593"/>
      <c r="AQ296" s="593"/>
      <c r="AR296" s="593"/>
      <c r="AS296" s="593"/>
      <c r="AT296" s="593"/>
      <c r="AU296" s="593"/>
      <c r="AV296" s="593"/>
      <c r="AW296" s="593"/>
      <c r="AX296" s="593"/>
      <c r="AY296" s="593"/>
      <c r="AZ296" s="593"/>
      <c r="BA296" s="593"/>
      <c r="BB296" s="593"/>
      <c r="BC296" s="593"/>
      <c r="BD296" s="593"/>
      <c r="BE296" s="593"/>
      <c r="BF296" s="593"/>
      <c r="BG296" s="593"/>
      <c r="BH296" s="593"/>
      <c r="BI296" s="593"/>
      <c r="BJ296" s="593"/>
      <c r="BK296" s="593"/>
      <c r="BL296" s="593"/>
      <c r="BM296" s="593"/>
      <c r="BN296" s="593"/>
      <c r="BO296" s="593"/>
      <c r="BP296" s="593"/>
      <c r="BQ296" s="593"/>
      <c r="BR296" s="593"/>
      <c r="BS296" s="593"/>
      <c r="BT296" s="593"/>
      <c r="BU296" s="593"/>
      <c r="BV296" s="593"/>
      <c r="BW296" s="593"/>
      <c r="BX296" s="593"/>
      <c r="BY296" s="593"/>
      <c r="BZ296" s="593"/>
    </row>
    <row r="297" spans="8:78" x14ac:dyDescent="0.35">
      <c r="H297" s="593"/>
      <c r="I297" s="593"/>
      <c r="J297" s="593"/>
      <c r="K297" s="593"/>
      <c r="L297" s="593"/>
      <c r="M297" s="593"/>
      <c r="N297" s="593"/>
      <c r="O297" s="593"/>
      <c r="P297" s="593"/>
      <c r="Q297" s="593"/>
      <c r="R297" s="593"/>
      <c r="S297" s="593"/>
      <c r="T297" s="593"/>
      <c r="U297" s="593"/>
      <c r="V297" s="593"/>
      <c r="W297" s="593"/>
      <c r="X297" s="593"/>
      <c r="Y297" s="593"/>
      <c r="Z297" s="593"/>
      <c r="AA297" s="593"/>
      <c r="AB297" s="593"/>
      <c r="AC297" s="593"/>
      <c r="AD297" s="593"/>
      <c r="AE297" s="593"/>
      <c r="AF297" s="593"/>
      <c r="AG297" s="593"/>
      <c r="AH297" s="593"/>
      <c r="AI297" s="593"/>
      <c r="AJ297" s="593"/>
      <c r="AK297" s="593"/>
      <c r="AL297" s="593"/>
      <c r="AM297" s="593"/>
      <c r="AN297" s="593"/>
      <c r="AO297" s="593"/>
      <c r="AP297" s="593"/>
      <c r="AQ297" s="593"/>
      <c r="AR297" s="593"/>
      <c r="AS297" s="593"/>
      <c r="AT297" s="593"/>
      <c r="AU297" s="593"/>
      <c r="AV297" s="593"/>
      <c r="AW297" s="593"/>
      <c r="AX297" s="593"/>
      <c r="AY297" s="593"/>
      <c r="AZ297" s="593"/>
      <c r="BA297" s="593"/>
      <c r="BB297" s="593"/>
      <c r="BC297" s="593"/>
      <c r="BD297" s="593"/>
      <c r="BE297" s="593"/>
      <c r="BF297" s="593"/>
      <c r="BG297" s="593"/>
      <c r="BH297" s="593"/>
      <c r="BI297" s="593"/>
      <c r="BJ297" s="593"/>
      <c r="BK297" s="593"/>
      <c r="BL297" s="593"/>
      <c r="BM297" s="593"/>
      <c r="BN297" s="593"/>
      <c r="BO297" s="593"/>
      <c r="BP297" s="593"/>
      <c r="BQ297" s="593"/>
      <c r="BR297" s="593"/>
      <c r="BS297" s="593"/>
      <c r="BT297" s="593"/>
      <c r="BU297" s="593"/>
      <c r="BV297" s="593"/>
      <c r="BW297" s="593"/>
      <c r="BX297" s="593"/>
      <c r="BY297" s="593"/>
      <c r="BZ297" s="593"/>
    </row>
    <row r="298" spans="8:78" x14ac:dyDescent="0.35">
      <c r="H298" s="593"/>
      <c r="I298" s="593"/>
      <c r="J298" s="593"/>
      <c r="K298" s="593"/>
      <c r="L298" s="593"/>
      <c r="M298" s="593"/>
      <c r="N298" s="593"/>
      <c r="O298" s="593"/>
      <c r="P298" s="593"/>
      <c r="Q298" s="593"/>
      <c r="R298" s="593"/>
      <c r="S298" s="593"/>
      <c r="T298" s="593"/>
      <c r="U298" s="593"/>
      <c r="V298" s="593"/>
      <c r="W298" s="593"/>
      <c r="X298" s="593"/>
      <c r="Y298" s="593"/>
      <c r="Z298" s="593"/>
      <c r="AA298" s="593"/>
      <c r="AB298" s="593"/>
      <c r="AC298" s="593"/>
      <c r="AD298" s="593"/>
      <c r="AE298" s="593"/>
      <c r="AF298" s="593"/>
      <c r="AG298" s="593"/>
      <c r="AH298" s="593"/>
      <c r="AI298" s="593"/>
      <c r="AJ298" s="593"/>
      <c r="AK298" s="593"/>
      <c r="AL298" s="593"/>
      <c r="AM298" s="593"/>
      <c r="AN298" s="593"/>
      <c r="AO298" s="593"/>
      <c r="AP298" s="593"/>
      <c r="AQ298" s="593"/>
      <c r="AR298" s="593"/>
      <c r="AS298" s="593"/>
      <c r="AT298" s="593"/>
      <c r="AU298" s="593"/>
      <c r="AV298" s="593"/>
      <c r="AW298" s="593"/>
      <c r="AX298" s="593"/>
      <c r="AY298" s="593"/>
      <c r="AZ298" s="593"/>
      <c r="BA298" s="593"/>
      <c r="BB298" s="593"/>
      <c r="BC298" s="593"/>
      <c r="BD298" s="593"/>
      <c r="BE298" s="593"/>
      <c r="BF298" s="593"/>
      <c r="BG298" s="593"/>
      <c r="BH298" s="593"/>
      <c r="BI298" s="593"/>
      <c r="BJ298" s="593"/>
      <c r="BK298" s="593"/>
      <c r="BL298" s="593"/>
      <c r="BM298" s="593"/>
      <c r="BN298" s="593"/>
      <c r="BO298" s="593"/>
      <c r="BP298" s="593"/>
      <c r="BQ298" s="593"/>
      <c r="BR298" s="593"/>
      <c r="BS298" s="593"/>
      <c r="BT298" s="593"/>
      <c r="BU298" s="593"/>
      <c r="BV298" s="593"/>
      <c r="BW298" s="593"/>
      <c r="BX298" s="593"/>
      <c r="BY298" s="593"/>
      <c r="BZ298" s="593"/>
    </row>
    <row r="299" spans="8:78" x14ac:dyDescent="0.35">
      <c r="H299" s="593"/>
      <c r="I299" s="593"/>
      <c r="J299" s="593"/>
      <c r="K299" s="593"/>
      <c r="L299" s="593"/>
      <c r="M299" s="593"/>
      <c r="N299" s="593"/>
      <c r="O299" s="593"/>
      <c r="P299" s="593"/>
      <c r="Q299" s="593"/>
      <c r="R299" s="593"/>
      <c r="S299" s="593"/>
      <c r="T299" s="593"/>
      <c r="U299" s="593"/>
      <c r="V299" s="593"/>
      <c r="W299" s="593"/>
      <c r="X299" s="593"/>
      <c r="Y299" s="593"/>
      <c r="Z299" s="593"/>
      <c r="AA299" s="593"/>
      <c r="AB299" s="593"/>
      <c r="AC299" s="593"/>
      <c r="AD299" s="593"/>
      <c r="AE299" s="593"/>
      <c r="AF299" s="593"/>
      <c r="AG299" s="593"/>
      <c r="AH299" s="593"/>
      <c r="AI299" s="593"/>
      <c r="AJ299" s="593"/>
      <c r="AK299" s="593"/>
      <c r="AL299" s="593"/>
      <c r="AM299" s="593"/>
      <c r="AN299" s="593"/>
      <c r="AO299" s="593"/>
      <c r="AP299" s="593"/>
      <c r="AQ299" s="593"/>
      <c r="AR299" s="593"/>
      <c r="AS299" s="593"/>
      <c r="AT299" s="593"/>
      <c r="AU299" s="593"/>
      <c r="AV299" s="593"/>
      <c r="AW299" s="593"/>
      <c r="AX299" s="593"/>
      <c r="AY299" s="593"/>
      <c r="AZ299" s="593"/>
      <c r="BA299" s="593"/>
      <c r="BB299" s="593"/>
      <c r="BC299" s="593"/>
      <c r="BD299" s="593"/>
      <c r="BE299" s="593"/>
      <c r="BF299" s="593"/>
      <c r="BG299" s="593"/>
      <c r="BH299" s="593"/>
      <c r="BI299" s="593"/>
      <c r="BJ299" s="593"/>
      <c r="BK299" s="593"/>
      <c r="BL299" s="593"/>
      <c r="BM299" s="593"/>
      <c r="BN299" s="593"/>
      <c r="BO299" s="593"/>
      <c r="BP299" s="593"/>
      <c r="BQ299" s="593"/>
      <c r="BR299" s="593"/>
      <c r="BS299" s="593"/>
      <c r="BT299" s="593"/>
      <c r="BU299" s="593"/>
      <c r="BV299" s="593"/>
      <c r="BW299" s="593"/>
      <c r="BX299" s="593"/>
      <c r="BY299" s="593"/>
      <c r="BZ299" s="593"/>
    </row>
    <row r="300" spans="8:78" x14ac:dyDescent="0.35">
      <c r="H300" s="593"/>
      <c r="I300" s="593"/>
      <c r="J300" s="593"/>
      <c r="K300" s="593"/>
      <c r="L300" s="593"/>
      <c r="M300" s="593"/>
      <c r="N300" s="593"/>
      <c r="O300" s="593"/>
      <c r="P300" s="593"/>
      <c r="Q300" s="593"/>
      <c r="R300" s="593"/>
      <c r="S300" s="593"/>
      <c r="T300" s="593"/>
      <c r="U300" s="593"/>
      <c r="V300" s="593"/>
      <c r="W300" s="593"/>
      <c r="X300" s="593"/>
      <c r="Y300" s="593"/>
      <c r="Z300" s="593"/>
      <c r="AA300" s="593"/>
      <c r="AB300" s="593"/>
      <c r="AC300" s="593"/>
      <c r="AD300" s="593"/>
      <c r="AE300" s="593"/>
      <c r="AF300" s="593"/>
      <c r="AG300" s="593"/>
      <c r="AH300" s="593"/>
      <c r="AI300" s="593"/>
      <c r="AJ300" s="593"/>
      <c r="AK300" s="593"/>
      <c r="AL300" s="593"/>
      <c r="AM300" s="593"/>
      <c r="AN300" s="593"/>
      <c r="AO300" s="593"/>
      <c r="AP300" s="593"/>
      <c r="AQ300" s="593"/>
      <c r="AR300" s="593"/>
      <c r="AS300" s="593"/>
      <c r="AT300" s="593"/>
      <c r="AU300" s="593"/>
      <c r="AV300" s="593"/>
      <c r="AW300" s="593"/>
      <c r="AX300" s="593"/>
      <c r="AY300" s="593"/>
      <c r="AZ300" s="593"/>
      <c r="BA300" s="593"/>
      <c r="BB300" s="593"/>
      <c r="BC300" s="593"/>
      <c r="BD300" s="593"/>
      <c r="BE300" s="593"/>
      <c r="BF300" s="593"/>
      <c r="BG300" s="593"/>
      <c r="BH300" s="593"/>
      <c r="BI300" s="593"/>
      <c r="BJ300" s="593"/>
      <c r="BK300" s="593"/>
      <c r="BL300" s="593"/>
      <c r="BM300" s="593"/>
      <c r="BN300" s="593"/>
      <c r="BO300" s="593"/>
      <c r="BP300" s="593"/>
      <c r="BQ300" s="593"/>
      <c r="BR300" s="593"/>
      <c r="BS300" s="593"/>
      <c r="BT300" s="593"/>
      <c r="BU300" s="593"/>
      <c r="BV300" s="593"/>
      <c r="BW300" s="593"/>
      <c r="BX300" s="593"/>
      <c r="BY300" s="593"/>
      <c r="BZ300" s="593"/>
    </row>
    <row r="301" spans="8:78" x14ac:dyDescent="0.35">
      <c r="H301" s="593"/>
      <c r="I301" s="593"/>
      <c r="J301" s="593"/>
      <c r="K301" s="593"/>
      <c r="L301" s="593"/>
      <c r="M301" s="593"/>
      <c r="N301" s="593"/>
      <c r="O301" s="593"/>
      <c r="P301" s="593"/>
      <c r="Q301" s="593"/>
      <c r="R301" s="593"/>
      <c r="S301" s="593"/>
      <c r="T301" s="593"/>
      <c r="U301" s="593"/>
      <c r="V301" s="593"/>
      <c r="W301" s="593"/>
      <c r="X301" s="593"/>
      <c r="Y301" s="593"/>
      <c r="Z301" s="593"/>
      <c r="AA301" s="593"/>
      <c r="AB301" s="593"/>
      <c r="AC301" s="593"/>
      <c r="AD301" s="593"/>
      <c r="AE301" s="593"/>
      <c r="AF301" s="593"/>
      <c r="AG301" s="593"/>
      <c r="AH301" s="593"/>
      <c r="AI301" s="593"/>
      <c r="AJ301" s="593"/>
      <c r="AK301" s="593"/>
      <c r="AL301" s="593"/>
      <c r="AM301" s="593"/>
      <c r="AN301" s="593"/>
      <c r="AO301" s="593"/>
      <c r="AP301" s="593"/>
      <c r="AQ301" s="593"/>
      <c r="AR301" s="593"/>
      <c r="AS301" s="593"/>
      <c r="AT301" s="593"/>
      <c r="AU301" s="593"/>
      <c r="AV301" s="593"/>
      <c r="AW301" s="593"/>
      <c r="AX301" s="593"/>
      <c r="AY301" s="593"/>
      <c r="AZ301" s="593"/>
      <c r="BA301" s="593"/>
      <c r="BB301" s="593"/>
      <c r="BC301" s="593"/>
      <c r="BD301" s="593"/>
      <c r="BE301" s="593"/>
      <c r="BF301" s="593"/>
      <c r="BG301" s="593"/>
      <c r="BH301" s="593"/>
      <c r="BI301" s="593"/>
      <c r="BJ301" s="593"/>
      <c r="BK301" s="593"/>
      <c r="BL301" s="593"/>
      <c r="BM301" s="593"/>
      <c r="BN301" s="593"/>
      <c r="BO301" s="593"/>
      <c r="BP301" s="593"/>
      <c r="BQ301" s="593"/>
      <c r="BR301" s="593"/>
      <c r="BS301" s="593"/>
      <c r="BT301" s="593"/>
      <c r="BU301" s="593"/>
      <c r="BV301" s="593"/>
      <c r="BW301" s="593"/>
      <c r="BX301" s="593"/>
      <c r="BY301" s="593"/>
      <c r="BZ301" s="593"/>
    </row>
    <row r="302" spans="8:78" x14ac:dyDescent="0.35">
      <c r="H302" s="593"/>
      <c r="I302" s="593"/>
      <c r="J302" s="593"/>
      <c r="K302" s="593"/>
      <c r="L302" s="593"/>
      <c r="M302" s="593"/>
      <c r="N302" s="593"/>
      <c r="O302" s="593"/>
      <c r="P302" s="593"/>
      <c r="Q302" s="593"/>
      <c r="R302" s="593"/>
      <c r="S302" s="593"/>
      <c r="T302" s="593"/>
      <c r="U302" s="593"/>
      <c r="V302" s="593"/>
      <c r="W302" s="593"/>
      <c r="X302" s="593"/>
      <c r="Y302" s="593"/>
      <c r="Z302" s="593"/>
      <c r="AA302" s="593"/>
      <c r="AB302" s="593"/>
      <c r="AC302" s="593"/>
      <c r="AD302" s="593"/>
      <c r="AE302" s="593"/>
      <c r="AF302" s="593"/>
      <c r="AG302" s="593"/>
      <c r="AH302" s="593"/>
      <c r="AI302" s="593"/>
      <c r="AJ302" s="593"/>
      <c r="AK302" s="593"/>
      <c r="AL302" s="593"/>
      <c r="AM302" s="593"/>
      <c r="AN302" s="593"/>
      <c r="AO302" s="593"/>
      <c r="AP302" s="593"/>
      <c r="AQ302" s="593"/>
      <c r="AR302" s="593"/>
      <c r="AS302" s="593"/>
      <c r="AT302" s="593"/>
      <c r="AU302" s="593"/>
      <c r="AV302" s="593"/>
      <c r="AW302" s="593"/>
      <c r="AX302" s="593"/>
      <c r="AY302" s="593"/>
      <c r="AZ302" s="593"/>
      <c r="BA302" s="593"/>
      <c r="BB302" s="593"/>
      <c r="BC302" s="593"/>
      <c r="BD302" s="593"/>
      <c r="BE302" s="593"/>
      <c r="BF302" s="593"/>
      <c r="BG302" s="593"/>
      <c r="BH302" s="593"/>
      <c r="BI302" s="593"/>
      <c r="BJ302" s="593"/>
      <c r="BK302" s="593"/>
      <c r="BL302" s="593"/>
      <c r="BM302" s="593"/>
      <c r="BN302" s="593"/>
      <c r="BO302" s="593"/>
      <c r="BP302" s="593"/>
      <c r="BQ302" s="593"/>
      <c r="BR302" s="593"/>
      <c r="BS302" s="593"/>
      <c r="BT302" s="593"/>
      <c r="BU302" s="593"/>
      <c r="BV302" s="593"/>
      <c r="BW302" s="593"/>
      <c r="BX302" s="593"/>
      <c r="BY302" s="593"/>
      <c r="BZ302" s="593"/>
    </row>
    <row r="303" spans="8:78" x14ac:dyDescent="0.35">
      <c r="H303" s="593"/>
      <c r="I303" s="593"/>
      <c r="J303" s="593"/>
      <c r="K303" s="593"/>
      <c r="L303" s="593"/>
      <c r="M303" s="593"/>
      <c r="N303" s="593"/>
      <c r="O303" s="593"/>
      <c r="P303" s="593"/>
      <c r="Q303" s="593"/>
      <c r="R303" s="593"/>
      <c r="S303" s="593"/>
      <c r="T303" s="593"/>
      <c r="U303" s="593"/>
      <c r="V303" s="593"/>
      <c r="W303" s="593"/>
      <c r="X303" s="593"/>
      <c r="Y303" s="593"/>
      <c r="Z303" s="593"/>
      <c r="AA303" s="593"/>
      <c r="AB303" s="593"/>
      <c r="AC303" s="593"/>
      <c r="AD303" s="593"/>
      <c r="AE303" s="593"/>
      <c r="AF303" s="593"/>
      <c r="AG303" s="593"/>
      <c r="AH303" s="593"/>
      <c r="AI303" s="593"/>
      <c r="AJ303" s="593"/>
      <c r="AK303" s="593"/>
      <c r="AL303" s="593"/>
      <c r="AM303" s="593"/>
      <c r="AN303" s="593"/>
      <c r="AO303" s="593"/>
      <c r="AP303" s="593"/>
      <c r="AQ303" s="593"/>
      <c r="AR303" s="593"/>
      <c r="AS303" s="593"/>
      <c r="AT303" s="593"/>
      <c r="AU303" s="593"/>
      <c r="AV303" s="593"/>
      <c r="AW303" s="593"/>
      <c r="AX303" s="593"/>
      <c r="AY303" s="593"/>
      <c r="AZ303" s="593"/>
      <c r="BA303" s="593"/>
      <c r="BB303" s="593"/>
      <c r="BC303" s="593"/>
      <c r="BD303" s="593"/>
      <c r="BE303" s="593"/>
      <c r="BF303" s="593"/>
      <c r="BG303" s="593"/>
      <c r="BH303" s="593"/>
      <c r="BI303" s="593"/>
      <c r="BJ303" s="593"/>
      <c r="BK303" s="593"/>
      <c r="BL303" s="593"/>
      <c r="BM303" s="593"/>
      <c r="BN303" s="593"/>
      <c r="BO303" s="593"/>
      <c r="BP303" s="593"/>
      <c r="BQ303" s="593"/>
      <c r="BR303" s="593"/>
      <c r="BS303" s="593"/>
      <c r="BT303" s="593"/>
      <c r="BU303" s="593"/>
      <c r="BV303" s="593"/>
      <c r="BW303" s="593"/>
      <c r="BX303" s="593"/>
      <c r="BY303" s="593"/>
      <c r="BZ303" s="593"/>
    </row>
    <row r="304" spans="8:78" x14ac:dyDescent="0.35">
      <c r="H304" s="593"/>
      <c r="I304" s="593"/>
      <c r="J304" s="593"/>
      <c r="K304" s="593"/>
      <c r="L304" s="593"/>
      <c r="M304" s="593"/>
      <c r="N304" s="593"/>
      <c r="O304" s="593"/>
      <c r="P304" s="593"/>
      <c r="Q304" s="593"/>
      <c r="R304" s="593"/>
      <c r="S304" s="593"/>
      <c r="T304" s="593"/>
      <c r="U304" s="593"/>
      <c r="V304" s="593"/>
      <c r="W304" s="593"/>
      <c r="X304" s="593"/>
      <c r="Y304" s="593"/>
      <c r="Z304" s="593"/>
      <c r="AA304" s="593"/>
      <c r="AB304" s="593"/>
      <c r="AC304" s="593"/>
      <c r="AD304" s="593"/>
      <c r="AE304" s="593"/>
      <c r="AF304" s="593"/>
      <c r="AG304" s="593"/>
      <c r="AH304" s="593"/>
      <c r="AI304" s="593"/>
      <c r="AJ304" s="593"/>
      <c r="AK304" s="593"/>
      <c r="AL304" s="593"/>
      <c r="AM304" s="593"/>
      <c r="AN304" s="593"/>
      <c r="AO304" s="593"/>
      <c r="AP304" s="593"/>
      <c r="AQ304" s="593"/>
      <c r="AR304" s="593"/>
      <c r="AS304" s="593"/>
      <c r="AT304" s="593"/>
      <c r="AU304" s="593"/>
      <c r="AV304" s="593"/>
      <c r="AW304" s="593"/>
      <c r="AX304" s="593"/>
      <c r="AY304" s="593"/>
      <c r="AZ304" s="593"/>
      <c r="BA304" s="593"/>
      <c r="BB304" s="593"/>
      <c r="BC304" s="593"/>
      <c r="BD304" s="593"/>
      <c r="BE304" s="593"/>
      <c r="BF304" s="593"/>
      <c r="BG304" s="593"/>
      <c r="BH304" s="593"/>
      <c r="BI304" s="593"/>
      <c r="BJ304" s="593"/>
      <c r="BK304" s="593"/>
      <c r="BL304" s="593"/>
      <c r="BM304" s="593"/>
      <c r="BN304" s="593"/>
      <c r="BO304" s="593"/>
      <c r="BP304" s="593"/>
      <c r="BQ304" s="593"/>
      <c r="BR304" s="593"/>
      <c r="BS304" s="593"/>
      <c r="BT304" s="593"/>
      <c r="BU304" s="593"/>
      <c r="BV304" s="593"/>
      <c r="BW304" s="593"/>
      <c r="BX304" s="593"/>
      <c r="BY304" s="593"/>
      <c r="BZ304" s="593"/>
    </row>
    <row r="305" spans="8:78" x14ac:dyDescent="0.35">
      <c r="H305" s="593"/>
      <c r="I305" s="593"/>
      <c r="J305" s="593"/>
      <c r="K305" s="593"/>
      <c r="L305" s="593"/>
      <c r="M305" s="593"/>
      <c r="N305" s="593"/>
      <c r="O305" s="593"/>
      <c r="P305" s="593"/>
      <c r="Q305" s="593"/>
      <c r="R305" s="593"/>
      <c r="S305" s="593"/>
      <c r="T305" s="593"/>
      <c r="U305" s="593"/>
      <c r="V305" s="593"/>
      <c r="W305" s="593"/>
      <c r="X305" s="593"/>
      <c r="Y305" s="593"/>
      <c r="Z305" s="593"/>
      <c r="AA305" s="593"/>
      <c r="AB305" s="593"/>
      <c r="AC305" s="593"/>
      <c r="AD305" s="593"/>
      <c r="AE305" s="593"/>
      <c r="AF305" s="593"/>
      <c r="AG305" s="593"/>
      <c r="AH305" s="593"/>
      <c r="AI305" s="593"/>
      <c r="AJ305" s="593"/>
      <c r="AK305" s="593"/>
      <c r="AL305" s="593"/>
      <c r="AM305" s="593"/>
      <c r="AN305" s="593"/>
      <c r="AO305" s="593"/>
      <c r="AP305" s="593"/>
      <c r="AQ305" s="593"/>
      <c r="AR305" s="593"/>
      <c r="AS305" s="593"/>
      <c r="AT305" s="593"/>
      <c r="AU305" s="593"/>
      <c r="AV305" s="593"/>
      <c r="AW305" s="593"/>
      <c r="AX305" s="593"/>
      <c r="AY305" s="593"/>
      <c r="AZ305" s="593"/>
      <c r="BA305" s="593"/>
      <c r="BB305" s="593"/>
      <c r="BC305" s="593"/>
      <c r="BD305" s="593"/>
      <c r="BE305" s="593"/>
      <c r="BF305" s="593"/>
      <c r="BG305" s="593"/>
      <c r="BH305" s="593"/>
      <c r="BI305" s="593"/>
      <c r="BJ305" s="593"/>
      <c r="BK305" s="593"/>
      <c r="BL305" s="593"/>
      <c r="BM305" s="593"/>
      <c r="BN305" s="593"/>
      <c r="BO305" s="593"/>
      <c r="BP305" s="593"/>
      <c r="BQ305" s="593"/>
      <c r="BR305" s="593"/>
      <c r="BS305" s="593"/>
      <c r="BT305" s="593"/>
      <c r="BU305" s="593"/>
      <c r="BV305" s="593"/>
      <c r="BW305" s="593"/>
      <c r="BX305" s="593"/>
      <c r="BY305" s="593"/>
      <c r="BZ305" s="593"/>
    </row>
    <row r="306" spans="8:78" x14ac:dyDescent="0.35">
      <c r="H306" s="593"/>
      <c r="I306" s="593"/>
      <c r="J306" s="593"/>
      <c r="K306" s="593"/>
      <c r="L306" s="593"/>
      <c r="M306" s="593"/>
      <c r="N306" s="593"/>
      <c r="O306" s="593"/>
      <c r="P306" s="593"/>
      <c r="Q306" s="593"/>
      <c r="R306" s="593"/>
      <c r="S306" s="593"/>
      <c r="T306" s="593"/>
      <c r="U306" s="593"/>
      <c r="V306" s="593"/>
      <c r="W306" s="593"/>
      <c r="X306" s="593"/>
      <c r="Y306" s="593"/>
      <c r="Z306" s="593"/>
      <c r="AA306" s="593"/>
      <c r="AB306" s="593"/>
      <c r="AC306" s="593"/>
      <c r="AD306" s="593"/>
      <c r="AE306" s="593"/>
      <c r="AF306" s="593"/>
      <c r="AG306" s="593"/>
      <c r="AH306" s="593"/>
      <c r="AI306" s="593"/>
      <c r="AJ306" s="593"/>
      <c r="AK306" s="593"/>
      <c r="AL306" s="593"/>
      <c r="AM306" s="593"/>
      <c r="AN306" s="593"/>
      <c r="AO306" s="593"/>
      <c r="AP306" s="593"/>
      <c r="AQ306" s="593"/>
      <c r="AR306" s="593"/>
      <c r="AS306" s="593"/>
      <c r="AT306" s="593"/>
      <c r="AU306" s="593"/>
      <c r="AV306" s="593"/>
      <c r="AW306" s="593"/>
      <c r="AX306" s="593"/>
      <c r="AY306" s="593"/>
      <c r="AZ306" s="593"/>
      <c r="BA306" s="593"/>
      <c r="BB306" s="593"/>
      <c r="BC306" s="593"/>
      <c r="BD306" s="593"/>
      <c r="BE306" s="593"/>
      <c r="BF306" s="593"/>
      <c r="BG306" s="593"/>
      <c r="BH306" s="593"/>
      <c r="BI306" s="593"/>
      <c r="BJ306" s="593"/>
      <c r="BK306" s="593"/>
      <c r="BL306" s="593"/>
      <c r="BM306" s="593"/>
      <c r="BN306" s="593"/>
      <c r="BO306" s="593"/>
      <c r="BP306" s="593"/>
      <c r="BQ306" s="593"/>
      <c r="BR306" s="593"/>
      <c r="BS306" s="593"/>
      <c r="BT306" s="593"/>
      <c r="BU306" s="593"/>
      <c r="BV306" s="593"/>
      <c r="BW306" s="593"/>
      <c r="BX306" s="593"/>
      <c r="BY306" s="593"/>
      <c r="BZ306" s="593"/>
    </row>
    <row r="307" spans="8:78" x14ac:dyDescent="0.35">
      <c r="H307" s="593"/>
      <c r="I307" s="593"/>
      <c r="J307" s="593"/>
      <c r="K307" s="593"/>
      <c r="L307" s="593"/>
      <c r="M307" s="593"/>
      <c r="N307" s="593"/>
      <c r="O307" s="593"/>
      <c r="P307" s="593"/>
      <c r="Q307" s="593"/>
      <c r="R307" s="593"/>
      <c r="S307" s="593"/>
      <c r="T307" s="593"/>
      <c r="U307" s="593"/>
      <c r="V307" s="593"/>
      <c r="W307" s="593"/>
      <c r="X307" s="593"/>
      <c r="Y307" s="593"/>
      <c r="Z307" s="593"/>
      <c r="AA307" s="593"/>
      <c r="AB307" s="593"/>
      <c r="AC307" s="593"/>
      <c r="AD307" s="593"/>
      <c r="AE307" s="593"/>
      <c r="AF307" s="593"/>
      <c r="AG307" s="593"/>
      <c r="AH307" s="593"/>
      <c r="AI307" s="593"/>
      <c r="AJ307" s="593"/>
      <c r="AK307" s="593"/>
      <c r="AL307" s="593"/>
      <c r="AM307" s="593"/>
      <c r="AN307" s="593"/>
      <c r="AO307" s="593"/>
      <c r="AP307" s="593"/>
      <c r="AQ307" s="593"/>
      <c r="AR307" s="593"/>
      <c r="AS307" s="593"/>
      <c r="AT307" s="593"/>
      <c r="AU307" s="593"/>
      <c r="AV307" s="593"/>
      <c r="AW307" s="593"/>
      <c r="AX307" s="593"/>
      <c r="AY307" s="593"/>
      <c r="AZ307" s="593"/>
      <c r="BA307" s="593"/>
      <c r="BB307" s="593"/>
      <c r="BC307" s="593"/>
      <c r="BD307" s="593"/>
      <c r="BE307" s="593"/>
      <c r="BF307" s="593"/>
      <c r="BG307" s="593"/>
      <c r="BH307" s="593"/>
      <c r="BI307" s="593"/>
      <c r="BJ307" s="593"/>
      <c r="BK307" s="593"/>
      <c r="BL307" s="593"/>
      <c r="BM307" s="593"/>
      <c r="BN307" s="593"/>
      <c r="BO307" s="593"/>
      <c r="BP307" s="593"/>
      <c r="BQ307" s="593"/>
      <c r="BR307" s="593"/>
      <c r="BS307" s="593"/>
      <c r="BT307" s="593"/>
      <c r="BU307" s="593"/>
      <c r="BV307" s="593"/>
      <c r="BW307" s="593"/>
      <c r="BX307" s="593"/>
      <c r="BY307" s="593"/>
      <c r="BZ307" s="593"/>
    </row>
    <row r="308" spans="8:78" x14ac:dyDescent="0.35">
      <c r="H308" s="593"/>
      <c r="I308" s="593"/>
      <c r="J308" s="593"/>
      <c r="K308" s="593"/>
      <c r="L308" s="593"/>
      <c r="M308" s="593"/>
      <c r="N308" s="593"/>
      <c r="O308" s="593"/>
      <c r="P308" s="593"/>
      <c r="Q308" s="593"/>
      <c r="R308" s="593"/>
      <c r="S308" s="593"/>
      <c r="T308" s="593"/>
      <c r="U308" s="593"/>
      <c r="V308" s="593"/>
      <c r="W308" s="593"/>
      <c r="X308" s="593"/>
      <c r="Y308" s="593"/>
      <c r="Z308" s="593"/>
      <c r="AA308" s="593"/>
      <c r="AB308" s="593"/>
      <c r="AC308" s="593"/>
      <c r="AD308" s="593"/>
      <c r="AE308" s="593"/>
      <c r="AF308" s="593"/>
      <c r="AG308" s="593"/>
      <c r="AH308" s="593"/>
      <c r="AI308" s="593"/>
      <c r="AJ308" s="593"/>
      <c r="AK308" s="593"/>
      <c r="AL308" s="593"/>
      <c r="AM308" s="593"/>
      <c r="AN308" s="593"/>
      <c r="AO308" s="593"/>
      <c r="AP308" s="593"/>
      <c r="AQ308" s="593"/>
      <c r="AR308" s="593"/>
      <c r="AS308" s="593"/>
      <c r="AT308" s="593"/>
      <c r="AU308" s="593"/>
      <c r="AV308" s="593"/>
      <c r="AW308" s="593"/>
      <c r="AX308" s="593"/>
      <c r="AY308" s="593"/>
      <c r="AZ308" s="593"/>
      <c r="BA308" s="593"/>
      <c r="BB308" s="593"/>
      <c r="BC308" s="593"/>
      <c r="BD308" s="593"/>
      <c r="BE308" s="593"/>
      <c r="BF308" s="593"/>
      <c r="BG308" s="593"/>
      <c r="BH308" s="593"/>
      <c r="BI308" s="593"/>
      <c r="BJ308" s="593"/>
      <c r="BK308" s="593"/>
      <c r="BL308" s="593"/>
      <c r="BM308" s="593"/>
      <c r="BN308" s="593"/>
      <c r="BO308" s="593"/>
      <c r="BP308" s="593"/>
      <c r="BQ308" s="593"/>
      <c r="BR308" s="593"/>
      <c r="BS308" s="593"/>
      <c r="BT308" s="593"/>
      <c r="BU308" s="593"/>
      <c r="BV308" s="593"/>
      <c r="BW308" s="593"/>
      <c r="BX308" s="593"/>
      <c r="BY308" s="593"/>
      <c r="BZ308" s="593"/>
    </row>
    <row r="309" spans="8:78" x14ac:dyDescent="0.35">
      <c r="H309" s="593"/>
      <c r="I309" s="593"/>
      <c r="J309" s="593"/>
      <c r="K309" s="593"/>
      <c r="L309" s="593"/>
      <c r="M309" s="593"/>
      <c r="N309" s="593"/>
      <c r="O309" s="593"/>
      <c r="P309" s="593"/>
      <c r="Q309" s="593"/>
      <c r="R309" s="593"/>
      <c r="S309" s="593"/>
      <c r="T309" s="593"/>
      <c r="U309" s="593"/>
      <c r="V309" s="593"/>
      <c r="W309" s="593"/>
      <c r="X309" s="593"/>
      <c r="Y309" s="593"/>
      <c r="Z309" s="593"/>
      <c r="AA309" s="593"/>
      <c r="AB309" s="593"/>
      <c r="AC309" s="593"/>
      <c r="AD309" s="593"/>
      <c r="AE309" s="593"/>
      <c r="AF309" s="593"/>
      <c r="AG309" s="593"/>
      <c r="AH309" s="593"/>
      <c r="AI309" s="593"/>
      <c r="AJ309" s="593"/>
      <c r="AK309" s="593"/>
      <c r="AL309" s="593"/>
      <c r="AM309" s="593"/>
      <c r="AN309" s="593"/>
      <c r="AO309" s="593"/>
      <c r="AP309" s="593"/>
      <c r="AQ309" s="593"/>
      <c r="AR309" s="593"/>
      <c r="AS309" s="593"/>
      <c r="AT309" s="593"/>
      <c r="AU309" s="593"/>
      <c r="AV309" s="593"/>
      <c r="AW309" s="593"/>
      <c r="AX309" s="593"/>
      <c r="AY309" s="593"/>
      <c r="AZ309" s="593"/>
      <c r="BA309" s="593"/>
      <c r="BB309" s="593"/>
      <c r="BC309" s="593"/>
      <c r="BD309" s="593"/>
      <c r="BE309" s="593"/>
      <c r="BF309" s="593"/>
      <c r="BG309" s="593"/>
      <c r="BH309" s="593"/>
      <c r="BI309" s="593"/>
      <c r="BJ309" s="593"/>
      <c r="BK309" s="593"/>
      <c r="BL309" s="593"/>
      <c r="BM309" s="593"/>
      <c r="BN309" s="593"/>
      <c r="BO309" s="593"/>
      <c r="BP309" s="593"/>
      <c r="BQ309" s="593"/>
      <c r="BR309" s="593"/>
      <c r="BS309" s="593"/>
      <c r="BT309" s="593"/>
      <c r="BU309" s="593"/>
      <c r="BV309" s="593"/>
      <c r="BW309" s="593"/>
      <c r="BX309" s="593"/>
      <c r="BY309" s="593"/>
      <c r="BZ309" s="593"/>
    </row>
    <row r="310" spans="8:78" x14ac:dyDescent="0.35">
      <c r="H310" s="593"/>
      <c r="I310" s="593"/>
      <c r="J310" s="593"/>
      <c r="K310" s="593"/>
      <c r="L310" s="593"/>
      <c r="M310" s="593"/>
      <c r="N310" s="593"/>
      <c r="O310" s="593"/>
      <c r="P310" s="593"/>
      <c r="Q310" s="593"/>
      <c r="R310" s="593"/>
      <c r="S310" s="593"/>
      <c r="T310" s="593"/>
      <c r="U310" s="593"/>
      <c r="V310" s="593"/>
      <c r="W310" s="593"/>
      <c r="X310" s="593"/>
      <c r="Y310" s="593"/>
      <c r="Z310" s="593"/>
      <c r="AA310" s="593"/>
      <c r="AB310" s="593"/>
      <c r="AC310" s="593"/>
      <c r="AD310" s="593"/>
      <c r="AE310" s="593"/>
      <c r="AF310" s="593"/>
      <c r="AG310" s="593"/>
      <c r="AH310" s="593"/>
      <c r="AI310" s="593"/>
      <c r="AJ310" s="593"/>
      <c r="AK310" s="593"/>
      <c r="AL310" s="593"/>
      <c r="AM310" s="593"/>
      <c r="AN310" s="593"/>
      <c r="AO310" s="593"/>
      <c r="AP310" s="593"/>
      <c r="AQ310" s="593"/>
      <c r="AR310" s="593"/>
      <c r="AS310" s="593"/>
      <c r="AT310" s="593"/>
      <c r="AU310" s="593"/>
      <c r="AV310" s="593"/>
      <c r="AW310" s="593"/>
      <c r="AX310" s="593"/>
      <c r="AY310" s="593"/>
      <c r="AZ310" s="593"/>
      <c r="BA310" s="593"/>
      <c r="BB310" s="593"/>
      <c r="BC310" s="593"/>
      <c r="BD310" s="593"/>
      <c r="BE310" s="593"/>
      <c r="BF310" s="593"/>
      <c r="BG310" s="593"/>
      <c r="BH310" s="593"/>
      <c r="BI310" s="593"/>
      <c r="BJ310" s="593"/>
      <c r="BK310" s="593"/>
      <c r="BL310" s="593"/>
      <c r="BM310" s="593"/>
      <c r="BN310" s="593"/>
      <c r="BO310" s="593"/>
      <c r="BP310" s="593"/>
      <c r="BQ310" s="593"/>
      <c r="BR310" s="593"/>
      <c r="BS310" s="593"/>
      <c r="BT310" s="593"/>
      <c r="BU310" s="593"/>
      <c r="BV310" s="593"/>
      <c r="BW310" s="593"/>
      <c r="BX310" s="593"/>
      <c r="BY310" s="593"/>
      <c r="BZ310" s="593"/>
    </row>
    <row r="311" spans="8:78" x14ac:dyDescent="0.35">
      <c r="H311" s="593"/>
      <c r="I311" s="593"/>
      <c r="J311" s="593"/>
      <c r="K311" s="593"/>
      <c r="L311" s="593"/>
      <c r="M311" s="593"/>
      <c r="N311" s="593"/>
      <c r="O311" s="593"/>
      <c r="P311" s="593"/>
      <c r="Q311" s="593"/>
      <c r="R311" s="593"/>
      <c r="S311" s="593"/>
      <c r="T311" s="593"/>
      <c r="U311" s="593"/>
      <c r="V311" s="593"/>
      <c r="W311" s="593"/>
      <c r="X311" s="593"/>
      <c r="Y311" s="593"/>
      <c r="Z311" s="593"/>
      <c r="AA311" s="593"/>
      <c r="AB311" s="593"/>
      <c r="AC311" s="593"/>
      <c r="AD311" s="593"/>
      <c r="AE311" s="593"/>
      <c r="AF311" s="593"/>
      <c r="AG311" s="593"/>
      <c r="AH311" s="593"/>
      <c r="AI311" s="593"/>
      <c r="AJ311" s="593"/>
      <c r="AK311" s="593"/>
      <c r="AL311" s="593"/>
      <c r="AM311" s="593"/>
      <c r="AN311" s="593"/>
      <c r="AO311" s="593"/>
      <c r="AP311" s="593"/>
      <c r="AQ311" s="593"/>
      <c r="AR311" s="593"/>
      <c r="AS311" s="593"/>
      <c r="AT311" s="593"/>
      <c r="AU311" s="593"/>
      <c r="AV311" s="593"/>
      <c r="AW311" s="593"/>
      <c r="AX311" s="593"/>
      <c r="AY311" s="593"/>
      <c r="AZ311" s="593"/>
      <c r="BA311" s="593"/>
      <c r="BB311" s="593"/>
      <c r="BC311" s="593"/>
      <c r="BD311" s="593"/>
      <c r="BE311" s="593"/>
      <c r="BF311" s="593"/>
      <c r="BG311" s="593"/>
      <c r="BH311" s="593"/>
      <c r="BI311" s="593"/>
      <c r="BJ311" s="593"/>
      <c r="BK311" s="593"/>
      <c r="BL311" s="593"/>
      <c r="BM311" s="593"/>
      <c r="BN311" s="593"/>
      <c r="BO311" s="593"/>
      <c r="BP311" s="593"/>
      <c r="BQ311" s="593"/>
      <c r="BR311" s="593"/>
      <c r="BS311" s="593"/>
      <c r="BT311" s="593"/>
      <c r="BU311" s="593"/>
      <c r="BV311" s="593"/>
      <c r="BW311" s="593"/>
      <c r="BX311" s="593"/>
      <c r="BY311" s="593"/>
      <c r="BZ311" s="593"/>
    </row>
    <row r="312" spans="8:78" x14ac:dyDescent="0.35">
      <c r="H312" s="593"/>
      <c r="I312" s="593"/>
      <c r="J312" s="593"/>
      <c r="K312" s="593"/>
      <c r="L312" s="593"/>
      <c r="M312" s="593"/>
      <c r="N312" s="593"/>
      <c r="O312" s="593"/>
      <c r="P312" s="593"/>
      <c r="Q312" s="593"/>
      <c r="R312" s="593"/>
      <c r="S312" s="593"/>
      <c r="T312" s="593"/>
      <c r="U312" s="593"/>
      <c r="V312" s="593"/>
      <c r="W312" s="593"/>
      <c r="X312" s="593"/>
      <c r="Y312" s="593"/>
      <c r="Z312" s="593"/>
      <c r="AA312" s="593"/>
      <c r="AB312" s="593"/>
      <c r="AC312" s="593"/>
      <c r="AD312" s="593"/>
      <c r="AE312" s="593"/>
      <c r="AF312" s="593"/>
      <c r="AG312" s="593"/>
      <c r="AH312" s="593"/>
      <c r="AI312" s="593"/>
      <c r="AJ312" s="593"/>
      <c r="AK312" s="593"/>
      <c r="AL312" s="593"/>
      <c r="AM312" s="593"/>
      <c r="AN312" s="593"/>
      <c r="AO312" s="593"/>
      <c r="AP312" s="593"/>
      <c r="AQ312" s="593"/>
      <c r="AR312" s="593"/>
      <c r="AS312" s="593"/>
      <c r="AT312" s="593"/>
      <c r="AU312" s="593"/>
      <c r="AV312" s="593"/>
      <c r="AW312" s="593"/>
      <c r="AX312" s="593"/>
      <c r="AY312" s="593"/>
      <c r="AZ312" s="593"/>
      <c r="BA312" s="593"/>
      <c r="BB312" s="593"/>
      <c r="BC312" s="593"/>
      <c r="BD312" s="593"/>
      <c r="BE312" s="593"/>
      <c r="BF312" s="593"/>
      <c r="BG312" s="593"/>
      <c r="BH312" s="593"/>
      <c r="BI312" s="593"/>
      <c r="BJ312" s="593"/>
      <c r="BK312" s="593"/>
      <c r="BL312" s="593"/>
      <c r="BM312" s="593"/>
      <c r="BN312" s="593"/>
      <c r="BO312" s="593"/>
      <c r="BP312" s="593"/>
      <c r="BQ312" s="593"/>
      <c r="BR312" s="593"/>
      <c r="BS312" s="593"/>
      <c r="BT312" s="593"/>
      <c r="BU312" s="593"/>
      <c r="BV312" s="593"/>
      <c r="BW312" s="593"/>
      <c r="BX312" s="593"/>
      <c r="BY312" s="593"/>
      <c r="BZ312" s="593"/>
    </row>
    <row r="313" spans="8:78" x14ac:dyDescent="0.35">
      <c r="H313" s="593"/>
      <c r="I313" s="593"/>
      <c r="J313" s="593"/>
      <c r="K313" s="593"/>
      <c r="L313" s="593"/>
      <c r="M313" s="593"/>
      <c r="N313" s="593"/>
      <c r="O313" s="593"/>
      <c r="P313" s="593"/>
      <c r="Q313" s="593"/>
      <c r="R313" s="593"/>
      <c r="S313" s="593"/>
      <c r="T313" s="593"/>
      <c r="U313" s="593"/>
      <c r="V313" s="593"/>
      <c r="W313" s="593"/>
      <c r="X313" s="593"/>
      <c r="Y313" s="593"/>
      <c r="Z313" s="593"/>
      <c r="AA313" s="593"/>
      <c r="AB313" s="593"/>
      <c r="AC313" s="593"/>
      <c r="AD313" s="593"/>
      <c r="AE313" s="593"/>
      <c r="AF313" s="593"/>
      <c r="AG313" s="593"/>
      <c r="AH313" s="593"/>
      <c r="AI313" s="593"/>
      <c r="AJ313" s="593"/>
      <c r="AK313" s="593"/>
      <c r="AL313" s="593"/>
      <c r="AM313" s="593"/>
      <c r="AN313" s="593"/>
      <c r="AO313" s="593"/>
      <c r="AP313" s="593"/>
      <c r="AQ313" s="593"/>
      <c r="AR313" s="593"/>
      <c r="AS313" s="593"/>
      <c r="AT313" s="593"/>
      <c r="AU313" s="593"/>
      <c r="AV313" s="593"/>
      <c r="AW313" s="593"/>
      <c r="AX313" s="593"/>
      <c r="AY313" s="593"/>
      <c r="AZ313" s="593"/>
      <c r="BA313" s="593"/>
      <c r="BB313" s="593"/>
      <c r="BC313" s="593"/>
      <c r="BD313" s="593"/>
      <c r="BE313" s="593"/>
      <c r="BF313" s="593"/>
      <c r="BG313" s="593"/>
      <c r="BH313" s="593"/>
      <c r="BI313" s="593"/>
      <c r="BJ313" s="593"/>
      <c r="BK313" s="593"/>
      <c r="BL313" s="593"/>
      <c r="BM313" s="593"/>
      <c r="BN313" s="593"/>
      <c r="BO313" s="593"/>
      <c r="BP313" s="593"/>
      <c r="BQ313" s="593"/>
      <c r="BR313" s="593"/>
      <c r="BS313" s="593"/>
      <c r="BT313" s="593"/>
      <c r="BU313" s="593"/>
      <c r="BV313" s="593"/>
      <c r="BW313" s="593"/>
      <c r="BX313" s="593"/>
      <c r="BY313" s="593"/>
      <c r="BZ313" s="593"/>
    </row>
    <row r="314" spans="8:78" x14ac:dyDescent="0.35">
      <c r="H314" s="593"/>
      <c r="I314" s="593"/>
      <c r="J314" s="593"/>
      <c r="K314" s="593"/>
      <c r="L314" s="593"/>
      <c r="M314" s="593"/>
      <c r="N314" s="593"/>
      <c r="O314" s="593"/>
      <c r="P314" s="593"/>
      <c r="Q314" s="593"/>
      <c r="R314" s="593"/>
      <c r="S314" s="593"/>
      <c r="T314" s="593"/>
      <c r="U314" s="593"/>
      <c r="V314" s="593"/>
      <c r="W314" s="593"/>
      <c r="X314" s="593"/>
      <c r="Y314" s="593"/>
      <c r="Z314" s="593"/>
      <c r="AA314" s="593"/>
      <c r="AB314" s="593"/>
      <c r="AC314" s="593"/>
      <c r="AD314" s="593"/>
      <c r="AE314" s="593"/>
      <c r="AF314" s="593"/>
      <c r="AG314" s="593"/>
      <c r="AH314" s="593"/>
      <c r="AI314" s="593"/>
      <c r="AJ314" s="593"/>
      <c r="AK314" s="593"/>
      <c r="AL314" s="593"/>
      <c r="AM314" s="593"/>
      <c r="AN314" s="593"/>
      <c r="AO314" s="593"/>
      <c r="AP314" s="593"/>
      <c r="AQ314" s="593"/>
      <c r="AR314" s="593"/>
      <c r="AS314" s="593"/>
      <c r="AT314" s="593"/>
      <c r="AU314" s="593"/>
      <c r="AV314" s="593"/>
      <c r="AW314" s="593"/>
      <c r="AX314" s="593"/>
      <c r="AY314" s="593"/>
      <c r="AZ314" s="593"/>
      <c r="BA314" s="593"/>
      <c r="BB314" s="593"/>
      <c r="BC314" s="593"/>
      <c r="BD314" s="593"/>
      <c r="BE314" s="593"/>
      <c r="BF314" s="593"/>
      <c r="BG314" s="593"/>
      <c r="BH314" s="593"/>
      <c r="BI314" s="593"/>
      <c r="BJ314" s="593"/>
      <c r="BK314" s="593"/>
      <c r="BL314" s="593"/>
      <c r="BM314" s="593"/>
      <c r="BN314" s="593"/>
      <c r="BO314" s="593"/>
      <c r="BP314" s="593"/>
      <c r="BQ314" s="593"/>
      <c r="BR314" s="593"/>
      <c r="BS314" s="593"/>
      <c r="BT314" s="593"/>
      <c r="BU314" s="593"/>
      <c r="BV314" s="593"/>
      <c r="BW314" s="593"/>
      <c r="BX314" s="593"/>
      <c r="BY314" s="593"/>
      <c r="BZ314" s="593"/>
    </row>
    <row r="315" spans="8:78" x14ac:dyDescent="0.35">
      <c r="H315" s="593"/>
      <c r="I315" s="593"/>
      <c r="J315" s="593"/>
      <c r="K315" s="593"/>
      <c r="L315" s="593"/>
      <c r="M315" s="593"/>
      <c r="N315" s="593"/>
      <c r="O315" s="593"/>
      <c r="P315" s="593"/>
      <c r="Q315" s="593"/>
      <c r="R315" s="593"/>
      <c r="S315" s="593"/>
      <c r="T315" s="593"/>
      <c r="U315" s="593"/>
      <c r="V315" s="593"/>
      <c r="W315" s="593"/>
      <c r="X315" s="593"/>
      <c r="Y315" s="593"/>
      <c r="Z315" s="593"/>
      <c r="AA315" s="593"/>
      <c r="AB315" s="593"/>
      <c r="AC315" s="593"/>
      <c r="AD315" s="593"/>
      <c r="AE315" s="593"/>
      <c r="AF315" s="593"/>
      <c r="AG315" s="593"/>
      <c r="AH315" s="593"/>
      <c r="AI315" s="593"/>
      <c r="AJ315" s="593"/>
      <c r="AK315" s="593"/>
      <c r="AL315" s="593"/>
      <c r="AM315" s="593"/>
      <c r="AN315" s="593"/>
      <c r="AO315" s="593"/>
      <c r="AP315" s="593"/>
      <c r="AQ315" s="593"/>
      <c r="AR315" s="593"/>
      <c r="AS315" s="593"/>
      <c r="AT315" s="593"/>
      <c r="AU315" s="593"/>
      <c r="AV315" s="593"/>
      <c r="AW315" s="593"/>
      <c r="AX315" s="593"/>
      <c r="AY315" s="593"/>
      <c r="AZ315" s="593"/>
      <c r="BA315" s="593"/>
      <c r="BB315" s="593"/>
      <c r="BC315" s="593"/>
      <c r="BD315" s="593"/>
      <c r="BE315" s="593"/>
      <c r="BF315" s="593"/>
      <c r="BG315" s="593"/>
      <c r="BH315" s="593"/>
      <c r="BI315" s="593"/>
      <c r="BJ315" s="593"/>
      <c r="BK315" s="593"/>
      <c r="BL315" s="593"/>
      <c r="BM315" s="593"/>
      <c r="BN315" s="593"/>
      <c r="BO315" s="593"/>
      <c r="BP315" s="593"/>
      <c r="BQ315" s="593"/>
      <c r="BR315" s="593"/>
      <c r="BS315" s="593"/>
      <c r="BT315" s="593"/>
      <c r="BU315" s="593"/>
      <c r="BV315" s="593"/>
      <c r="BW315" s="593"/>
      <c r="BX315" s="593"/>
      <c r="BY315" s="593"/>
      <c r="BZ315" s="593"/>
    </row>
    <row r="316" spans="8:78" x14ac:dyDescent="0.35">
      <c r="H316" s="593"/>
      <c r="I316" s="593"/>
      <c r="J316" s="593"/>
      <c r="K316" s="593"/>
      <c r="L316" s="593"/>
      <c r="M316" s="593"/>
      <c r="N316" s="593"/>
      <c r="O316" s="593"/>
      <c r="P316" s="593"/>
      <c r="Q316" s="593"/>
      <c r="R316" s="593"/>
      <c r="S316" s="593"/>
      <c r="T316" s="593"/>
      <c r="U316" s="593"/>
      <c r="V316" s="593"/>
      <c r="W316" s="593"/>
      <c r="X316" s="593"/>
      <c r="Y316" s="593"/>
      <c r="Z316" s="593"/>
      <c r="AA316" s="593"/>
      <c r="AB316" s="593"/>
      <c r="AC316" s="593"/>
      <c r="AD316" s="593"/>
      <c r="AE316" s="593"/>
      <c r="AF316" s="593"/>
      <c r="AG316" s="593"/>
      <c r="AH316" s="593"/>
      <c r="AI316" s="593"/>
      <c r="AJ316" s="593"/>
      <c r="AK316" s="593"/>
      <c r="AL316" s="593"/>
      <c r="AM316" s="593"/>
      <c r="AN316" s="593"/>
      <c r="AO316" s="593"/>
      <c r="AP316" s="593"/>
      <c r="AQ316" s="593"/>
      <c r="AR316" s="593"/>
      <c r="AS316" s="593"/>
      <c r="AT316" s="593"/>
      <c r="AU316" s="593"/>
      <c r="AV316" s="593"/>
      <c r="AW316" s="593"/>
      <c r="AX316" s="593"/>
      <c r="AY316" s="593"/>
      <c r="AZ316" s="593"/>
      <c r="BA316" s="593"/>
      <c r="BB316" s="593"/>
      <c r="BC316" s="593"/>
      <c r="BD316" s="593"/>
      <c r="BE316" s="593"/>
      <c r="BF316" s="593"/>
      <c r="BG316" s="593"/>
      <c r="BH316" s="593"/>
      <c r="BI316" s="593"/>
      <c r="BJ316" s="593"/>
      <c r="BK316" s="593"/>
      <c r="BL316" s="593"/>
      <c r="BM316" s="593"/>
      <c r="BN316" s="593"/>
      <c r="BO316" s="593"/>
      <c r="BP316" s="593"/>
      <c r="BQ316" s="593"/>
      <c r="BR316" s="593"/>
      <c r="BS316" s="593"/>
      <c r="BT316" s="593"/>
      <c r="BU316" s="593"/>
      <c r="BV316" s="593"/>
      <c r="BW316" s="593"/>
      <c r="BX316" s="593"/>
      <c r="BY316" s="593"/>
      <c r="BZ316" s="593"/>
    </row>
    <row r="317" spans="8:78" x14ac:dyDescent="0.35">
      <c r="H317" s="593"/>
      <c r="I317" s="593"/>
      <c r="J317" s="593"/>
      <c r="K317" s="593"/>
      <c r="L317" s="593"/>
      <c r="M317" s="593"/>
      <c r="N317" s="593"/>
      <c r="O317" s="593"/>
      <c r="P317" s="593"/>
      <c r="Q317" s="593"/>
      <c r="R317" s="593"/>
      <c r="S317" s="593"/>
      <c r="T317" s="593"/>
      <c r="U317" s="593"/>
      <c r="V317" s="593"/>
      <c r="W317" s="593"/>
      <c r="X317" s="593"/>
      <c r="Y317" s="593"/>
      <c r="Z317" s="593"/>
      <c r="AA317" s="593"/>
      <c r="AB317" s="593"/>
      <c r="AC317" s="593"/>
      <c r="AD317" s="593"/>
      <c r="AE317" s="593"/>
      <c r="AF317" s="593"/>
      <c r="AG317" s="593"/>
      <c r="AH317" s="593"/>
      <c r="AI317" s="593"/>
      <c r="AJ317" s="593"/>
      <c r="AK317" s="593"/>
      <c r="AL317" s="593"/>
      <c r="AM317" s="593"/>
      <c r="AN317" s="593"/>
      <c r="AO317" s="593"/>
      <c r="AP317" s="593"/>
      <c r="AQ317" s="593"/>
      <c r="AR317" s="593"/>
      <c r="AS317" s="593"/>
      <c r="AT317" s="593"/>
      <c r="AU317" s="593"/>
      <c r="AV317" s="593"/>
      <c r="AW317" s="593"/>
      <c r="AX317" s="593"/>
      <c r="AY317" s="593"/>
      <c r="AZ317" s="593"/>
      <c r="BA317" s="593"/>
      <c r="BB317" s="593"/>
      <c r="BC317" s="593"/>
      <c r="BD317" s="593"/>
      <c r="BE317" s="593"/>
      <c r="BF317" s="593"/>
      <c r="BG317" s="593"/>
      <c r="BH317" s="593"/>
      <c r="BI317" s="593"/>
      <c r="BJ317" s="593"/>
      <c r="BK317" s="593"/>
      <c r="BL317" s="593"/>
      <c r="BM317" s="593"/>
      <c r="BN317" s="593"/>
      <c r="BO317" s="593"/>
      <c r="BP317" s="593"/>
      <c r="BQ317" s="593"/>
      <c r="BR317" s="593"/>
      <c r="BS317" s="593"/>
      <c r="BT317" s="593"/>
      <c r="BU317" s="593"/>
      <c r="BV317" s="593"/>
      <c r="BW317" s="593"/>
      <c r="BX317" s="593"/>
      <c r="BY317" s="593"/>
      <c r="BZ317" s="593"/>
    </row>
    <row r="318" spans="8:78" x14ac:dyDescent="0.35">
      <c r="H318" s="593"/>
      <c r="I318" s="593"/>
      <c r="J318" s="593"/>
      <c r="K318" s="593"/>
      <c r="L318" s="593"/>
      <c r="M318" s="593"/>
      <c r="N318" s="593"/>
      <c r="O318" s="593"/>
      <c r="P318" s="593"/>
      <c r="Q318" s="593"/>
      <c r="R318" s="593"/>
      <c r="S318" s="593"/>
      <c r="T318" s="593"/>
      <c r="U318" s="593"/>
      <c r="V318" s="593"/>
      <c r="W318" s="593"/>
      <c r="X318" s="593"/>
      <c r="Y318" s="593"/>
      <c r="Z318" s="593"/>
      <c r="AA318" s="593"/>
      <c r="AB318" s="593"/>
      <c r="AC318" s="593"/>
      <c r="AD318" s="593"/>
      <c r="AE318" s="593"/>
      <c r="AF318" s="593"/>
      <c r="AG318" s="593"/>
      <c r="AH318" s="593"/>
      <c r="AI318" s="593"/>
      <c r="AJ318" s="593"/>
      <c r="AK318" s="593"/>
      <c r="AL318" s="593"/>
      <c r="AM318" s="593"/>
      <c r="AN318" s="593"/>
      <c r="AO318" s="593"/>
      <c r="AP318" s="593"/>
      <c r="AQ318" s="593"/>
      <c r="AR318" s="593"/>
      <c r="AS318" s="593"/>
      <c r="AT318" s="593"/>
      <c r="AU318" s="593"/>
      <c r="AV318" s="593"/>
      <c r="AW318" s="593"/>
      <c r="AX318" s="593"/>
      <c r="AY318" s="593"/>
      <c r="AZ318" s="593"/>
      <c r="BA318" s="593"/>
      <c r="BB318" s="593"/>
      <c r="BC318" s="593"/>
      <c r="BD318" s="593"/>
      <c r="BE318" s="593"/>
      <c r="BF318" s="593"/>
      <c r="BG318" s="593"/>
      <c r="BH318" s="593"/>
      <c r="BI318" s="593"/>
      <c r="BJ318" s="593"/>
      <c r="BK318" s="593"/>
      <c r="BL318" s="593"/>
      <c r="BM318" s="593"/>
      <c r="BN318" s="593"/>
      <c r="BO318" s="593"/>
      <c r="BP318" s="593"/>
      <c r="BQ318" s="593"/>
      <c r="BR318" s="593"/>
      <c r="BS318" s="593"/>
      <c r="BT318" s="593"/>
      <c r="BU318" s="593"/>
      <c r="BV318" s="593"/>
      <c r="BW318" s="593"/>
      <c r="BX318" s="593"/>
      <c r="BY318" s="593"/>
      <c r="BZ318" s="593"/>
    </row>
    <row r="319" spans="8:78" x14ac:dyDescent="0.35">
      <c r="H319" s="593"/>
      <c r="I319" s="593"/>
      <c r="J319" s="593"/>
      <c r="K319" s="593"/>
      <c r="L319" s="593"/>
      <c r="M319" s="593"/>
      <c r="N319" s="593"/>
      <c r="O319" s="593"/>
      <c r="P319" s="593"/>
      <c r="Q319" s="593"/>
      <c r="R319" s="593"/>
      <c r="S319" s="593"/>
      <c r="T319" s="593"/>
      <c r="U319" s="593"/>
      <c r="V319" s="593"/>
      <c r="W319" s="593"/>
      <c r="X319" s="593"/>
      <c r="Y319" s="593"/>
      <c r="Z319" s="593"/>
      <c r="AA319" s="593"/>
      <c r="AB319" s="593"/>
      <c r="AC319" s="593"/>
      <c r="AD319" s="593"/>
      <c r="AE319" s="593"/>
      <c r="AF319" s="593"/>
      <c r="AG319" s="593"/>
      <c r="AH319" s="593"/>
      <c r="AI319" s="593"/>
      <c r="AJ319" s="593"/>
      <c r="AK319" s="593"/>
      <c r="AL319" s="593"/>
      <c r="AM319" s="593"/>
      <c r="AN319" s="593"/>
      <c r="AO319" s="593"/>
      <c r="AP319" s="593"/>
      <c r="AQ319" s="593"/>
      <c r="AR319" s="593"/>
      <c r="AS319" s="593"/>
      <c r="AT319" s="593"/>
      <c r="AU319" s="593"/>
      <c r="AV319" s="593"/>
      <c r="AW319" s="593"/>
      <c r="AX319" s="593"/>
      <c r="AY319" s="593"/>
      <c r="AZ319" s="593"/>
      <c r="BA319" s="593"/>
      <c r="BB319" s="593"/>
      <c r="BC319" s="593"/>
      <c r="BD319" s="593"/>
      <c r="BE319" s="593"/>
      <c r="BF319" s="593"/>
      <c r="BG319" s="593"/>
      <c r="BH319" s="593"/>
      <c r="BI319" s="593"/>
      <c r="BJ319" s="593"/>
      <c r="BK319" s="593"/>
      <c r="BL319" s="593"/>
      <c r="BM319" s="593"/>
      <c r="BN319" s="593"/>
      <c r="BO319" s="593"/>
      <c r="BP319" s="593"/>
      <c r="BQ319" s="593"/>
      <c r="BR319" s="593"/>
      <c r="BS319" s="593"/>
      <c r="BT319" s="593"/>
      <c r="BU319" s="593"/>
      <c r="BV319" s="593"/>
      <c r="BW319" s="593"/>
      <c r="BX319" s="593"/>
      <c r="BY319" s="593"/>
      <c r="BZ319" s="593"/>
    </row>
    <row r="320" spans="8:78" x14ac:dyDescent="0.35">
      <c r="H320" s="593"/>
      <c r="I320" s="593"/>
      <c r="J320" s="593"/>
      <c r="K320" s="593"/>
      <c r="L320" s="593"/>
      <c r="M320" s="593"/>
      <c r="N320" s="593"/>
      <c r="O320" s="593"/>
      <c r="P320" s="593"/>
      <c r="Q320" s="593"/>
      <c r="R320" s="593"/>
      <c r="S320" s="593"/>
      <c r="T320" s="593"/>
      <c r="U320" s="593"/>
      <c r="V320" s="593"/>
      <c r="W320" s="593"/>
      <c r="X320" s="593"/>
      <c r="Y320" s="593"/>
      <c r="Z320" s="593"/>
      <c r="AA320" s="593"/>
      <c r="AB320" s="593"/>
      <c r="AC320" s="593"/>
      <c r="AD320" s="593"/>
      <c r="AE320" s="593"/>
      <c r="AF320" s="593"/>
      <c r="AG320" s="593"/>
      <c r="AH320" s="593"/>
      <c r="AI320" s="593"/>
      <c r="AJ320" s="593"/>
      <c r="AK320" s="593"/>
      <c r="AL320" s="593"/>
      <c r="AM320" s="593"/>
      <c r="AN320" s="593"/>
      <c r="AO320" s="593"/>
      <c r="AP320" s="593"/>
      <c r="AQ320" s="593"/>
      <c r="AR320" s="593"/>
      <c r="AS320" s="593"/>
      <c r="AT320" s="593"/>
      <c r="AU320" s="593"/>
      <c r="AV320" s="593"/>
      <c r="AW320" s="593"/>
      <c r="AX320" s="593"/>
      <c r="AY320" s="593"/>
      <c r="AZ320" s="593"/>
      <c r="BA320" s="593"/>
      <c r="BB320" s="593"/>
      <c r="BC320" s="593"/>
      <c r="BD320" s="593"/>
      <c r="BE320" s="593"/>
      <c r="BF320" s="593"/>
      <c r="BG320" s="593"/>
      <c r="BH320" s="593"/>
      <c r="BI320" s="593"/>
      <c r="BJ320" s="593"/>
      <c r="BK320" s="593"/>
      <c r="BL320" s="593"/>
      <c r="BM320" s="593"/>
      <c r="BN320" s="593"/>
      <c r="BO320" s="593"/>
      <c r="BP320" s="593"/>
      <c r="BQ320" s="593"/>
      <c r="BR320" s="593"/>
      <c r="BS320" s="593"/>
      <c r="BT320" s="593"/>
      <c r="BU320" s="593"/>
      <c r="BV320" s="593"/>
      <c r="BW320" s="593"/>
      <c r="BX320" s="593"/>
      <c r="BY320" s="593"/>
      <c r="BZ320" s="593"/>
    </row>
    <row r="321" spans="8:78" x14ac:dyDescent="0.35">
      <c r="H321" s="593"/>
      <c r="I321" s="593"/>
      <c r="J321" s="593"/>
      <c r="K321" s="593"/>
      <c r="L321" s="593"/>
      <c r="M321" s="593"/>
      <c r="N321" s="593"/>
      <c r="O321" s="593"/>
      <c r="P321" s="593"/>
      <c r="Q321" s="593"/>
      <c r="R321" s="593"/>
      <c r="S321" s="593"/>
      <c r="T321" s="593"/>
      <c r="U321" s="593"/>
      <c r="V321" s="593"/>
      <c r="W321" s="593"/>
      <c r="X321" s="593"/>
      <c r="Y321" s="593"/>
      <c r="Z321" s="593"/>
      <c r="AA321" s="593"/>
      <c r="AB321" s="593"/>
      <c r="AC321" s="593"/>
      <c r="AD321" s="593"/>
      <c r="AE321" s="593"/>
      <c r="AF321" s="593"/>
      <c r="AG321" s="593"/>
      <c r="AH321" s="593"/>
      <c r="AI321" s="593"/>
      <c r="AJ321" s="593"/>
      <c r="AK321" s="593"/>
      <c r="AL321" s="593"/>
      <c r="AM321" s="593"/>
      <c r="AN321" s="593"/>
      <c r="AO321" s="593"/>
      <c r="AP321" s="593"/>
      <c r="AQ321" s="593"/>
      <c r="AR321" s="593"/>
      <c r="AS321" s="593"/>
      <c r="AT321" s="593"/>
      <c r="AU321" s="593"/>
      <c r="AV321" s="593"/>
      <c r="AW321" s="593"/>
      <c r="AX321" s="593"/>
      <c r="AY321" s="593"/>
      <c r="AZ321" s="593"/>
      <c r="BA321" s="593"/>
      <c r="BB321" s="593"/>
      <c r="BC321" s="593"/>
      <c r="BD321" s="593"/>
      <c r="BE321" s="593"/>
      <c r="BF321" s="593"/>
      <c r="BG321" s="593"/>
      <c r="BH321" s="593"/>
      <c r="BI321" s="593"/>
      <c r="BJ321" s="593"/>
      <c r="BK321" s="593"/>
      <c r="BL321" s="593"/>
      <c r="BM321" s="593"/>
      <c r="BN321" s="593"/>
      <c r="BO321" s="593"/>
      <c r="BP321" s="593"/>
      <c r="BQ321" s="593"/>
      <c r="BR321" s="593"/>
      <c r="BS321" s="593"/>
      <c r="BT321" s="593"/>
      <c r="BU321" s="593"/>
      <c r="BV321" s="593"/>
      <c r="BW321" s="593"/>
      <c r="BX321" s="593"/>
      <c r="BY321" s="593"/>
      <c r="BZ321" s="593"/>
    </row>
    <row r="322" spans="8:78" x14ac:dyDescent="0.35">
      <c r="H322" s="593"/>
      <c r="I322" s="593"/>
      <c r="J322" s="593"/>
      <c r="K322" s="593"/>
      <c r="L322" s="593"/>
      <c r="M322" s="593"/>
      <c r="N322" s="593"/>
      <c r="O322" s="593"/>
      <c r="P322" s="593"/>
      <c r="Q322" s="593"/>
      <c r="R322" s="593"/>
      <c r="S322" s="593"/>
      <c r="T322" s="593"/>
      <c r="U322" s="593"/>
      <c r="V322" s="593"/>
      <c r="W322" s="593"/>
      <c r="X322" s="593"/>
      <c r="Y322" s="593"/>
      <c r="Z322" s="593"/>
      <c r="AA322" s="593"/>
      <c r="AB322" s="593"/>
      <c r="AC322" s="593"/>
      <c r="AD322" s="593"/>
      <c r="AE322" s="593"/>
      <c r="AF322" s="593"/>
      <c r="AG322" s="593"/>
      <c r="AH322" s="593"/>
      <c r="AI322" s="593"/>
      <c r="AJ322" s="593"/>
      <c r="AK322" s="593"/>
      <c r="AL322" s="593"/>
      <c r="AM322" s="593"/>
      <c r="AN322" s="593"/>
      <c r="AO322" s="593"/>
      <c r="AP322" s="593"/>
      <c r="AQ322" s="593"/>
      <c r="AR322" s="593"/>
      <c r="AS322" s="593"/>
      <c r="AT322" s="593"/>
      <c r="AU322" s="593"/>
      <c r="AV322" s="593"/>
      <c r="AW322" s="593"/>
      <c r="AX322" s="593"/>
      <c r="AY322" s="593"/>
      <c r="AZ322" s="593"/>
      <c r="BA322" s="593"/>
      <c r="BB322" s="593"/>
      <c r="BC322" s="593"/>
      <c r="BD322" s="593"/>
      <c r="BE322" s="593"/>
      <c r="BF322" s="593"/>
      <c r="BG322" s="593"/>
      <c r="BH322" s="593"/>
      <c r="BI322" s="593"/>
      <c r="BJ322" s="593"/>
      <c r="BK322" s="593"/>
      <c r="BL322" s="593"/>
      <c r="BM322" s="593"/>
      <c r="BN322" s="593"/>
      <c r="BO322" s="593"/>
      <c r="BP322" s="593"/>
      <c r="BQ322" s="593"/>
      <c r="BR322" s="593"/>
      <c r="BS322" s="593"/>
      <c r="BT322" s="593"/>
      <c r="BU322" s="593"/>
      <c r="BV322" s="593"/>
      <c r="BW322" s="593"/>
      <c r="BX322" s="593"/>
      <c r="BY322" s="593"/>
      <c r="BZ322" s="593"/>
    </row>
    <row r="323" spans="8:78" x14ac:dyDescent="0.35">
      <c r="H323" s="593"/>
      <c r="I323" s="593"/>
      <c r="J323" s="593"/>
      <c r="K323" s="593"/>
      <c r="L323" s="593"/>
      <c r="M323" s="593"/>
      <c r="N323" s="593"/>
      <c r="O323" s="593"/>
      <c r="P323" s="593"/>
      <c r="Q323" s="593"/>
      <c r="R323" s="593"/>
      <c r="S323" s="593"/>
      <c r="T323" s="593"/>
      <c r="U323" s="593"/>
      <c r="V323" s="593"/>
      <c r="W323" s="593"/>
      <c r="X323" s="593"/>
      <c r="Y323" s="593"/>
      <c r="Z323" s="593"/>
      <c r="AA323" s="593"/>
      <c r="AB323" s="593"/>
      <c r="AC323" s="593"/>
      <c r="AD323" s="593"/>
      <c r="AE323" s="593"/>
      <c r="AF323" s="593"/>
      <c r="AG323" s="593"/>
      <c r="AH323" s="593"/>
      <c r="AI323" s="593"/>
      <c r="AJ323" s="593"/>
      <c r="AK323" s="593"/>
      <c r="AL323" s="593"/>
      <c r="AM323" s="593"/>
      <c r="AN323" s="593"/>
      <c r="AO323" s="593"/>
      <c r="AP323" s="593"/>
      <c r="AQ323" s="593"/>
      <c r="AR323" s="593"/>
      <c r="AS323" s="593"/>
      <c r="AT323" s="593"/>
      <c r="AU323" s="593"/>
      <c r="AV323" s="593"/>
      <c r="AW323" s="593"/>
      <c r="AX323" s="593"/>
      <c r="AY323" s="593"/>
      <c r="AZ323" s="593"/>
      <c r="BA323" s="593"/>
      <c r="BB323" s="593"/>
      <c r="BC323" s="593"/>
      <c r="BD323" s="593"/>
      <c r="BE323" s="593"/>
      <c r="BF323" s="593"/>
      <c r="BG323" s="593"/>
      <c r="BH323" s="593"/>
      <c r="BI323" s="593"/>
      <c r="BJ323" s="593"/>
      <c r="BK323" s="593"/>
      <c r="BL323" s="593"/>
      <c r="BM323" s="593"/>
      <c r="BN323" s="593"/>
      <c r="BO323" s="593"/>
      <c r="BP323" s="593"/>
      <c r="BQ323" s="593"/>
      <c r="BR323" s="593"/>
      <c r="BS323" s="593"/>
      <c r="BT323" s="593"/>
      <c r="BU323" s="593"/>
      <c r="BV323" s="593"/>
      <c r="BW323" s="593"/>
      <c r="BX323" s="593"/>
      <c r="BY323" s="593"/>
      <c r="BZ323" s="593"/>
    </row>
    <row r="324" spans="8:78" x14ac:dyDescent="0.35">
      <c r="H324" s="593"/>
      <c r="I324" s="593"/>
      <c r="J324" s="593"/>
      <c r="K324" s="593"/>
      <c r="L324" s="593"/>
      <c r="M324" s="593"/>
      <c r="N324" s="593"/>
      <c r="O324" s="593"/>
      <c r="P324" s="593"/>
      <c r="Q324" s="593"/>
      <c r="R324" s="593"/>
      <c r="S324" s="593"/>
      <c r="T324" s="593"/>
      <c r="U324" s="593"/>
      <c r="V324" s="593"/>
      <c r="W324" s="593"/>
      <c r="X324" s="593"/>
      <c r="Y324" s="593"/>
      <c r="Z324" s="593"/>
      <c r="AA324" s="593"/>
      <c r="AB324" s="593"/>
      <c r="AC324" s="593"/>
      <c r="AD324" s="593"/>
      <c r="AE324" s="593"/>
      <c r="AF324" s="593"/>
      <c r="AG324" s="593"/>
      <c r="AH324" s="593"/>
      <c r="AI324" s="593"/>
      <c r="AJ324" s="593"/>
      <c r="AK324" s="593"/>
      <c r="AL324" s="593"/>
      <c r="AM324" s="593"/>
      <c r="AN324" s="593"/>
      <c r="AO324" s="593"/>
      <c r="AP324" s="593"/>
      <c r="AQ324" s="593"/>
      <c r="AR324" s="593"/>
      <c r="AS324" s="593"/>
      <c r="AT324" s="593"/>
      <c r="AU324" s="593"/>
      <c r="AV324" s="593"/>
      <c r="AW324" s="593"/>
      <c r="AX324" s="593"/>
      <c r="AY324" s="593"/>
      <c r="AZ324" s="593"/>
      <c r="BA324" s="593"/>
      <c r="BB324" s="593"/>
      <c r="BC324" s="593"/>
      <c r="BD324" s="593"/>
      <c r="BE324" s="593"/>
      <c r="BF324" s="593"/>
      <c r="BG324" s="593"/>
      <c r="BH324" s="593"/>
      <c r="BI324" s="593"/>
      <c r="BJ324" s="593"/>
      <c r="BK324" s="593"/>
      <c r="BL324" s="593"/>
      <c r="BM324" s="593"/>
      <c r="BN324" s="593"/>
      <c r="BO324" s="593"/>
      <c r="BP324" s="593"/>
      <c r="BQ324" s="593"/>
      <c r="BR324" s="593"/>
      <c r="BS324" s="593"/>
      <c r="BT324" s="593"/>
      <c r="BU324" s="593"/>
      <c r="BV324" s="593"/>
      <c r="BW324" s="593"/>
      <c r="BX324" s="593"/>
      <c r="BY324" s="593"/>
      <c r="BZ324" s="593"/>
    </row>
    <row r="325" spans="8:78" x14ac:dyDescent="0.35">
      <c r="H325" s="593"/>
      <c r="I325" s="593"/>
      <c r="J325" s="593"/>
      <c r="K325" s="593"/>
      <c r="L325" s="593"/>
      <c r="M325" s="593"/>
      <c r="N325" s="593"/>
      <c r="O325" s="593"/>
      <c r="P325" s="593"/>
      <c r="Q325" s="593"/>
      <c r="R325" s="593"/>
      <c r="S325" s="593"/>
      <c r="T325" s="593"/>
      <c r="U325" s="593"/>
      <c r="V325" s="593"/>
      <c r="W325" s="593"/>
      <c r="X325" s="593"/>
      <c r="Y325" s="593"/>
      <c r="Z325" s="593"/>
      <c r="AA325" s="593"/>
      <c r="AB325" s="593"/>
      <c r="AC325" s="593"/>
      <c r="AD325" s="593"/>
      <c r="AE325" s="593"/>
      <c r="AF325" s="593"/>
      <c r="AG325" s="593"/>
      <c r="AH325" s="593"/>
      <c r="AI325" s="593"/>
      <c r="AJ325" s="593"/>
      <c r="AK325" s="593"/>
      <c r="AL325" s="593"/>
      <c r="AM325" s="593"/>
      <c r="AN325" s="593"/>
      <c r="AO325" s="593"/>
      <c r="AP325" s="593"/>
      <c r="AQ325" s="593"/>
      <c r="AR325" s="593"/>
      <c r="AS325" s="593"/>
      <c r="AT325" s="593"/>
      <c r="AU325" s="593"/>
      <c r="AV325" s="593"/>
      <c r="AW325" s="593"/>
      <c r="AX325" s="593"/>
      <c r="AY325" s="593"/>
      <c r="AZ325" s="593"/>
      <c r="BA325" s="593"/>
      <c r="BB325" s="593"/>
      <c r="BC325" s="593"/>
      <c r="BD325" s="593"/>
      <c r="BE325" s="593"/>
      <c r="BF325" s="593"/>
      <c r="BG325" s="593"/>
      <c r="BH325" s="593"/>
      <c r="BI325" s="593"/>
      <c r="BJ325" s="593"/>
      <c r="BK325" s="593"/>
      <c r="BL325" s="593"/>
      <c r="BM325" s="593"/>
      <c r="BN325" s="593"/>
      <c r="BO325" s="593"/>
      <c r="BP325" s="593"/>
      <c r="BQ325" s="593"/>
      <c r="BR325" s="593"/>
      <c r="BS325" s="593"/>
      <c r="BT325" s="593"/>
      <c r="BU325" s="593"/>
      <c r="BV325" s="593"/>
      <c r="BW325" s="593"/>
      <c r="BX325" s="593"/>
      <c r="BY325" s="593"/>
      <c r="BZ325" s="593"/>
    </row>
    <row r="326" spans="8:78" x14ac:dyDescent="0.35">
      <c r="H326" s="593"/>
      <c r="I326" s="593"/>
      <c r="J326" s="593"/>
      <c r="K326" s="593"/>
      <c r="L326" s="593"/>
      <c r="M326" s="593"/>
      <c r="N326" s="593"/>
      <c r="O326" s="593"/>
      <c r="P326" s="593"/>
      <c r="Q326" s="593"/>
      <c r="R326" s="593"/>
      <c r="S326" s="593"/>
      <c r="T326" s="593"/>
      <c r="U326" s="593"/>
      <c r="V326" s="593"/>
      <c r="W326" s="593"/>
      <c r="X326" s="593"/>
      <c r="Y326" s="593"/>
      <c r="Z326" s="593"/>
      <c r="AA326" s="593"/>
      <c r="AB326" s="593"/>
      <c r="AC326" s="593"/>
      <c r="AD326" s="593"/>
      <c r="AE326" s="593"/>
      <c r="AF326" s="593"/>
      <c r="AG326" s="593"/>
      <c r="AH326" s="593"/>
      <c r="AI326" s="593"/>
      <c r="AJ326" s="593"/>
      <c r="AK326" s="593"/>
      <c r="AL326" s="593"/>
      <c r="AM326" s="593"/>
      <c r="AN326" s="593"/>
      <c r="AO326" s="593"/>
      <c r="AP326" s="593"/>
      <c r="AQ326" s="593"/>
      <c r="AR326" s="593"/>
      <c r="AS326" s="593"/>
      <c r="AT326" s="593"/>
      <c r="AU326" s="593"/>
      <c r="AV326" s="593"/>
      <c r="AW326" s="593"/>
      <c r="AX326" s="593"/>
      <c r="AY326" s="593"/>
      <c r="AZ326" s="593"/>
      <c r="BA326" s="593"/>
      <c r="BB326" s="593"/>
      <c r="BC326" s="593"/>
      <c r="BD326" s="593"/>
      <c r="BE326" s="593"/>
      <c r="BF326" s="593"/>
      <c r="BG326" s="593"/>
      <c r="BH326" s="593"/>
      <c r="BI326" s="593"/>
      <c r="BJ326" s="593"/>
      <c r="BK326" s="593"/>
      <c r="BL326" s="593"/>
      <c r="BM326" s="593"/>
      <c r="BN326" s="593"/>
      <c r="BO326" s="593"/>
      <c r="BP326" s="593"/>
      <c r="BQ326" s="593"/>
      <c r="BR326" s="593"/>
      <c r="BS326" s="593"/>
      <c r="BT326" s="593"/>
      <c r="BU326" s="593"/>
      <c r="BV326" s="593"/>
      <c r="BW326" s="593"/>
      <c r="BX326" s="593"/>
      <c r="BY326" s="593"/>
      <c r="BZ326" s="593"/>
    </row>
    <row r="327" spans="8:78" x14ac:dyDescent="0.35">
      <c r="H327" s="593"/>
      <c r="I327" s="593"/>
      <c r="J327" s="593"/>
      <c r="K327" s="593"/>
      <c r="L327" s="593"/>
      <c r="M327" s="593"/>
      <c r="N327" s="593"/>
      <c r="O327" s="593"/>
      <c r="P327" s="593"/>
      <c r="Q327" s="593"/>
      <c r="R327" s="593"/>
      <c r="S327" s="593"/>
      <c r="T327" s="593"/>
      <c r="U327" s="593"/>
      <c r="V327" s="593"/>
      <c r="W327" s="593"/>
      <c r="X327" s="593"/>
      <c r="Y327" s="593"/>
      <c r="Z327" s="593"/>
      <c r="AA327" s="593"/>
      <c r="AB327" s="593"/>
      <c r="AC327" s="593"/>
      <c r="AD327" s="593"/>
      <c r="AE327" s="593"/>
      <c r="AF327" s="593"/>
      <c r="AG327" s="593"/>
      <c r="AH327" s="593"/>
      <c r="AI327" s="593"/>
      <c r="AJ327" s="593"/>
      <c r="AK327" s="593"/>
      <c r="AL327" s="593"/>
      <c r="AM327" s="593"/>
      <c r="AN327" s="593"/>
      <c r="AO327" s="593"/>
      <c r="AP327" s="593"/>
      <c r="AQ327" s="593"/>
      <c r="AR327" s="593"/>
      <c r="AS327" s="593"/>
      <c r="AT327" s="593"/>
      <c r="AU327" s="593"/>
      <c r="AV327" s="593"/>
      <c r="AW327" s="593"/>
      <c r="AX327" s="593"/>
      <c r="AY327" s="593"/>
      <c r="AZ327" s="593"/>
      <c r="BA327" s="593"/>
      <c r="BB327" s="593"/>
      <c r="BC327" s="593"/>
      <c r="BD327" s="593"/>
      <c r="BE327" s="593"/>
      <c r="BF327" s="593"/>
      <c r="BG327" s="593"/>
      <c r="BH327" s="593"/>
      <c r="BI327" s="593"/>
      <c r="BJ327" s="593"/>
      <c r="BK327" s="593"/>
      <c r="BL327" s="593"/>
      <c r="BM327" s="593"/>
      <c r="BN327" s="593"/>
      <c r="BO327" s="593"/>
      <c r="BP327" s="593"/>
      <c r="BQ327" s="593"/>
      <c r="BR327" s="593"/>
      <c r="BS327" s="593"/>
      <c r="BT327" s="593"/>
      <c r="BU327" s="593"/>
      <c r="BV327" s="593"/>
      <c r="BW327" s="593"/>
      <c r="BX327" s="593"/>
      <c r="BY327" s="593"/>
      <c r="BZ327" s="593"/>
    </row>
    <row r="328" spans="8:78" x14ac:dyDescent="0.35">
      <c r="H328" s="593"/>
      <c r="I328" s="593"/>
      <c r="J328" s="593"/>
      <c r="K328" s="593"/>
      <c r="L328" s="593"/>
      <c r="M328" s="593"/>
      <c r="N328" s="593"/>
      <c r="O328" s="593"/>
      <c r="P328" s="593"/>
      <c r="Q328" s="593"/>
      <c r="R328" s="593"/>
      <c r="S328" s="593"/>
      <c r="T328" s="593"/>
      <c r="U328" s="593"/>
      <c r="V328" s="593"/>
      <c r="W328" s="593"/>
      <c r="X328" s="593"/>
      <c r="Y328" s="593"/>
      <c r="Z328" s="593"/>
      <c r="AA328" s="593"/>
      <c r="AB328" s="593"/>
      <c r="AC328" s="593"/>
      <c r="AD328" s="593"/>
      <c r="AE328" s="593"/>
      <c r="AF328" s="593"/>
      <c r="AG328" s="593"/>
      <c r="AH328" s="593"/>
      <c r="AI328" s="593"/>
      <c r="AJ328" s="593"/>
      <c r="AK328" s="593"/>
      <c r="AL328" s="593"/>
      <c r="AM328" s="593"/>
      <c r="AN328" s="593"/>
      <c r="AO328" s="593"/>
      <c r="AP328" s="593"/>
      <c r="AQ328" s="593"/>
      <c r="AR328" s="593"/>
      <c r="AS328" s="593"/>
      <c r="AT328" s="593"/>
      <c r="AU328" s="593"/>
      <c r="AV328" s="593"/>
      <c r="AW328" s="593"/>
      <c r="AX328" s="593"/>
      <c r="AY328" s="593"/>
      <c r="AZ328" s="593"/>
      <c r="BA328" s="593"/>
      <c r="BB328" s="593"/>
      <c r="BC328" s="593"/>
      <c r="BD328" s="593"/>
      <c r="BE328" s="593"/>
      <c r="BF328" s="593"/>
      <c r="BG328" s="593"/>
      <c r="BH328" s="593"/>
      <c r="BI328" s="593"/>
      <c r="BJ328" s="593"/>
      <c r="BK328" s="593"/>
      <c r="BL328" s="593"/>
      <c r="BM328" s="593"/>
      <c r="BN328" s="593"/>
      <c r="BO328" s="593"/>
      <c r="BP328" s="593"/>
      <c r="BQ328" s="593"/>
      <c r="BR328" s="593"/>
      <c r="BS328" s="593"/>
      <c r="BT328" s="593"/>
      <c r="BU328" s="593"/>
      <c r="BV328" s="593"/>
      <c r="BW328" s="593"/>
      <c r="BX328" s="593"/>
      <c r="BY328" s="593"/>
      <c r="BZ328" s="593"/>
    </row>
    <row r="329" spans="8:78" x14ac:dyDescent="0.35">
      <c r="H329" s="593"/>
      <c r="I329" s="593"/>
      <c r="J329" s="593"/>
      <c r="K329" s="593"/>
      <c r="L329" s="593"/>
      <c r="M329" s="593"/>
      <c r="N329" s="593"/>
      <c r="O329" s="593"/>
      <c r="P329" s="593"/>
      <c r="Q329" s="593"/>
      <c r="R329" s="593"/>
      <c r="S329" s="593"/>
      <c r="T329" s="593"/>
      <c r="U329" s="593"/>
      <c r="V329" s="593"/>
      <c r="W329" s="593"/>
      <c r="X329" s="593"/>
      <c r="Y329" s="593"/>
      <c r="Z329" s="593"/>
      <c r="AA329" s="593"/>
      <c r="AB329" s="593"/>
      <c r="AC329" s="593"/>
      <c r="AD329" s="593"/>
      <c r="AE329" s="593"/>
      <c r="AF329" s="593"/>
      <c r="AG329" s="593"/>
      <c r="AH329" s="593"/>
      <c r="AI329" s="593"/>
      <c r="AJ329" s="593"/>
      <c r="AK329" s="593"/>
      <c r="AL329" s="593"/>
      <c r="AM329" s="593"/>
      <c r="AN329" s="593"/>
      <c r="AO329" s="593"/>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3"/>
      <c r="BM329" s="593"/>
      <c r="BN329" s="593"/>
      <c r="BO329" s="593"/>
      <c r="BP329" s="593"/>
      <c r="BQ329" s="593"/>
      <c r="BR329" s="593"/>
      <c r="BS329" s="593"/>
      <c r="BT329" s="593"/>
      <c r="BU329" s="593"/>
      <c r="BV329" s="593"/>
      <c r="BW329" s="593"/>
      <c r="BX329" s="593"/>
      <c r="BY329" s="593"/>
      <c r="BZ329" s="593"/>
    </row>
    <row r="330" spans="8:78" x14ac:dyDescent="0.35">
      <c r="H330" s="593"/>
      <c r="I330" s="593"/>
      <c r="J330" s="593"/>
      <c r="K330" s="593"/>
      <c r="L330" s="593"/>
      <c r="M330" s="593"/>
      <c r="N330" s="593"/>
      <c r="O330" s="593"/>
      <c r="P330" s="593"/>
      <c r="Q330" s="593"/>
      <c r="R330" s="593"/>
      <c r="S330" s="593"/>
      <c r="T330" s="593"/>
      <c r="U330" s="593"/>
      <c r="V330" s="593"/>
      <c r="W330" s="593"/>
      <c r="X330" s="593"/>
      <c r="Y330" s="593"/>
      <c r="Z330" s="593"/>
      <c r="AA330" s="593"/>
      <c r="AB330" s="593"/>
      <c r="AC330" s="593"/>
      <c r="AD330" s="593"/>
      <c r="AE330" s="593"/>
      <c r="AF330" s="593"/>
      <c r="AG330" s="593"/>
      <c r="AH330" s="593"/>
      <c r="AI330" s="593"/>
      <c r="AJ330" s="593"/>
      <c r="AK330" s="593"/>
      <c r="AL330" s="593"/>
      <c r="AM330" s="593"/>
      <c r="AN330" s="593"/>
      <c r="AO330" s="593"/>
      <c r="AP330" s="593"/>
      <c r="AQ330" s="593"/>
      <c r="AR330" s="593"/>
      <c r="AS330" s="593"/>
      <c r="AT330" s="593"/>
      <c r="AU330" s="593"/>
      <c r="AV330" s="593"/>
      <c r="AW330" s="593"/>
      <c r="AX330" s="593"/>
      <c r="AY330" s="593"/>
      <c r="AZ330" s="593"/>
      <c r="BA330" s="593"/>
      <c r="BB330" s="593"/>
      <c r="BC330" s="593"/>
      <c r="BD330" s="593"/>
      <c r="BE330" s="593"/>
      <c r="BF330" s="593"/>
      <c r="BG330" s="593"/>
      <c r="BH330" s="593"/>
      <c r="BI330" s="593"/>
      <c r="BJ330" s="593"/>
      <c r="BK330" s="593"/>
      <c r="BL330" s="593"/>
      <c r="BM330" s="593"/>
      <c r="BN330" s="593"/>
      <c r="BO330" s="593"/>
      <c r="BP330" s="593"/>
      <c r="BQ330" s="593"/>
      <c r="BR330" s="593"/>
      <c r="BS330" s="593"/>
      <c r="BT330" s="593"/>
      <c r="BU330" s="593"/>
      <c r="BV330" s="593"/>
      <c r="BW330" s="593"/>
      <c r="BX330" s="593"/>
      <c r="BY330" s="593"/>
      <c r="BZ330" s="593"/>
    </row>
    <row r="331" spans="8:78" x14ac:dyDescent="0.35">
      <c r="H331" s="593"/>
      <c r="I331" s="593"/>
      <c r="J331" s="593"/>
      <c r="K331" s="593"/>
      <c r="L331" s="593"/>
      <c r="M331" s="593"/>
      <c r="N331" s="593"/>
      <c r="O331" s="593"/>
      <c r="P331" s="593"/>
      <c r="Q331" s="593"/>
      <c r="R331" s="593"/>
      <c r="S331" s="593"/>
      <c r="T331" s="593"/>
      <c r="U331" s="593"/>
      <c r="V331" s="593"/>
      <c r="W331" s="593"/>
      <c r="X331" s="593"/>
      <c r="Y331" s="593"/>
      <c r="Z331" s="593"/>
      <c r="AA331" s="593"/>
      <c r="AB331" s="593"/>
      <c r="AC331" s="593"/>
      <c r="AD331" s="593"/>
      <c r="AE331" s="593"/>
      <c r="AF331" s="593"/>
      <c r="AG331" s="593"/>
      <c r="AH331" s="593"/>
      <c r="AI331" s="593"/>
      <c r="AJ331" s="593"/>
      <c r="AK331" s="593"/>
      <c r="AL331" s="593"/>
      <c r="AM331" s="593"/>
      <c r="AN331" s="593"/>
      <c r="AO331" s="593"/>
      <c r="AP331" s="593"/>
      <c r="AQ331" s="593"/>
      <c r="AR331" s="593"/>
      <c r="AS331" s="593"/>
      <c r="AT331" s="593"/>
      <c r="AU331" s="593"/>
      <c r="AV331" s="593"/>
      <c r="AW331" s="593"/>
      <c r="AX331" s="593"/>
      <c r="AY331" s="593"/>
      <c r="AZ331" s="593"/>
      <c r="BA331" s="593"/>
      <c r="BB331" s="593"/>
      <c r="BC331" s="593"/>
      <c r="BD331" s="593"/>
      <c r="BE331" s="593"/>
      <c r="BF331" s="593"/>
      <c r="BG331" s="593"/>
      <c r="BH331" s="593"/>
      <c r="BI331" s="593"/>
      <c r="BJ331" s="593"/>
      <c r="BK331" s="593"/>
      <c r="BL331" s="593"/>
      <c r="BM331" s="593"/>
      <c r="BN331" s="593"/>
      <c r="BO331" s="593"/>
      <c r="BP331" s="593"/>
      <c r="BQ331" s="593"/>
      <c r="BR331" s="593"/>
      <c r="BS331" s="593"/>
      <c r="BT331" s="593"/>
      <c r="BU331" s="593"/>
      <c r="BV331" s="593"/>
      <c r="BW331" s="593"/>
      <c r="BX331" s="593"/>
      <c r="BY331" s="593"/>
      <c r="BZ331" s="593"/>
    </row>
    <row r="332" spans="8:78" x14ac:dyDescent="0.35">
      <c r="H332" s="593"/>
      <c r="I332" s="593"/>
      <c r="J332" s="593"/>
      <c r="K332" s="593"/>
      <c r="L332" s="593"/>
      <c r="M332" s="593"/>
      <c r="N332" s="593"/>
      <c r="O332" s="593"/>
      <c r="P332" s="593"/>
      <c r="Q332" s="593"/>
      <c r="R332" s="593"/>
      <c r="S332" s="593"/>
      <c r="T332" s="593"/>
      <c r="U332" s="593"/>
      <c r="V332" s="593"/>
      <c r="W332" s="593"/>
      <c r="X332" s="593"/>
      <c r="Y332" s="593"/>
      <c r="Z332" s="593"/>
      <c r="AA332" s="593"/>
      <c r="AB332" s="593"/>
      <c r="AC332" s="593"/>
      <c r="AD332" s="593"/>
      <c r="AE332" s="593"/>
      <c r="AF332" s="593"/>
      <c r="AG332" s="593"/>
      <c r="AH332" s="593"/>
      <c r="AI332" s="593"/>
      <c r="AJ332" s="593"/>
      <c r="AK332" s="593"/>
      <c r="AL332" s="593"/>
      <c r="AM332" s="593"/>
      <c r="AN332" s="593"/>
      <c r="AO332" s="593"/>
      <c r="AP332" s="593"/>
      <c r="AQ332" s="593"/>
      <c r="AR332" s="593"/>
      <c r="AS332" s="593"/>
      <c r="AT332" s="593"/>
      <c r="AU332" s="593"/>
      <c r="AV332" s="593"/>
      <c r="AW332" s="593"/>
      <c r="AX332" s="593"/>
      <c r="AY332" s="593"/>
      <c r="AZ332" s="593"/>
      <c r="BA332" s="593"/>
      <c r="BB332" s="593"/>
      <c r="BC332" s="593"/>
      <c r="BD332" s="593"/>
      <c r="BE332" s="593"/>
      <c r="BF332" s="593"/>
      <c r="BG332" s="593"/>
      <c r="BH332" s="593"/>
      <c r="BI332" s="593"/>
      <c r="BJ332" s="593"/>
      <c r="BK332" s="593"/>
      <c r="BL332" s="593"/>
      <c r="BM332" s="593"/>
      <c r="BN332" s="593"/>
      <c r="BO332" s="593"/>
      <c r="BP332" s="593"/>
      <c r="BQ332" s="593"/>
      <c r="BR332" s="593"/>
      <c r="BS332" s="593"/>
      <c r="BT332" s="593"/>
      <c r="BU332" s="593"/>
      <c r="BV332" s="593"/>
      <c r="BW332" s="593"/>
      <c r="BX332" s="593"/>
      <c r="BY332" s="593"/>
      <c r="BZ332" s="593"/>
    </row>
    <row r="333" spans="8:78" x14ac:dyDescent="0.35">
      <c r="H333" s="593"/>
      <c r="I333" s="593"/>
      <c r="J333" s="593"/>
      <c r="K333" s="593"/>
      <c r="L333" s="593"/>
      <c r="M333" s="593"/>
      <c r="N333" s="593"/>
      <c r="O333" s="593"/>
      <c r="P333" s="593"/>
      <c r="Q333" s="593"/>
      <c r="R333" s="593"/>
      <c r="S333" s="593"/>
      <c r="T333" s="593"/>
      <c r="U333" s="593"/>
      <c r="V333" s="593"/>
      <c r="W333" s="593"/>
      <c r="X333" s="593"/>
      <c r="Y333" s="593"/>
      <c r="Z333" s="593"/>
      <c r="AA333" s="593"/>
      <c r="AB333" s="593"/>
      <c r="AC333" s="593"/>
      <c r="AD333" s="593"/>
      <c r="AE333" s="593"/>
      <c r="AF333" s="593"/>
      <c r="AG333" s="593"/>
      <c r="AH333" s="593"/>
      <c r="AI333" s="593"/>
      <c r="AJ333" s="593"/>
      <c r="AK333" s="593"/>
      <c r="AL333" s="593"/>
      <c r="AM333" s="593"/>
      <c r="AN333" s="593"/>
      <c r="AO333" s="593"/>
      <c r="AP333" s="593"/>
      <c r="AQ333" s="593"/>
      <c r="AR333" s="593"/>
      <c r="AS333" s="593"/>
      <c r="AT333" s="593"/>
      <c r="AU333" s="593"/>
      <c r="AV333" s="593"/>
      <c r="AW333" s="593"/>
      <c r="AX333" s="593"/>
      <c r="AY333" s="593"/>
      <c r="AZ333" s="593"/>
      <c r="BA333" s="593"/>
      <c r="BB333" s="593"/>
      <c r="BC333" s="593"/>
      <c r="BD333" s="593"/>
      <c r="BE333" s="593"/>
      <c r="BF333" s="593"/>
      <c r="BG333" s="593"/>
      <c r="BH333" s="593"/>
      <c r="BI333" s="593"/>
      <c r="BJ333" s="593"/>
      <c r="BK333" s="593"/>
      <c r="BL333" s="593"/>
      <c r="BM333" s="593"/>
      <c r="BN333" s="593"/>
      <c r="BO333" s="593"/>
      <c r="BP333" s="593"/>
      <c r="BQ333" s="593"/>
      <c r="BR333" s="593"/>
      <c r="BS333" s="593"/>
      <c r="BT333" s="593"/>
      <c r="BU333" s="593"/>
      <c r="BV333" s="593"/>
      <c r="BW333" s="593"/>
      <c r="BX333" s="593"/>
      <c r="BY333" s="593"/>
      <c r="BZ333" s="593"/>
    </row>
    <row r="334" spans="8:78" x14ac:dyDescent="0.35">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c r="AD334" s="593"/>
      <c r="AE334" s="593"/>
      <c r="AF334" s="593"/>
      <c r="AG334" s="593"/>
      <c r="AH334" s="593"/>
      <c r="AI334" s="593"/>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3"/>
      <c r="BI334" s="593"/>
      <c r="BJ334" s="593"/>
      <c r="BK334" s="593"/>
      <c r="BL334" s="593"/>
      <c r="BM334" s="593"/>
      <c r="BN334" s="593"/>
      <c r="BO334" s="593"/>
      <c r="BP334" s="593"/>
      <c r="BQ334" s="593"/>
      <c r="BR334" s="593"/>
      <c r="BS334" s="593"/>
      <c r="BT334" s="593"/>
      <c r="BU334" s="593"/>
      <c r="BV334" s="593"/>
      <c r="BW334" s="593"/>
      <c r="BX334" s="593"/>
      <c r="BY334" s="593"/>
      <c r="BZ334" s="593"/>
    </row>
    <row r="335" spans="8:78" x14ac:dyDescent="0.35">
      <c r="H335" s="593"/>
      <c r="I335" s="593"/>
      <c r="J335" s="593"/>
      <c r="K335" s="593"/>
      <c r="L335" s="593"/>
      <c r="M335" s="593"/>
      <c r="N335" s="593"/>
      <c r="O335" s="593"/>
      <c r="P335" s="593"/>
      <c r="Q335" s="593"/>
      <c r="R335" s="593"/>
      <c r="S335" s="593"/>
      <c r="T335" s="593"/>
      <c r="U335" s="593"/>
      <c r="V335" s="593"/>
      <c r="W335" s="593"/>
      <c r="X335" s="593"/>
      <c r="Y335" s="593"/>
      <c r="Z335" s="593"/>
      <c r="AA335" s="593"/>
      <c r="AB335" s="593"/>
      <c r="AC335" s="593"/>
      <c r="AD335" s="593"/>
      <c r="AE335" s="593"/>
      <c r="AF335" s="593"/>
      <c r="AG335" s="593"/>
      <c r="AH335" s="593"/>
      <c r="AI335" s="593"/>
      <c r="AJ335" s="593"/>
      <c r="AK335" s="593"/>
      <c r="AL335" s="593"/>
      <c r="AM335" s="593"/>
      <c r="AN335" s="593"/>
      <c r="AO335" s="593"/>
      <c r="AP335" s="593"/>
      <c r="AQ335" s="593"/>
      <c r="AR335" s="593"/>
      <c r="AS335" s="593"/>
      <c r="AT335" s="593"/>
      <c r="AU335" s="593"/>
      <c r="AV335" s="593"/>
      <c r="AW335" s="593"/>
      <c r="AX335" s="593"/>
      <c r="AY335" s="593"/>
      <c r="AZ335" s="593"/>
      <c r="BA335" s="593"/>
      <c r="BB335" s="593"/>
      <c r="BC335" s="593"/>
      <c r="BD335" s="593"/>
      <c r="BE335" s="593"/>
      <c r="BF335" s="593"/>
      <c r="BG335" s="593"/>
      <c r="BH335" s="593"/>
      <c r="BI335" s="593"/>
      <c r="BJ335" s="593"/>
      <c r="BK335" s="593"/>
      <c r="BL335" s="593"/>
      <c r="BM335" s="593"/>
      <c r="BN335" s="593"/>
      <c r="BO335" s="593"/>
      <c r="BP335" s="593"/>
      <c r="BQ335" s="593"/>
      <c r="BR335" s="593"/>
      <c r="BS335" s="593"/>
      <c r="BT335" s="593"/>
      <c r="BU335" s="593"/>
      <c r="BV335" s="593"/>
      <c r="BW335" s="593"/>
      <c r="BX335" s="593"/>
      <c r="BY335" s="593"/>
      <c r="BZ335" s="593"/>
    </row>
    <row r="336" spans="8:78" x14ac:dyDescent="0.35">
      <c r="H336" s="593"/>
      <c r="I336" s="593"/>
      <c r="J336" s="593"/>
      <c r="K336" s="593"/>
      <c r="L336" s="593"/>
      <c r="M336" s="593"/>
      <c r="N336" s="593"/>
      <c r="O336" s="593"/>
      <c r="P336" s="593"/>
      <c r="Q336" s="593"/>
      <c r="R336" s="593"/>
      <c r="S336" s="593"/>
      <c r="T336" s="593"/>
      <c r="U336" s="593"/>
      <c r="V336" s="593"/>
      <c r="W336" s="593"/>
      <c r="X336" s="593"/>
      <c r="Y336" s="593"/>
      <c r="Z336" s="593"/>
      <c r="AA336" s="593"/>
      <c r="AB336" s="593"/>
      <c r="AC336" s="593"/>
      <c r="AD336" s="593"/>
      <c r="AE336" s="593"/>
      <c r="AF336" s="593"/>
      <c r="AG336" s="593"/>
      <c r="AH336" s="593"/>
      <c r="AI336" s="593"/>
      <c r="AJ336" s="593"/>
      <c r="AK336" s="593"/>
      <c r="AL336" s="593"/>
      <c r="AM336" s="593"/>
      <c r="AN336" s="593"/>
      <c r="AO336" s="593"/>
      <c r="AP336" s="593"/>
      <c r="AQ336" s="593"/>
      <c r="AR336" s="593"/>
      <c r="AS336" s="593"/>
      <c r="AT336" s="593"/>
      <c r="AU336" s="593"/>
      <c r="AV336" s="593"/>
      <c r="AW336" s="593"/>
      <c r="AX336" s="593"/>
      <c r="AY336" s="593"/>
      <c r="AZ336" s="593"/>
      <c r="BA336" s="593"/>
      <c r="BB336" s="593"/>
      <c r="BC336" s="593"/>
      <c r="BD336" s="593"/>
      <c r="BE336" s="593"/>
      <c r="BF336" s="593"/>
      <c r="BG336" s="593"/>
      <c r="BH336" s="593"/>
      <c r="BI336" s="593"/>
      <c r="BJ336" s="593"/>
      <c r="BK336" s="593"/>
      <c r="BL336" s="593"/>
      <c r="BM336" s="593"/>
      <c r="BN336" s="593"/>
      <c r="BO336" s="593"/>
      <c r="BP336" s="593"/>
      <c r="BQ336" s="593"/>
      <c r="BR336" s="593"/>
      <c r="BS336" s="593"/>
      <c r="BT336" s="593"/>
      <c r="BU336" s="593"/>
      <c r="BV336" s="593"/>
      <c r="BW336" s="593"/>
      <c r="BX336" s="593"/>
      <c r="BY336" s="593"/>
      <c r="BZ336" s="593"/>
    </row>
    <row r="337" spans="8:78" x14ac:dyDescent="0.35">
      <c r="H337" s="593"/>
      <c r="I337" s="593"/>
      <c r="J337" s="593"/>
      <c r="K337" s="593"/>
      <c r="L337" s="593"/>
      <c r="M337" s="593"/>
      <c r="N337" s="593"/>
      <c r="O337" s="593"/>
      <c r="P337" s="593"/>
      <c r="Q337" s="593"/>
      <c r="R337" s="593"/>
      <c r="S337" s="593"/>
      <c r="T337" s="593"/>
      <c r="U337" s="593"/>
      <c r="V337" s="593"/>
      <c r="W337" s="593"/>
      <c r="X337" s="593"/>
      <c r="Y337" s="593"/>
      <c r="Z337" s="593"/>
      <c r="AA337" s="593"/>
      <c r="AB337" s="593"/>
      <c r="AC337" s="593"/>
      <c r="AD337" s="593"/>
      <c r="AE337" s="593"/>
      <c r="AF337" s="593"/>
      <c r="AG337" s="593"/>
      <c r="AH337" s="593"/>
      <c r="AI337" s="593"/>
      <c r="AJ337" s="593"/>
      <c r="AK337" s="593"/>
      <c r="AL337" s="593"/>
      <c r="AM337" s="593"/>
      <c r="AN337" s="593"/>
      <c r="AO337" s="593"/>
      <c r="AP337" s="593"/>
      <c r="AQ337" s="593"/>
      <c r="AR337" s="593"/>
      <c r="AS337" s="593"/>
      <c r="AT337" s="593"/>
      <c r="AU337" s="593"/>
      <c r="AV337" s="593"/>
      <c r="AW337" s="593"/>
      <c r="AX337" s="593"/>
      <c r="AY337" s="593"/>
      <c r="AZ337" s="593"/>
      <c r="BA337" s="593"/>
      <c r="BB337" s="593"/>
      <c r="BC337" s="593"/>
      <c r="BD337" s="593"/>
      <c r="BE337" s="593"/>
      <c r="BF337" s="593"/>
      <c r="BG337" s="593"/>
      <c r="BH337" s="593"/>
      <c r="BI337" s="593"/>
      <c r="BJ337" s="593"/>
      <c r="BK337" s="593"/>
      <c r="BL337" s="593"/>
      <c r="BM337" s="593"/>
      <c r="BN337" s="593"/>
      <c r="BO337" s="593"/>
      <c r="BP337" s="593"/>
      <c r="BQ337" s="593"/>
      <c r="BR337" s="593"/>
      <c r="BS337" s="593"/>
      <c r="BT337" s="593"/>
      <c r="BU337" s="593"/>
      <c r="BV337" s="593"/>
      <c r="BW337" s="593"/>
      <c r="BX337" s="593"/>
      <c r="BY337" s="593"/>
      <c r="BZ337" s="593"/>
    </row>
    <row r="338" spans="8:78" x14ac:dyDescent="0.35">
      <c r="H338" s="593"/>
      <c r="I338" s="593"/>
      <c r="J338" s="593"/>
      <c r="K338" s="593"/>
      <c r="L338" s="593"/>
      <c r="M338" s="593"/>
      <c r="N338" s="593"/>
      <c r="O338" s="593"/>
      <c r="P338" s="593"/>
      <c r="Q338" s="593"/>
      <c r="R338" s="593"/>
      <c r="S338" s="593"/>
      <c r="T338" s="593"/>
      <c r="U338" s="593"/>
      <c r="V338" s="593"/>
      <c r="W338" s="593"/>
      <c r="X338" s="593"/>
      <c r="Y338" s="593"/>
      <c r="Z338" s="593"/>
      <c r="AA338" s="593"/>
      <c r="AB338" s="593"/>
      <c r="AC338" s="593"/>
      <c r="AD338" s="593"/>
      <c r="AE338" s="593"/>
      <c r="AF338" s="593"/>
      <c r="AG338" s="593"/>
      <c r="AH338" s="593"/>
      <c r="AI338" s="593"/>
      <c r="AJ338" s="593"/>
      <c r="AK338" s="593"/>
      <c r="AL338" s="593"/>
      <c r="AM338" s="593"/>
      <c r="AN338" s="593"/>
      <c r="AO338" s="593"/>
      <c r="AP338" s="593"/>
      <c r="AQ338" s="593"/>
      <c r="AR338" s="593"/>
      <c r="AS338" s="593"/>
      <c r="AT338" s="593"/>
      <c r="AU338" s="593"/>
      <c r="AV338" s="593"/>
      <c r="AW338" s="593"/>
      <c r="AX338" s="593"/>
      <c r="AY338" s="593"/>
      <c r="AZ338" s="593"/>
      <c r="BA338" s="593"/>
      <c r="BB338" s="593"/>
      <c r="BC338" s="593"/>
      <c r="BD338" s="593"/>
      <c r="BE338" s="593"/>
      <c r="BF338" s="593"/>
      <c r="BG338" s="593"/>
      <c r="BH338" s="593"/>
      <c r="BI338" s="593"/>
      <c r="BJ338" s="593"/>
      <c r="BK338" s="593"/>
      <c r="BL338" s="593"/>
      <c r="BM338" s="593"/>
      <c r="BN338" s="593"/>
      <c r="BO338" s="593"/>
      <c r="BP338" s="593"/>
      <c r="BQ338" s="593"/>
      <c r="BR338" s="593"/>
      <c r="BS338" s="593"/>
      <c r="BT338" s="593"/>
      <c r="BU338" s="593"/>
      <c r="BV338" s="593"/>
      <c r="BW338" s="593"/>
      <c r="BX338" s="593"/>
      <c r="BY338" s="593"/>
      <c r="BZ338" s="593"/>
    </row>
    <row r="339" spans="8:78" x14ac:dyDescent="0.35">
      <c r="H339" s="593"/>
      <c r="I339" s="593"/>
      <c r="J339" s="593"/>
      <c r="K339" s="593"/>
      <c r="L339" s="593"/>
      <c r="M339" s="593"/>
      <c r="N339" s="593"/>
      <c r="O339" s="593"/>
      <c r="P339" s="593"/>
      <c r="Q339" s="593"/>
      <c r="R339" s="593"/>
      <c r="S339" s="593"/>
      <c r="T339" s="593"/>
      <c r="U339" s="593"/>
      <c r="V339" s="593"/>
      <c r="W339" s="593"/>
      <c r="X339" s="593"/>
      <c r="Y339" s="593"/>
      <c r="Z339" s="593"/>
      <c r="AA339" s="593"/>
      <c r="AB339" s="593"/>
      <c r="AC339" s="593"/>
      <c r="AD339" s="593"/>
      <c r="AE339" s="593"/>
      <c r="AF339" s="593"/>
      <c r="AG339" s="593"/>
      <c r="AH339" s="593"/>
      <c r="AI339" s="593"/>
      <c r="AJ339" s="593"/>
      <c r="AK339" s="593"/>
      <c r="AL339" s="593"/>
      <c r="AM339" s="593"/>
      <c r="AN339" s="593"/>
      <c r="AO339" s="593"/>
      <c r="AP339" s="593"/>
      <c r="AQ339" s="593"/>
      <c r="AR339" s="593"/>
      <c r="AS339" s="593"/>
      <c r="AT339" s="593"/>
      <c r="AU339" s="593"/>
      <c r="AV339" s="593"/>
      <c r="AW339" s="593"/>
      <c r="AX339" s="593"/>
      <c r="AY339" s="593"/>
      <c r="AZ339" s="593"/>
      <c r="BA339" s="593"/>
      <c r="BB339" s="593"/>
      <c r="BC339" s="593"/>
      <c r="BD339" s="593"/>
      <c r="BE339" s="593"/>
      <c r="BF339" s="593"/>
      <c r="BG339" s="593"/>
      <c r="BH339" s="593"/>
      <c r="BI339" s="593"/>
      <c r="BJ339" s="593"/>
      <c r="BK339" s="593"/>
      <c r="BL339" s="593"/>
      <c r="BM339" s="593"/>
      <c r="BN339" s="593"/>
      <c r="BO339" s="593"/>
      <c r="BP339" s="593"/>
      <c r="BQ339" s="593"/>
      <c r="BR339" s="593"/>
      <c r="BS339" s="593"/>
      <c r="BT339" s="593"/>
      <c r="BU339" s="593"/>
      <c r="BV339" s="593"/>
      <c r="BW339" s="593"/>
      <c r="BX339" s="593"/>
      <c r="BY339" s="593"/>
      <c r="BZ339" s="593"/>
    </row>
    <row r="340" spans="8:78" x14ac:dyDescent="0.35">
      <c r="H340" s="593"/>
      <c r="I340" s="593"/>
      <c r="J340" s="593"/>
      <c r="K340" s="593"/>
      <c r="L340" s="593"/>
      <c r="M340" s="593"/>
      <c r="N340" s="593"/>
      <c r="O340" s="593"/>
      <c r="P340" s="593"/>
      <c r="Q340" s="593"/>
      <c r="R340" s="593"/>
      <c r="S340" s="593"/>
      <c r="T340" s="593"/>
      <c r="U340" s="593"/>
      <c r="V340" s="593"/>
      <c r="W340" s="593"/>
      <c r="X340" s="593"/>
      <c r="Y340" s="593"/>
      <c r="Z340" s="593"/>
      <c r="AA340" s="593"/>
      <c r="AB340" s="593"/>
      <c r="AC340" s="593"/>
      <c r="AD340" s="593"/>
      <c r="AE340" s="593"/>
      <c r="AF340" s="593"/>
      <c r="AG340" s="593"/>
      <c r="AH340" s="593"/>
      <c r="AI340" s="593"/>
      <c r="AJ340" s="593"/>
      <c r="AK340" s="593"/>
      <c r="AL340" s="593"/>
      <c r="AM340" s="593"/>
      <c r="AN340" s="593"/>
      <c r="AO340" s="593"/>
      <c r="AP340" s="593"/>
      <c r="AQ340" s="593"/>
      <c r="AR340" s="593"/>
      <c r="AS340" s="593"/>
      <c r="AT340" s="593"/>
      <c r="AU340" s="593"/>
      <c r="AV340" s="593"/>
      <c r="AW340" s="593"/>
      <c r="AX340" s="593"/>
      <c r="AY340" s="593"/>
      <c r="AZ340" s="593"/>
      <c r="BA340" s="593"/>
      <c r="BB340" s="593"/>
      <c r="BC340" s="593"/>
      <c r="BD340" s="593"/>
      <c r="BE340" s="593"/>
      <c r="BF340" s="593"/>
      <c r="BG340" s="593"/>
      <c r="BH340" s="593"/>
      <c r="BI340" s="593"/>
      <c r="BJ340" s="593"/>
      <c r="BK340" s="593"/>
      <c r="BL340" s="593"/>
      <c r="BM340" s="593"/>
      <c r="BN340" s="593"/>
      <c r="BO340" s="593"/>
      <c r="BP340" s="593"/>
      <c r="BQ340" s="593"/>
      <c r="BR340" s="593"/>
      <c r="BS340" s="593"/>
      <c r="BT340" s="593"/>
      <c r="BU340" s="593"/>
      <c r="BV340" s="593"/>
      <c r="BW340" s="593"/>
      <c r="BX340" s="593"/>
      <c r="BY340" s="593"/>
      <c r="BZ340" s="593"/>
    </row>
    <row r="341" spans="8:78" x14ac:dyDescent="0.35">
      <c r="H341" s="593"/>
      <c r="I341" s="593"/>
      <c r="J341" s="593"/>
      <c r="K341" s="593"/>
      <c r="L341" s="593"/>
      <c r="M341" s="593"/>
      <c r="N341" s="593"/>
      <c r="O341" s="593"/>
      <c r="P341" s="593"/>
      <c r="Q341" s="593"/>
      <c r="R341" s="593"/>
      <c r="S341" s="593"/>
      <c r="T341" s="593"/>
      <c r="U341" s="593"/>
      <c r="V341" s="593"/>
      <c r="W341" s="593"/>
      <c r="X341" s="593"/>
      <c r="Y341" s="593"/>
      <c r="Z341" s="593"/>
      <c r="AA341" s="593"/>
      <c r="AB341" s="593"/>
      <c r="AC341" s="593"/>
      <c r="AD341" s="593"/>
      <c r="AE341" s="593"/>
      <c r="AF341" s="593"/>
      <c r="AG341" s="593"/>
      <c r="AH341" s="593"/>
      <c r="AI341" s="593"/>
      <c r="AJ341" s="593"/>
      <c r="AK341" s="593"/>
      <c r="AL341" s="593"/>
      <c r="AM341" s="593"/>
      <c r="AN341" s="593"/>
      <c r="AO341" s="593"/>
      <c r="AP341" s="593"/>
      <c r="AQ341" s="593"/>
      <c r="AR341" s="593"/>
      <c r="AS341" s="593"/>
      <c r="AT341" s="593"/>
      <c r="AU341" s="593"/>
      <c r="AV341" s="593"/>
      <c r="AW341" s="593"/>
      <c r="AX341" s="593"/>
      <c r="AY341" s="593"/>
      <c r="AZ341" s="593"/>
      <c r="BA341" s="593"/>
      <c r="BB341" s="593"/>
      <c r="BC341" s="593"/>
      <c r="BD341" s="593"/>
      <c r="BE341" s="593"/>
      <c r="BF341" s="593"/>
      <c r="BG341" s="593"/>
      <c r="BH341" s="593"/>
      <c r="BI341" s="593"/>
      <c r="BJ341" s="593"/>
      <c r="BK341" s="593"/>
      <c r="BL341" s="593"/>
      <c r="BM341" s="593"/>
      <c r="BN341" s="593"/>
      <c r="BO341" s="593"/>
      <c r="BP341" s="593"/>
      <c r="BQ341" s="593"/>
      <c r="BR341" s="593"/>
      <c r="BS341" s="593"/>
      <c r="BT341" s="593"/>
      <c r="BU341" s="593"/>
      <c r="BV341" s="593"/>
      <c r="BW341" s="593"/>
      <c r="BX341" s="593"/>
      <c r="BY341" s="593"/>
      <c r="BZ341" s="593"/>
    </row>
    <row r="342" spans="8:78" x14ac:dyDescent="0.35">
      <c r="H342" s="593"/>
      <c r="I342" s="593"/>
      <c r="J342" s="593"/>
      <c r="K342" s="593"/>
      <c r="L342" s="593"/>
      <c r="M342" s="593"/>
      <c r="N342" s="593"/>
      <c r="O342" s="593"/>
      <c r="P342" s="593"/>
      <c r="Q342" s="593"/>
      <c r="R342" s="593"/>
      <c r="S342" s="593"/>
      <c r="T342" s="593"/>
      <c r="U342" s="593"/>
      <c r="V342" s="593"/>
      <c r="W342" s="593"/>
      <c r="X342" s="593"/>
      <c r="Y342" s="593"/>
      <c r="Z342" s="593"/>
      <c r="AA342" s="593"/>
      <c r="AB342" s="593"/>
      <c r="AC342" s="593"/>
      <c r="AD342" s="593"/>
      <c r="AE342" s="593"/>
      <c r="AF342" s="593"/>
      <c r="AG342" s="593"/>
      <c r="AH342" s="593"/>
      <c r="AI342" s="593"/>
      <c r="AJ342" s="593"/>
      <c r="AK342" s="593"/>
      <c r="AL342" s="593"/>
      <c r="AM342" s="593"/>
      <c r="AN342" s="593"/>
      <c r="AO342" s="593"/>
      <c r="AP342" s="593"/>
      <c r="AQ342" s="593"/>
      <c r="AR342" s="593"/>
      <c r="AS342" s="593"/>
      <c r="AT342" s="593"/>
      <c r="AU342" s="593"/>
      <c r="AV342" s="593"/>
      <c r="AW342" s="593"/>
      <c r="AX342" s="593"/>
      <c r="AY342" s="593"/>
      <c r="AZ342" s="593"/>
      <c r="BA342" s="593"/>
      <c r="BB342" s="593"/>
      <c r="BC342" s="593"/>
      <c r="BD342" s="593"/>
      <c r="BE342" s="593"/>
      <c r="BF342" s="593"/>
      <c r="BG342" s="593"/>
      <c r="BH342" s="593"/>
      <c r="BI342" s="593"/>
      <c r="BJ342" s="593"/>
      <c r="BK342" s="593"/>
      <c r="BL342" s="593"/>
      <c r="BM342" s="593"/>
      <c r="BN342" s="593"/>
      <c r="BO342" s="593"/>
      <c r="BP342" s="593"/>
      <c r="BQ342" s="593"/>
      <c r="BR342" s="593"/>
      <c r="BS342" s="593"/>
      <c r="BT342" s="593"/>
      <c r="BU342" s="593"/>
      <c r="BV342" s="593"/>
      <c r="BW342" s="593"/>
      <c r="BX342" s="593"/>
      <c r="BY342" s="593"/>
      <c r="BZ342" s="593"/>
    </row>
    <row r="343" spans="8:78" x14ac:dyDescent="0.35">
      <c r="H343" s="593"/>
      <c r="I343" s="593"/>
      <c r="J343" s="593"/>
      <c r="K343" s="593"/>
      <c r="L343" s="593"/>
      <c r="M343" s="593"/>
      <c r="N343" s="593"/>
      <c r="O343" s="593"/>
      <c r="P343" s="593"/>
      <c r="Q343" s="593"/>
      <c r="R343" s="593"/>
      <c r="S343" s="593"/>
      <c r="T343" s="593"/>
      <c r="U343" s="593"/>
      <c r="V343" s="593"/>
      <c r="W343" s="593"/>
      <c r="X343" s="593"/>
      <c r="Y343" s="593"/>
      <c r="Z343" s="593"/>
      <c r="AA343" s="593"/>
      <c r="AB343" s="593"/>
      <c r="AC343" s="593"/>
      <c r="AD343" s="593"/>
      <c r="AE343" s="593"/>
      <c r="AF343" s="593"/>
      <c r="AG343" s="593"/>
      <c r="AH343" s="593"/>
      <c r="AI343" s="593"/>
      <c r="AJ343" s="593"/>
      <c r="AK343" s="593"/>
      <c r="AL343" s="593"/>
      <c r="AM343" s="593"/>
      <c r="AN343" s="593"/>
      <c r="AO343" s="593"/>
      <c r="AP343" s="593"/>
      <c r="AQ343" s="593"/>
      <c r="AR343" s="593"/>
      <c r="AS343" s="593"/>
      <c r="AT343" s="593"/>
      <c r="AU343" s="593"/>
      <c r="AV343" s="593"/>
      <c r="AW343" s="593"/>
      <c r="AX343" s="593"/>
      <c r="AY343" s="593"/>
      <c r="AZ343" s="593"/>
      <c r="BA343" s="593"/>
      <c r="BB343" s="593"/>
      <c r="BC343" s="593"/>
      <c r="BD343" s="593"/>
      <c r="BE343" s="593"/>
      <c r="BF343" s="593"/>
      <c r="BG343" s="593"/>
      <c r="BH343" s="593"/>
      <c r="BI343" s="593"/>
      <c r="BJ343" s="593"/>
      <c r="BK343" s="593"/>
      <c r="BL343" s="593"/>
      <c r="BM343" s="593"/>
      <c r="BN343" s="593"/>
      <c r="BO343" s="593"/>
      <c r="BP343" s="593"/>
      <c r="BQ343" s="593"/>
      <c r="BR343" s="593"/>
      <c r="BS343" s="593"/>
      <c r="BT343" s="593"/>
      <c r="BU343" s="593"/>
      <c r="BV343" s="593"/>
      <c r="BW343" s="593"/>
      <c r="BX343" s="593"/>
      <c r="BY343" s="593"/>
      <c r="BZ343" s="593"/>
    </row>
    <row r="344" spans="8:78" x14ac:dyDescent="0.35">
      <c r="H344" s="593"/>
      <c r="I344" s="593"/>
      <c r="J344" s="593"/>
      <c r="K344" s="593"/>
      <c r="L344" s="593"/>
      <c r="M344" s="593"/>
      <c r="N344" s="593"/>
      <c r="O344" s="593"/>
      <c r="P344" s="593"/>
      <c r="Q344" s="593"/>
      <c r="R344" s="593"/>
      <c r="S344" s="593"/>
      <c r="T344" s="593"/>
      <c r="U344" s="593"/>
      <c r="V344" s="593"/>
      <c r="W344" s="593"/>
      <c r="X344" s="593"/>
      <c r="Y344" s="593"/>
      <c r="Z344" s="593"/>
      <c r="AA344" s="593"/>
      <c r="AB344" s="593"/>
      <c r="AC344" s="593"/>
      <c r="AD344" s="593"/>
      <c r="AE344" s="593"/>
      <c r="AF344" s="593"/>
      <c r="AG344" s="593"/>
      <c r="AH344" s="593"/>
      <c r="AI344" s="593"/>
      <c r="AJ344" s="593"/>
      <c r="AK344" s="593"/>
      <c r="AL344" s="593"/>
      <c r="AM344" s="593"/>
      <c r="AN344" s="593"/>
      <c r="AO344" s="593"/>
      <c r="AP344" s="593"/>
      <c r="AQ344" s="593"/>
      <c r="AR344" s="593"/>
      <c r="AS344" s="593"/>
      <c r="AT344" s="593"/>
      <c r="AU344" s="593"/>
      <c r="AV344" s="593"/>
      <c r="AW344" s="593"/>
      <c r="AX344" s="593"/>
      <c r="AY344" s="593"/>
      <c r="AZ344" s="593"/>
      <c r="BA344" s="593"/>
      <c r="BB344" s="593"/>
      <c r="BC344" s="593"/>
      <c r="BD344" s="593"/>
      <c r="BE344" s="593"/>
      <c r="BF344" s="593"/>
      <c r="BG344" s="593"/>
      <c r="BH344" s="593"/>
      <c r="BI344" s="593"/>
      <c r="BJ344" s="593"/>
      <c r="BK344" s="593"/>
      <c r="BL344" s="593"/>
      <c r="BM344" s="593"/>
      <c r="BN344" s="593"/>
      <c r="BO344" s="593"/>
      <c r="BP344" s="593"/>
      <c r="BQ344" s="593"/>
      <c r="BR344" s="593"/>
      <c r="BS344" s="593"/>
      <c r="BT344" s="593"/>
      <c r="BU344" s="593"/>
      <c r="BV344" s="593"/>
      <c r="BW344" s="593"/>
      <c r="BX344" s="593"/>
      <c r="BY344" s="593"/>
      <c r="BZ344" s="593"/>
    </row>
    <row r="345" spans="8:78" x14ac:dyDescent="0.35">
      <c r="H345" s="593"/>
      <c r="I345" s="593"/>
      <c r="J345" s="593"/>
      <c r="K345" s="593"/>
      <c r="L345" s="593"/>
      <c r="M345" s="593"/>
      <c r="N345" s="593"/>
      <c r="O345" s="593"/>
      <c r="P345" s="593"/>
      <c r="Q345" s="593"/>
      <c r="R345" s="593"/>
      <c r="S345" s="593"/>
      <c r="T345" s="593"/>
      <c r="U345" s="593"/>
      <c r="V345" s="593"/>
      <c r="W345" s="593"/>
      <c r="X345" s="593"/>
      <c r="Y345" s="593"/>
      <c r="Z345" s="593"/>
      <c r="AA345" s="593"/>
      <c r="AB345" s="593"/>
      <c r="AC345" s="593"/>
      <c r="AD345" s="593"/>
      <c r="AE345" s="593"/>
      <c r="AF345" s="593"/>
      <c r="AG345" s="593"/>
      <c r="AH345" s="593"/>
      <c r="AI345" s="593"/>
      <c r="AJ345" s="593"/>
      <c r="AK345" s="593"/>
      <c r="AL345" s="593"/>
      <c r="AM345" s="593"/>
      <c r="AN345" s="593"/>
      <c r="AO345" s="593"/>
      <c r="AP345" s="593"/>
      <c r="AQ345" s="593"/>
      <c r="AR345" s="593"/>
      <c r="AS345" s="593"/>
      <c r="AT345" s="593"/>
      <c r="AU345" s="593"/>
      <c r="AV345" s="593"/>
      <c r="AW345" s="593"/>
      <c r="AX345" s="593"/>
      <c r="AY345" s="593"/>
      <c r="AZ345" s="593"/>
      <c r="BA345" s="593"/>
      <c r="BB345" s="593"/>
      <c r="BC345" s="593"/>
      <c r="BD345" s="593"/>
      <c r="BE345" s="593"/>
      <c r="BF345" s="593"/>
      <c r="BG345" s="593"/>
      <c r="BH345" s="593"/>
      <c r="BI345" s="593"/>
      <c r="BJ345" s="593"/>
      <c r="BK345" s="593"/>
      <c r="BL345" s="593"/>
      <c r="BM345" s="593"/>
      <c r="BN345" s="593"/>
      <c r="BO345" s="593"/>
      <c r="BP345" s="593"/>
      <c r="BQ345" s="593"/>
      <c r="BR345" s="593"/>
      <c r="BS345" s="593"/>
      <c r="BT345" s="593"/>
      <c r="BU345" s="593"/>
      <c r="BV345" s="593"/>
      <c r="BW345" s="593"/>
      <c r="BX345" s="593"/>
      <c r="BY345" s="593"/>
      <c r="BZ345" s="593"/>
    </row>
    <row r="346" spans="8:78" x14ac:dyDescent="0.35">
      <c r="H346" s="593"/>
      <c r="I346" s="593"/>
      <c r="J346" s="593"/>
      <c r="K346" s="593"/>
      <c r="L346" s="593"/>
      <c r="M346" s="593"/>
      <c r="N346" s="593"/>
      <c r="O346" s="593"/>
      <c r="P346" s="593"/>
      <c r="Q346" s="593"/>
      <c r="R346" s="593"/>
      <c r="S346" s="593"/>
      <c r="T346" s="593"/>
      <c r="U346" s="593"/>
      <c r="V346" s="593"/>
      <c r="W346" s="593"/>
      <c r="X346" s="593"/>
      <c r="Y346" s="593"/>
      <c r="Z346" s="593"/>
      <c r="AA346" s="593"/>
      <c r="AB346" s="593"/>
      <c r="AC346" s="593"/>
      <c r="AD346" s="593"/>
      <c r="AE346" s="593"/>
      <c r="AF346" s="593"/>
      <c r="AG346" s="593"/>
      <c r="AH346" s="593"/>
      <c r="AI346" s="593"/>
      <c r="AJ346" s="593"/>
      <c r="AK346" s="593"/>
      <c r="AL346" s="593"/>
      <c r="AM346" s="593"/>
      <c r="AN346" s="593"/>
      <c r="AO346" s="593"/>
      <c r="AP346" s="593"/>
      <c r="AQ346" s="593"/>
      <c r="AR346" s="593"/>
      <c r="AS346" s="593"/>
      <c r="AT346" s="593"/>
      <c r="AU346" s="593"/>
      <c r="AV346" s="593"/>
      <c r="AW346" s="593"/>
      <c r="AX346" s="593"/>
      <c r="AY346" s="593"/>
      <c r="AZ346" s="593"/>
      <c r="BA346" s="593"/>
      <c r="BB346" s="593"/>
      <c r="BC346" s="593"/>
      <c r="BD346" s="593"/>
      <c r="BE346" s="593"/>
      <c r="BF346" s="593"/>
      <c r="BG346" s="593"/>
      <c r="BH346" s="593"/>
      <c r="BI346" s="593"/>
      <c r="BJ346" s="593"/>
      <c r="BK346" s="593"/>
      <c r="BL346" s="593"/>
      <c r="BM346" s="593"/>
      <c r="BN346" s="593"/>
      <c r="BO346" s="593"/>
      <c r="BP346" s="593"/>
      <c r="BQ346" s="593"/>
      <c r="BR346" s="593"/>
      <c r="BS346" s="593"/>
      <c r="BT346" s="593"/>
      <c r="BU346" s="593"/>
      <c r="BV346" s="593"/>
      <c r="BW346" s="593"/>
      <c r="BX346" s="593"/>
      <c r="BY346" s="593"/>
      <c r="BZ346" s="593"/>
    </row>
    <row r="347" spans="8:78" x14ac:dyDescent="0.35">
      <c r="H347" s="593"/>
      <c r="I347" s="593"/>
      <c r="J347" s="593"/>
      <c r="K347" s="593"/>
      <c r="L347" s="593"/>
      <c r="M347" s="593"/>
      <c r="N347" s="593"/>
      <c r="O347" s="593"/>
      <c r="P347" s="593"/>
      <c r="Q347" s="593"/>
      <c r="R347" s="593"/>
      <c r="S347" s="593"/>
      <c r="T347" s="593"/>
      <c r="U347" s="593"/>
      <c r="V347" s="593"/>
      <c r="W347" s="593"/>
      <c r="X347" s="593"/>
      <c r="Y347" s="593"/>
      <c r="Z347" s="593"/>
      <c r="AA347" s="593"/>
      <c r="AB347" s="593"/>
      <c r="AC347" s="593"/>
      <c r="AD347" s="593"/>
      <c r="AE347" s="593"/>
      <c r="AF347" s="593"/>
      <c r="AG347" s="593"/>
      <c r="AH347" s="593"/>
      <c r="AI347" s="593"/>
      <c r="AJ347" s="593"/>
      <c r="AK347" s="593"/>
      <c r="AL347" s="593"/>
      <c r="AM347" s="593"/>
      <c r="AN347" s="593"/>
      <c r="AO347" s="593"/>
      <c r="AP347" s="593"/>
      <c r="AQ347" s="593"/>
      <c r="AR347" s="593"/>
      <c r="AS347" s="593"/>
      <c r="AT347" s="593"/>
      <c r="AU347" s="593"/>
      <c r="AV347" s="593"/>
      <c r="AW347" s="593"/>
      <c r="AX347" s="593"/>
      <c r="AY347" s="593"/>
      <c r="AZ347" s="593"/>
      <c r="BA347" s="593"/>
      <c r="BB347" s="593"/>
      <c r="BC347" s="593"/>
      <c r="BD347" s="593"/>
      <c r="BE347" s="593"/>
      <c r="BF347" s="593"/>
      <c r="BG347" s="593"/>
      <c r="BH347" s="593"/>
      <c r="BI347" s="593"/>
      <c r="BJ347" s="593"/>
      <c r="BK347" s="593"/>
      <c r="BL347" s="593"/>
      <c r="BM347" s="593"/>
      <c r="BN347" s="593"/>
      <c r="BO347" s="593"/>
      <c r="BP347" s="593"/>
      <c r="BQ347" s="593"/>
      <c r="BR347" s="593"/>
      <c r="BS347" s="593"/>
      <c r="BT347" s="593"/>
      <c r="BU347" s="593"/>
      <c r="BV347" s="593"/>
      <c r="BW347" s="593"/>
      <c r="BX347" s="593"/>
      <c r="BY347" s="593"/>
      <c r="BZ347" s="593"/>
    </row>
    <row r="348" spans="8:78" x14ac:dyDescent="0.35">
      <c r="H348" s="593"/>
      <c r="I348" s="593"/>
      <c r="J348" s="593"/>
      <c r="K348" s="593"/>
      <c r="L348" s="593"/>
      <c r="M348" s="593"/>
      <c r="N348" s="593"/>
      <c r="O348" s="593"/>
      <c r="P348" s="593"/>
      <c r="Q348" s="593"/>
      <c r="R348" s="593"/>
      <c r="S348" s="593"/>
      <c r="T348" s="593"/>
      <c r="U348" s="593"/>
      <c r="V348" s="593"/>
      <c r="W348" s="593"/>
      <c r="X348" s="593"/>
      <c r="Y348" s="593"/>
      <c r="Z348" s="593"/>
      <c r="AA348" s="593"/>
      <c r="AB348" s="593"/>
      <c r="AC348" s="593"/>
      <c r="AD348" s="593"/>
      <c r="AE348" s="593"/>
      <c r="AF348" s="593"/>
      <c r="AG348" s="593"/>
      <c r="AH348" s="593"/>
      <c r="AI348" s="593"/>
      <c r="AJ348" s="593"/>
      <c r="AK348" s="593"/>
      <c r="AL348" s="593"/>
      <c r="AM348" s="593"/>
      <c r="AN348" s="593"/>
      <c r="AO348" s="593"/>
      <c r="AP348" s="593"/>
      <c r="AQ348" s="593"/>
      <c r="AR348" s="593"/>
      <c r="AS348" s="593"/>
      <c r="AT348" s="593"/>
      <c r="AU348" s="593"/>
      <c r="AV348" s="593"/>
      <c r="AW348" s="593"/>
      <c r="AX348" s="593"/>
      <c r="AY348" s="593"/>
      <c r="AZ348" s="593"/>
      <c r="BA348" s="593"/>
      <c r="BB348" s="593"/>
      <c r="BC348" s="593"/>
      <c r="BD348" s="593"/>
      <c r="BE348" s="593"/>
      <c r="BF348" s="593"/>
      <c r="BG348" s="593"/>
      <c r="BH348" s="593"/>
      <c r="BI348" s="593"/>
      <c r="BJ348" s="593"/>
      <c r="BK348" s="593"/>
      <c r="BL348" s="593"/>
      <c r="BM348" s="593"/>
      <c r="BN348" s="593"/>
      <c r="BO348" s="593"/>
      <c r="BP348" s="593"/>
      <c r="BQ348" s="593"/>
      <c r="BR348" s="593"/>
      <c r="BS348" s="593"/>
      <c r="BT348" s="593"/>
      <c r="BU348" s="593"/>
      <c r="BV348" s="593"/>
      <c r="BW348" s="593"/>
      <c r="BX348" s="593"/>
      <c r="BY348" s="593"/>
      <c r="BZ348" s="593"/>
    </row>
    <row r="349" spans="8:78" x14ac:dyDescent="0.35">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93"/>
      <c r="AL349" s="593"/>
      <c r="AM349" s="593"/>
      <c r="AN349" s="593"/>
      <c r="AO349" s="593"/>
      <c r="AP349" s="593"/>
      <c r="AQ349" s="593"/>
      <c r="AR349" s="593"/>
      <c r="AS349" s="593"/>
      <c r="AT349" s="593"/>
      <c r="AU349" s="593"/>
      <c r="AV349" s="593"/>
      <c r="AW349" s="593"/>
      <c r="AX349" s="593"/>
      <c r="AY349" s="593"/>
      <c r="AZ349" s="593"/>
      <c r="BA349" s="593"/>
      <c r="BB349" s="593"/>
      <c r="BC349" s="593"/>
      <c r="BD349" s="593"/>
      <c r="BE349" s="593"/>
      <c r="BF349" s="593"/>
      <c r="BG349" s="593"/>
      <c r="BH349" s="593"/>
      <c r="BI349" s="593"/>
      <c r="BJ349" s="593"/>
      <c r="BK349" s="593"/>
      <c r="BL349" s="593"/>
      <c r="BM349" s="593"/>
      <c r="BN349" s="593"/>
      <c r="BO349" s="593"/>
      <c r="BP349" s="593"/>
      <c r="BQ349" s="593"/>
      <c r="BR349" s="593"/>
      <c r="BS349" s="593"/>
      <c r="BT349" s="593"/>
      <c r="BU349" s="593"/>
      <c r="BV349" s="593"/>
      <c r="BW349" s="593"/>
      <c r="BX349" s="593"/>
      <c r="BY349" s="593"/>
      <c r="BZ349" s="593"/>
    </row>
    <row r="350" spans="8:78" x14ac:dyDescent="0.35">
      <c r="H350" s="593"/>
      <c r="I350" s="593"/>
      <c r="J350" s="593"/>
      <c r="K350" s="593"/>
      <c r="L350" s="593"/>
      <c r="M350" s="593"/>
      <c r="N350" s="593"/>
      <c r="O350" s="593"/>
      <c r="P350" s="593"/>
      <c r="Q350" s="593"/>
      <c r="R350" s="593"/>
      <c r="S350" s="593"/>
      <c r="T350" s="593"/>
      <c r="U350" s="593"/>
      <c r="V350" s="593"/>
      <c r="W350" s="593"/>
      <c r="X350" s="593"/>
      <c r="Y350" s="593"/>
      <c r="Z350" s="593"/>
      <c r="AA350" s="593"/>
      <c r="AB350" s="593"/>
      <c r="AC350" s="593"/>
      <c r="AD350" s="593"/>
      <c r="AE350" s="593"/>
      <c r="AF350" s="593"/>
      <c r="AG350" s="593"/>
      <c r="AH350" s="593"/>
      <c r="AI350" s="593"/>
      <c r="AJ350" s="593"/>
      <c r="AK350" s="593"/>
      <c r="AL350" s="593"/>
      <c r="AM350" s="593"/>
      <c r="AN350" s="593"/>
      <c r="AO350" s="593"/>
      <c r="AP350" s="593"/>
      <c r="AQ350" s="593"/>
      <c r="AR350" s="593"/>
      <c r="AS350" s="593"/>
      <c r="AT350" s="593"/>
      <c r="AU350" s="593"/>
      <c r="AV350" s="593"/>
      <c r="AW350" s="593"/>
      <c r="AX350" s="593"/>
      <c r="AY350" s="593"/>
      <c r="AZ350" s="593"/>
      <c r="BA350" s="593"/>
      <c r="BB350" s="593"/>
      <c r="BC350" s="593"/>
      <c r="BD350" s="593"/>
      <c r="BE350" s="593"/>
      <c r="BF350" s="593"/>
      <c r="BG350" s="593"/>
      <c r="BH350" s="593"/>
      <c r="BI350" s="593"/>
      <c r="BJ350" s="593"/>
      <c r="BK350" s="593"/>
      <c r="BL350" s="593"/>
      <c r="BM350" s="593"/>
      <c r="BN350" s="593"/>
      <c r="BO350" s="593"/>
      <c r="BP350" s="593"/>
      <c r="BQ350" s="593"/>
      <c r="BR350" s="593"/>
      <c r="BS350" s="593"/>
      <c r="BT350" s="593"/>
      <c r="BU350" s="593"/>
      <c r="BV350" s="593"/>
      <c r="BW350" s="593"/>
      <c r="BX350" s="593"/>
      <c r="BY350" s="593"/>
      <c r="BZ350" s="593"/>
    </row>
    <row r="351" spans="8:78" x14ac:dyDescent="0.35">
      <c r="H351" s="593"/>
      <c r="I351" s="593"/>
      <c r="J351" s="593"/>
      <c r="K351" s="593"/>
      <c r="L351" s="593"/>
      <c r="M351" s="593"/>
      <c r="N351" s="593"/>
      <c r="O351" s="593"/>
      <c r="P351" s="593"/>
      <c r="Q351" s="593"/>
      <c r="R351" s="593"/>
      <c r="S351" s="593"/>
      <c r="T351" s="593"/>
      <c r="U351" s="593"/>
      <c r="V351" s="593"/>
      <c r="W351" s="593"/>
      <c r="X351" s="593"/>
      <c r="Y351" s="593"/>
      <c r="Z351" s="593"/>
      <c r="AA351" s="593"/>
      <c r="AB351" s="593"/>
      <c r="AC351" s="593"/>
      <c r="AD351" s="593"/>
      <c r="AE351" s="593"/>
      <c r="AF351" s="593"/>
      <c r="AG351" s="593"/>
      <c r="AH351" s="593"/>
      <c r="AI351" s="593"/>
      <c r="AJ351" s="593"/>
      <c r="AK351" s="593"/>
      <c r="AL351" s="593"/>
      <c r="AM351" s="593"/>
      <c r="AN351" s="593"/>
      <c r="AO351" s="593"/>
      <c r="AP351" s="593"/>
      <c r="AQ351" s="593"/>
      <c r="AR351" s="593"/>
      <c r="AS351" s="593"/>
      <c r="AT351" s="593"/>
      <c r="AU351" s="593"/>
      <c r="AV351" s="593"/>
      <c r="AW351" s="593"/>
      <c r="AX351" s="593"/>
      <c r="AY351" s="593"/>
      <c r="AZ351" s="593"/>
      <c r="BA351" s="593"/>
      <c r="BB351" s="593"/>
      <c r="BC351" s="593"/>
      <c r="BD351" s="593"/>
      <c r="BE351" s="593"/>
      <c r="BF351" s="593"/>
      <c r="BG351" s="593"/>
      <c r="BH351" s="593"/>
      <c r="BI351" s="593"/>
      <c r="BJ351" s="593"/>
      <c r="BK351" s="593"/>
      <c r="BL351" s="593"/>
      <c r="BM351" s="593"/>
      <c r="BN351" s="593"/>
      <c r="BO351" s="593"/>
      <c r="BP351" s="593"/>
      <c r="BQ351" s="593"/>
      <c r="BR351" s="593"/>
      <c r="BS351" s="593"/>
      <c r="BT351" s="593"/>
      <c r="BU351" s="593"/>
      <c r="BV351" s="593"/>
      <c r="BW351" s="593"/>
      <c r="BX351" s="593"/>
      <c r="BY351" s="593"/>
      <c r="BZ351" s="593"/>
    </row>
    <row r="352" spans="8:78" x14ac:dyDescent="0.35">
      <c r="H352" s="593"/>
      <c r="I352" s="593"/>
      <c r="J352" s="593"/>
      <c r="K352" s="593"/>
      <c r="L352" s="593"/>
      <c r="M352" s="593"/>
      <c r="N352" s="593"/>
      <c r="O352" s="593"/>
      <c r="P352" s="593"/>
      <c r="Q352" s="593"/>
      <c r="R352" s="593"/>
      <c r="S352" s="593"/>
      <c r="T352" s="593"/>
      <c r="U352" s="593"/>
      <c r="V352" s="593"/>
      <c r="W352" s="593"/>
      <c r="X352" s="593"/>
      <c r="Y352" s="593"/>
      <c r="Z352" s="593"/>
      <c r="AA352" s="593"/>
      <c r="AB352" s="593"/>
      <c r="AC352" s="593"/>
      <c r="AD352" s="593"/>
      <c r="AE352" s="593"/>
      <c r="AF352" s="593"/>
      <c r="AG352" s="593"/>
      <c r="AH352" s="593"/>
      <c r="AI352" s="593"/>
      <c r="AJ352" s="593"/>
      <c r="AK352" s="593"/>
      <c r="AL352" s="593"/>
      <c r="AM352" s="593"/>
      <c r="AN352" s="593"/>
      <c r="AO352" s="593"/>
      <c r="AP352" s="593"/>
      <c r="AQ352" s="593"/>
      <c r="AR352" s="593"/>
      <c r="AS352" s="593"/>
      <c r="AT352" s="593"/>
      <c r="AU352" s="593"/>
      <c r="AV352" s="593"/>
      <c r="AW352" s="593"/>
      <c r="AX352" s="593"/>
      <c r="AY352" s="593"/>
      <c r="AZ352" s="593"/>
      <c r="BA352" s="593"/>
      <c r="BB352" s="593"/>
      <c r="BC352" s="593"/>
      <c r="BD352" s="593"/>
      <c r="BE352" s="593"/>
      <c r="BF352" s="593"/>
      <c r="BG352" s="593"/>
      <c r="BH352" s="593"/>
      <c r="BI352" s="593"/>
      <c r="BJ352" s="593"/>
      <c r="BK352" s="593"/>
      <c r="BL352" s="593"/>
      <c r="BM352" s="593"/>
      <c r="BN352" s="593"/>
      <c r="BO352" s="593"/>
      <c r="BP352" s="593"/>
      <c r="BQ352" s="593"/>
      <c r="BR352" s="593"/>
      <c r="BS352" s="593"/>
      <c r="BT352" s="593"/>
      <c r="BU352" s="593"/>
      <c r="BV352" s="593"/>
      <c r="BW352" s="593"/>
      <c r="BX352" s="593"/>
      <c r="BY352" s="593"/>
      <c r="BZ352" s="593"/>
    </row>
    <row r="353" spans="8:78" x14ac:dyDescent="0.35">
      <c r="H353" s="593"/>
      <c r="I353" s="593"/>
      <c r="J353" s="593"/>
      <c r="K353" s="593"/>
      <c r="L353" s="593"/>
      <c r="M353" s="593"/>
      <c r="N353" s="593"/>
      <c r="O353" s="593"/>
      <c r="P353" s="593"/>
      <c r="Q353" s="593"/>
      <c r="R353" s="593"/>
      <c r="S353" s="593"/>
      <c r="T353" s="593"/>
      <c r="U353" s="593"/>
      <c r="V353" s="593"/>
      <c r="W353" s="593"/>
      <c r="X353" s="593"/>
      <c r="Y353" s="593"/>
      <c r="Z353" s="593"/>
      <c r="AA353" s="593"/>
      <c r="AB353" s="593"/>
      <c r="AC353" s="593"/>
      <c r="AD353" s="593"/>
      <c r="AE353" s="593"/>
      <c r="AF353" s="593"/>
      <c r="AG353" s="593"/>
      <c r="AH353" s="593"/>
      <c r="AI353" s="593"/>
      <c r="AJ353" s="593"/>
      <c r="AK353" s="593"/>
      <c r="AL353" s="593"/>
      <c r="AM353" s="593"/>
      <c r="AN353" s="593"/>
      <c r="AO353" s="593"/>
      <c r="AP353" s="593"/>
      <c r="AQ353" s="593"/>
      <c r="AR353" s="593"/>
      <c r="AS353" s="593"/>
      <c r="AT353" s="593"/>
      <c r="AU353" s="593"/>
      <c r="AV353" s="593"/>
      <c r="AW353" s="593"/>
      <c r="AX353" s="593"/>
      <c r="AY353" s="593"/>
      <c r="AZ353" s="593"/>
      <c r="BA353" s="593"/>
      <c r="BB353" s="593"/>
      <c r="BC353" s="593"/>
      <c r="BD353" s="593"/>
      <c r="BE353" s="593"/>
      <c r="BF353" s="593"/>
      <c r="BG353" s="593"/>
      <c r="BH353" s="593"/>
      <c r="BI353" s="593"/>
      <c r="BJ353" s="593"/>
      <c r="BK353" s="593"/>
      <c r="BL353" s="593"/>
      <c r="BM353" s="593"/>
      <c r="BN353" s="593"/>
      <c r="BO353" s="593"/>
      <c r="BP353" s="593"/>
      <c r="BQ353" s="593"/>
      <c r="BR353" s="593"/>
      <c r="BS353" s="593"/>
      <c r="BT353" s="593"/>
      <c r="BU353" s="593"/>
      <c r="BV353" s="593"/>
      <c r="BW353" s="593"/>
      <c r="BX353" s="593"/>
      <c r="BY353" s="593"/>
      <c r="BZ353" s="593"/>
    </row>
    <row r="354" spans="8:78" x14ac:dyDescent="0.35">
      <c r="H354" s="593"/>
      <c r="I354" s="593"/>
      <c r="J354" s="593"/>
      <c r="K354" s="593"/>
      <c r="L354" s="593"/>
      <c r="M354" s="593"/>
      <c r="N354" s="593"/>
      <c r="O354" s="593"/>
      <c r="P354" s="593"/>
      <c r="Q354" s="593"/>
      <c r="R354" s="593"/>
      <c r="S354" s="593"/>
      <c r="T354" s="593"/>
      <c r="U354" s="593"/>
      <c r="V354" s="593"/>
      <c r="W354" s="593"/>
      <c r="X354" s="593"/>
      <c r="Y354" s="593"/>
      <c r="Z354" s="593"/>
      <c r="AA354" s="593"/>
      <c r="AB354" s="593"/>
      <c r="AC354" s="593"/>
      <c r="AD354" s="593"/>
      <c r="AE354" s="593"/>
      <c r="AF354" s="593"/>
      <c r="AG354" s="593"/>
      <c r="AH354" s="593"/>
      <c r="AI354" s="593"/>
      <c r="AJ354" s="593"/>
      <c r="AK354" s="593"/>
      <c r="AL354" s="593"/>
      <c r="AM354" s="593"/>
      <c r="AN354" s="593"/>
      <c r="AO354" s="593"/>
      <c r="AP354" s="593"/>
      <c r="AQ354" s="593"/>
      <c r="AR354" s="593"/>
      <c r="AS354" s="593"/>
      <c r="AT354" s="593"/>
      <c r="AU354" s="593"/>
      <c r="AV354" s="593"/>
      <c r="AW354" s="593"/>
      <c r="AX354" s="593"/>
      <c r="AY354" s="593"/>
      <c r="AZ354" s="593"/>
      <c r="BA354" s="593"/>
      <c r="BB354" s="593"/>
      <c r="BC354" s="593"/>
      <c r="BD354" s="593"/>
      <c r="BE354" s="593"/>
      <c r="BF354" s="593"/>
      <c r="BG354" s="593"/>
      <c r="BH354" s="593"/>
      <c r="BI354" s="593"/>
      <c r="BJ354" s="593"/>
      <c r="BK354" s="593"/>
      <c r="BL354" s="593"/>
      <c r="BM354" s="593"/>
      <c r="BN354" s="593"/>
      <c r="BO354" s="593"/>
      <c r="BP354" s="593"/>
      <c r="BQ354" s="593"/>
      <c r="BR354" s="593"/>
      <c r="BS354" s="593"/>
      <c r="BT354" s="593"/>
      <c r="BU354" s="593"/>
      <c r="BV354" s="593"/>
      <c r="BW354" s="593"/>
      <c r="BX354" s="593"/>
      <c r="BY354" s="593"/>
      <c r="BZ354" s="593"/>
    </row>
    <row r="355" spans="8:78" x14ac:dyDescent="0.35">
      <c r="H355" s="593"/>
      <c r="I355" s="593"/>
      <c r="J355" s="593"/>
      <c r="K355" s="593"/>
      <c r="L355" s="593"/>
      <c r="M355" s="593"/>
      <c r="N355" s="593"/>
      <c r="O355" s="593"/>
      <c r="P355" s="593"/>
      <c r="Q355" s="593"/>
      <c r="R355" s="593"/>
      <c r="S355" s="593"/>
      <c r="T355" s="593"/>
      <c r="U355" s="593"/>
      <c r="V355" s="593"/>
      <c r="W355" s="593"/>
      <c r="X355" s="593"/>
      <c r="Y355" s="593"/>
      <c r="Z355" s="593"/>
      <c r="AA355" s="593"/>
      <c r="AB355" s="593"/>
      <c r="AC355" s="593"/>
      <c r="AD355" s="593"/>
      <c r="AE355" s="593"/>
      <c r="AF355" s="593"/>
      <c r="AG355" s="593"/>
      <c r="AH355" s="593"/>
      <c r="AI355" s="593"/>
      <c r="AJ355" s="593"/>
      <c r="AK355" s="593"/>
      <c r="AL355" s="593"/>
      <c r="AM355" s="593"/>
      <c r="AN355" s="593"/>
      <c r="AO355" s="593"/>
      <c r="AP355" s="593"/>
      <c r="AQ355" s="593"/>
      <c r="AR355" s="593"/>
      <c r="AS355" s="593"/>
      <c r="AT355" s="593"/>
      <c r="AU355" s="593"/>
      <c r="AV355" s="593"/>
      <c r="AW355" s="593"/>
      <c r="AX355" s="593"/>
      <c r="AY355" s="593"/>
      <c r="AZ355" s="593"/>
      <c r="BA355" s="593"/>
      <c r="BB355" s="593"/>
      <c r="BC355" s="593"/>
      <c r="BD355" s="593"/>
      <c r="BE355" s="593"/>
      <c r="BF355" s="593"/>
      <c r="BG355" s="593"/>
      <c r="BH355" s="593"/>
      <c r="BI355" s="593"/>
      <c r="BJ355" s="593"/>
      <c r="BK355" s="593"/>
      <c r="BL355" s="593"/>
      <c r="BM355" s="593"/>
      <c r="BN355" s="593"/>
      <c r="BO355" s="593"/>
      <c r="BP355" s="593"/>
      <c r="BQ355" s="593"/>
      <c r="BR355" s="593"/>
      <c r="BS355" s="593"/>
      <c r="BT355" s="593"/>
      <c r="BU355" s="593"/>
      <c r="BV355" s="593"/>
      <c r="BW355" s="593"/>
      <c r="BX355" s="593"/>
      <c r="BY355" s="593"/>
      <c r="BZ355" s="593"/>
    </row>
    <row r="356" spans="8:78" x14ac:dyDescent="0.35">
      <c r="H356" s="593"/>
      <c r="I356" s="593"/>
      <c r="J356" s="593"/>
      <c r="K356" s="593"/>
      <c r="L356" s="593"/>
      <c r="M356" s="593"/>
      <c r="N356" s="593"/>
      <c r="O356" s="593"/>
      <c r="P356" s="593"/>
      <c r="Q356" s="593"/>
      <c r="R356" s="593"/>
      <c r="S356" s="593"/>
      <c r="T356" s="593"/>
      <c r="U356" s="593"/>
      <c r="V356" s="593"/>
      <c r="W356" s="593"/>
      <c r="X356" s="593"/>
      <c r="Y356" s="593"/>
      <c r="Z356" s="593"/>
      <c r="AA356" s="593"/>
      <c r="AB356" s="593"/>
      <c r="AC356" s="593"/>
      <c r="AD356" s="593"/>
      <c r="AE356" s="593"/>
      <c r="AF356" s="593"/>
      <c r="AG356" s="593"/>
      <c r="AH356" s="593"/>
      <c r="AI356" s="593"/>
      <c r="AJ356" s="593"/>
      <c r="AK356" s="593"/>
      <c r="AL356" s="593"/>
      <c r="AM356" s="593"/>
      <c r="AN356" s="593"/>
      <c r="AO356" s="593"/>
      <c r="AP356" s="593"/>
      <c r="AQ356" s="593"/>
      <c r="AR356" s="593"/>
      <c r="AS356" s="593"/>
      <c r="AT356" s="593"/>
      <c r="AU356" s="593"/>
      <c r="AV356" s="593"/>
      <c r="AW356" s="593"/>
      <c r="AX356" s="593"/>
      <c r="AY356" s="593"/>
      <c r="AZ356" s="593"/>
      <c r="BA356" s="593"/>
      <c r="BB356" s="593"/>
      <c r="BC356" s="593"/>
      <c r="BD356" s="593"/>
      <c r="BE356" s="593"/>
      <c r="BF356" s="593"/>
      <c r="BG356" s="593"/>
      <c r="BH356" s="593"/>
      <c r="BI356" s="593"/>
      <c r="BJ356" s="593"/>
      <c r="BK356" s="593"/>
      <c r="BL356" s="593"/>
      <c r="BM356" s="593"/>
      <c r="BN356" s="593"/>
      <c r="BO356" s="593"/>
      <c r="BP356" s="593"/>
      <c r="BQ356" s="593"/>
      <c r="BR356" s="593"/>
      <c r="BS356" s="593"/>
      <c r="BT356" s="593"/>
      <c r="BU356" s="593"/>
      <c r="BV356" s="593"/>
      <c r="BW356" s="593"/>
      <c r="BX356" s="593"/>
      <c r="BY356" s="593"/>
      <c r="BZ356" s="593"/>
    </row>
    <row r="357" spans="8:78" x14ac:dyDescent="0.35">
      <c r="H357" s="593"/>
      <c r="I357" s="593"/>
      <c r="J357" s="593"/>
      <c r="K357" s="593"/>
      <c r="L357" s="593"/>
      <c r="M357" s="593"/>
      <c r="N357" s="593"/>
      <c r="O357" s="593"/>
      <c r="P357" s="593"/>
      <c r="Q357" s="593"/>
      <c r="R357" s="593"/>
      <c r="S357" s="593"/>
      <c r="T357" s="593"/>
      <c r="U357" s="593"/>
      <c r="V357" s="593"/>
      <c r="W357" s="593"/>
      <c r="X357" s="593"/>
      <c r="Y357" s="593"/>
      <c r="Z357" s="593"/>
      <c r="AA357" s="593"/>
      <c r="AB357" s="593"/>
      <c r="AC357" s="593"/>
      <c r="AD357" s="593"/>
      <c r="AE357" s="593"/>
      <c r="AF357" s="593"/>
      <c r="AG357" s="593"/>
      <c r="AH357" s="593"/>
      <c r="AI357" s="593"/>
      <c r="AJ357" s="593"/>
      <c r="AK357" s="593"/>
      <c r="AL357" s="593"/>
      <c r="AM357" s="593"/>
      <c r="AN357" s="593"/>
      <c r="AO357" s="593"/>
      <c r="AP357" s="593"/>
      <c r="AQ357" s="593"/>
      <c r="AR357" s="593"/>
      <c r="AS357" s="593"/>
      <c r="AT357" s="593"/>
      <c r="AU357" s="593"/>
      <c r="AV357" s="593"/>
      <c r="AW357" s="593"/>
      <c r="AX357" s="593"/>
      <c r="AY357" s="593"/>
      <c r="AZ357" s="593"/>
      <c r="BA357" s="593"/>
      <c r="BB357" s="593"/>
      <c r="BC357" s="593"/>
      <c r="BD357" s="593"/>
      <c r="BE357" s="593"/>
      <c r="BF357" s="593"/>
      <c r="BG357" s="593"/>
      <c r="BH357" s="593"/>
      <c r="BI357" s="593"/>
      <c r="BJ357" s="593"/>
      <c r="BK357" s="593"/>
      <c r="BL357" s="593"/>
      <c r="BM357" s="593"/>
      <c r="BN357" s="593"/>
      <c r="BO357" s="593"/>
      <c r="BP357" s="593"/>
      <c r="BQ357" s="593"/>
      <c r="BR357" s="593"/>
      <c r="BS357" s="593"/>
      <c r="BT357" s="593"/>
      <c r="BU357" s="593"/>
      <c r="BV357" s="593"/>
      <c r="BW357" s="593"/>
      <c r="BX357" s="593"/>
      <c r="BY357" s="593"/>
      <c r="BZ357" s="593"/>
    </row>
    <row r="358" spans="8:78" x14ac:dyDescent="0.35">
      <c r="H358" s="593"/>
      <c r="I358" s="593"/>
      <c r="J358" s="593"/>
      <c r="K358" s="593"/>
      <c r="L358" s="593"/>
      <c r="M358" s="593"/>
      <c r="N358" s="593"/>
      <c r="O358" s="593"/>
      <c r="P358" s="593"/>
      <c r="Q358" s="593"/>
      <c r="R358" s="593"/>
      <c r="S358" s="593"/>
      <c r="T358" s="593"/>
      <c r="U358" s="593"/>
      <c r="V358" s="593"/>
      <c r="W358" s="593"/>
      <c r="X358" s="593"/>
      <c r="Y358" s="593"/>
      <c r="Z358" s="593"/>
      <c r="AA358" s="593"/>
      <c r="AB358" s="593"/>
      <c r="AC358" s="593"/>
      <c r="AD358" s="593"/>
      <c r="AE358" s="593"/>
      <c r="AF358" s="593"/>
      <c r="AG358" s="593"/>
      <c r="AH358" s="593"/>
      <c r="AI358" s="593"/>
      <c r="AJ358" s="593"/>
      <c r="AK358" s="593"/>
      <c r="AL358" s="593"/>
      <c r="AM358" s="593"/>
      <c r="AN358" s="593"/>
      <c r="AO358" s="593"/>
      <c r="AP358" s="593"/>
      <c r="AQ358" s="593"/>
      <c r="AR358" s="593"/>
      <c r="AS358" s="593"/>
      <c r="AT358" s="593"/>
      <c r="AU358" s="593"/>
      <c r="AV358" s="593"/>
      <c r="AW358" s="593"/>
      <c r="AX358" s="593"/>
      <c r="AY358" s="593"/>
      <c r="AZ358" s="593"/>
      <c r="BA358" s="593"/>
      <c r="BB358" s="593"/>
      <c r="BC358" s="593"/>
      <c r="BD358" s="593"/>
      <c r="BE358" s="593"/>
      <c r="BF358" s="593"/>
      <c r="BG358" s="593"/>
      <c r="BH358" s="593"/>
      <c r="BI358" s="593"/>
      <c r="BJ358" s="593"/>
      <c r="BK358" s="593"/>
      <c r="BL358" s="593"/>
      <c r="BM358" s="593"/>
      <c r="BN358" s="593"/>
      <c r="BO358" s="593"/>
      <c r="BP358" s="593"/>
      <c r="BQ358" s="593"/>
      <c r="BR358" s="593"/>
      <c r="BS358" s="593"/>
      <c r="BT358" s="593"/>
      <c r="BU358" s="593"/>
      <c r="BV358" s="593"/>
      <c r="BW358" s="593"/>
      <c r="BX358" s="593"/>
      <c r="BY358" s="593"/>
      <c r="BZ358" s="593"/>
    </row>
    <row r="359" spans="8:78" x14ac:dyDescent="0.35">
      <c r="H359" s="593"/>
      <c r="I359" s="593"/>
      <c r="J359" s="593"/>
      <c r="K359" s="593"/>
      <c r="L359" s="593"/>
      <c r="M359" s="593"/>
      <c r="N359" s="593"/>
      <c r="O359" s="593"/>
      <c r="P359" s="593"/>
      <c r="Q359" s="593"/>
      <c r="R359" s="593"/>
      <c r="S359" s="593"/>
      <c r="T359" s="593"/>
      <c r="U359" s="593"/>
      <c r="V359" s="593"/>
      <c r="W359" s="593"/>
      <c r="X359" s="593"/>
      <c r="Y359" s="593"/>
      <c r="Z359" s="593"/>
      <c r="AA359" s="593"/>
      <c r="AB359" s="593"/>
      <c r="AC359" s="593"/>
      <c r="AD359" s="593"/>
      <c r="AE359" s="593"/>
      <c r="AF359" s="593"/>
      <c r="AG359" s="593"/>
      <c r="AH359" s="593"/>
      <c r="AI359" s="593"/>
      <c r="AJ359" s="593"/>
      <c r="AK359" s="593"/>
      <c r="AL359" s="593"/>
      <c r="AM359" s="593"/>
      <c r="AN359" s="593"/>
      <c r="AO359" s="593"/>
      <c r="AP359" s="593"/>
      <c r="AQ359" s="593"/>
      <c r="AR359" s="593"/>
      <c r="AS359" s="593"/>
      <c r="AT359" s="593"/>
      <c r="AU359" s="593"/>
      <c r="AV359" s="593"/>
      <c r="AW359" s="593"/>
      <c r="AX359" s="593"/>
      <c r="AY359" s="593"/>
      <c r="AZ359" s="593"/>
      <c r="BA359" s="593"/>
      <c r="BB359" s="593"/>
      <c r="BC359" s="593"/>
      <c r="BD359" s="593"/>
      <c r="BE359" s="593"/>
      <c r="BF359" s="593"/>
      <c r="BG359" s="593"/>
      <c r="BH359" s="593"/>
      <c r="BI359" s="593"/>
      <c r="BJ359" s="593"/>
      <c r="BK359" s="593"/>
      <c r="BL359" s="593"/>
      <c r="BM359" s="593"/>
      <c r="BN359" s="593"/>
      <c r="BO359" s="593"/>
      <c r="BP359" s="593"/>
      <c r="BQ359" s="593"/>
      <c r="BR359" s="593"/>
      <c r="BS359" s="593"/>
      <c r="BT359" s="593"/>
      <c r="BU359" s="593"/>
      <c r="BV359" s="593"/>
      <c r="BW359" s="593"/>
      <c r="BX359" s="593"/>
      <c r="BY359" s="593"/>
      <c r="BZ359" s="593"/>
    </row>
    <row r="360" spans="8:78" x14ac:dyDescent="0.35">
      <c r="H360" s="593"/>
      <c r="I360" s="593"/>
      <c r="J360" s="593"/>
      <c r="K360" s="593"/>
      <c r="L360" s="593"/>
      <c r="M360" s="593"/>
      <c r="N360" s="593"/>
      <c r="O360" s="593"/>
      <c r="P360" s="593"/>
      <c r="Q360" s="593"/>
      <c r="R360" s="593"/>
      <c r="S360" s="593"/>
      <c r="T360" s="593"/>
      <c r="U360" s="593"/>
      <c r="V360" s="593"/>
      <c r="W360" s="593"/>
      <c r="X360" s="593"/>
      <c r="Y360" s="593"/>
      <c r="Z360" s="593"/>
      <c r="AA360" s="593"/>
      <c r="AB360" s="593"/>
      <c r="AC360" s="593"/>
      <c r="AD360" s="593"/>
      <c r="AE360" s="593"/>
      <c r="AF360" s="593"/>
      <c r="AG360" s="593"/>
      <c r="AH360" s="593"/>
      <c r="AI360" s="593"/>
      <c r="AJ360" s="593"/>
      <c r="AK360" s="593"/>
      <c r="AL360" s="593"/>
      <c r="AM360" s="593"/>
      <c r="AN360" s="593"/>
      <c r="AO360" s="593"/>
      <c r="AP360" s="593"/>
      <c r="AQ360" s="593"/>
      <c r="AR360" s="593"/>
      <c r="AS360" s="593"/>
      <c r="AT360" s="593"/>
      <c r="AU360" s="593"/>
      <c r="AV360" s="593"/>
      <c r="AW360" s="593"/>
      <c r="AX360" s="593"/>
      <c r="AY360" s="593"/>
      <c r="AZ360" s="593"/>
      <c r="BA360" s="593"/>
      <c r="BB360" s="593"/>
      <c r="BC360" s="593"/>
      <c r="BD360" s="593"/>
      <c r="BE360" s="593"/>
      <c r="BF360" s="593"/>
      <c r="BG360" s="593"/>
      <c r="BH360" s="593"/>
      <c r="BI360" s="593"/>
      <c r="BJ360" s="593"/>
      <c r="BK360" s="593"/>
      <c r="BL360" s="593"/>
      <c r="BM360" s="593"/>
      <c r="BN360" s="593"/>
      <c r="BO360" s="593"/>
      <c r="BP360" s="593"/>
      <c r="BQ360" s="593"/>
      <c r="BR360" s="593"/>
      <c r="BS360" s="593"/>
      <c r="BT360" s="593"/>
      <c r="BU360" s="593"/>
      <c r="BV360" s="593"/>
      <c r="BW360" s="593"/>
      <c r="BX360" s="593"/>
      <c r="BY360" s="593"/>
      <c r="BZ360" s="593"/>
    </row>
    <row r="361" spans="8:78" x14ac:dyDescent="0.35">
      <c r="H361" s="593"/>
      <c r="I361" s="593"/>
      <c r="J361" s="593"/>
      <c r="K361" s="593"/>
      <c r="L361" s="593"/>
      <c r="M361" s="593"/>
      <c r="N361" s="593"/>
      <c r="O361" s="593"/>
      <c r="P361" s="593"/>
      <c r="Q361" s="593"/>
      <c r="R361" s="593"/>
      <c r="S361" s="593"/>
      <c r="T361" s="593"/>
      <c r="U361" s="593"/>
      <c r="V361" s="593"/>
      <c r="W361" s="593"/>
      <c r="X361" s="593"/>
      <c r="Y361" s="593"/>
      <c r="Z361" s="593"/>
      <c r="AA361" s="593"/>
      <c r="AB361" s="593"/>
      <c r="AC361" s="593"/>
      <c r="AD361" s="593"/>
      <c r="AE361" s="593"/>
      <c r="AF361" s="593"/>
      <c r="AG361" s="593"/>
      <c r="AH361" s="593"/>
      <c r="AI361" s="593"/>
      <c r="AJ361" s="593"/>
      <c r="AK361" s="593"/>
      <c r="AL361" s="593"/>
      <c r="AM361" s="593"/>
      <c r="AN361" s="593"/>
      <c r="AO361" s="593"/>
      <c r="AP361" s="593"/>
      <c r="AQ361" s="593"/>
      <c r="AR361" s="593"/>
      <c r="AS361" s="593"/>
      <c r="AT361" s="593"/>
      <c r="AU361" s="593"/>
      <c r="AV361" s="593"/>
      <c r="AW361" s="593"/>
      <c r="AX361" s="593"/>
      <c r="AY361" s="593"/>
      <c r="AZ361" s="593"/>
      <c r="BA361" s="593"/>
      <c r="BB361" s="593"/>
      <c r="BC361" s="593"/>
      <c r="BD361" s="593"/>
      <c r="BE361" s="593"/>
      <c r="BF361" s="593"/>
      <c r="BG361" s="593"/>
      <c r="BH361" s="593"/>
      <c r="BI361" s="593"/>
      <c r="BJ361" s="593"/>
      <c r="BK361" s="593"/>
      <c r="BL361" s="593"/>
      <c r="BM361" s="593"/>
      <c r="BN361" s="593"/>
      <c r="BO361" s="593"/>
      <c r="BP361" s="593"/>
      <c r="BQ361" s="593"/>
      <c r="BR361" s="593"/>
      <c r="BS361" s="593"/>
      <c r="BT361" s="593"/>
      <c r="BU361" s="593"/>
      <c r="BV361" s="593"/>
      <c r="BW361" s="593"/>
      <c r="BX361" s="593"/>
      <c r="BY361" s="593"/>
      <c r="BZ361" s="593"/>
    </row>
    <row r="362" spans="8:78" x14ac:dyDescent="0.35">
      <c r="H362" s="593"/>
      <c r="I362" s="593"/>
      <c r="J362" s="593"/>
      <c r="K362" s="593"/>
      <c r="L362" s="593"/>
      <c r="M362" s="593"/>
      <c r="N362" s="593"/>
      <c r="O362" s="593"/>
      <c r="P362" s="593"/>
      <c r="Q362" s="593"/>
      <c r="R362" s="593"/>
      <c r="S362" s="593"/>
      <c r="T362" s="593"/>
      <c r="U362" s="593"/>
      <c r="V362" s="593"/>
      <c r="W362" s="593"/>
      <c r="X362" s="593"/>
      <c r="Y362" s="593"/>
      <c r="Z362" s="593"/>
      <c r="AA362" s="593"/>
      <c r="AB362" s="593"/>
      <c r="AC362" s="593"/>
      <c r="AD362" s="593"/>
      <c r="AE362" s="593"/>
      <c r="AF362" s="593"/>
      <c r="AG362" s="593"/>
      <c r="AH362" s="593"/>
      <c r="AI362" s="593"/>
      <c r="AJ362" s="593"/>
      <c r="AK362" s="593"/>
      <c r="AL362" s="593"/>
      <c r="AM362" s="593"/>
      <c r="AN362" s="593"/>
      <c r="AO362" s="593"/>
      <c r="AP362" s="593"/>
      <c r="AQ362" s="593"/>
      <c r="AR362" s="593"/>
      <c r="AS362" s="593"/>
      <c r="AT362" s="593"/>
      <c r="AU362" s="593"/>
      <c r="AV362" s="593"/>
      <c r="AW362" s="593"/>
      <c r="AX362" s="593"/>
      <c r="AY362" s="593"/>
      <c r="AZ362" s="593"/>
      <c r="BA362" s="593"/>
      <c r="BB362" s="593"/>
      <c r="BC362" s="593"/>
      <c r="BD362" s="593"/>
      <c r="BE362" s="593"/>
      <c r="BF362" s="593"/>
      <c r="BG362" s="593"/>
      <c r="BH362" s="593"/>
      <c r="BI362" s="593"/>
      <c r="BJ362" s="593"/>
      <c r="BK362" s="593"/>
      <c r="BL362" s="593"/>
      <c r="BM362" s="593"/>
      <c r="BN362" s="593"/>
      <c r="BO362" s="593"/>
      <c r="BP362" s="593"/>
      <c r="BQ362" s="593"/>
      <c r="BR362" s="593"/>
      <c r="BS362" s="593"/>
      <c r="BT362" s="593"/>
      <c r="BU362" s="593"/>
      <c r="BV362" s="593"/>
      <c r="BW362" s="593"/>
      <c r="BX362" s="593"/>
      <c r="BY362" s="593"/>
      <c r="BZ362" s="593"/>
    </row>
    <row r="363" spans="8:78" x14ac:dyDescent="0.35">
      <c r="H363" s="593"/>
      <c r="I363" s="593"/>
      <c r="J363" s="593"/>
      <c r="K363" s="593"/>
      <c r="L363" s="593"/>
      <c r="M363" s="593"/>
      <c r="N363" s="593"/>
      <c r="O363" s="593"/>
      <c r="P363" s="593"/>
      <c r="Q363" s="593"/>
      <c r="R363" s="593"/>
      <c r="S363" s="593"/>
      <c r="T363" s="593"/>
      <c r="U363" s="593"/>
      <c r="V363" s="593"/>
      <c r="W363" s="593"/>
      <c r="X363" s="593"/>
      <c r="Y363" s="593"/>
      <c r="Z363" s="593"/>
      <c r="AA363" s="593"/>
      <c r="AB363" s="593"/>
      <c r="AC363" s="593"/>
      <c r="AD363" s="593"/>
      <c r="AE363" s="593"/>
      <c r="AF363" s="593"/>
      <c r="AG363" s="593"/>
      <c r="AH363" s="593"/>
      <c r="AI363" s="593"/>
      <c r="AJ363" s="593"/>
      <c r="AK363" s="593"/>
      <c r="AL363" s="593"/>
      <c r="AM363" s="593"/>
      <c r="AN363" s="593"/>
      <c r="AO363" s="593"/>
      <c r="AP363" s="593"/>
      <c r="AQ363" s="593"/>
      <c r="AR363" s="593"/>
      <c r="AS363" s="593"/>
      <c r="AT363" s="593"/>
      <c r="AU363" s="593"/>
      <c r="AV363" s="593"/>
      <c r="AW363" s="593"/>
      <c r="AX363" s="593"/>
      <c r="AY363" s="593"/>
      <c r="AZ363" s="593"/>
      <c r="BA363" s="593"/>
      <c r="BB363" s="593"/>
      <c r="BC363" s="593"/>
      <c r="BD363" s="593"/>
      <c r="BE363" s="593"/>
      <c r="BF363" s="593"/>
      <c r="BG363" s="593"/>
      <c r="BH363" s="593"/>
      <c r="BI363" s="593"/>
      <c r="BJ363" s="593"/>
      <c r="BK363" s="593"/>
      <c r="BL363" s="593"/>
      <c r="BM363" s="593"/>
      <c r="BN363" s="593"/>
      <c r="BO363" s="593"/>
      <c r="BP363" s="593"/>
      <c r="BQ363" s="593"/>
      <c r="BR363" s="593"/>
      <c r="BS363" s="593"/>
      <c r="BT363" s="593"/>
      <c r="BU363" s="593"/>
      <c r="BV363" s="593"/>
      <c r="BW363" s="593"/>
      <c r="BX363" s="593"/>
      <c r="BY363" s="593"/>
      <c r="BZ363" s="593"/>
    </row>
    <row r="364" spans="8:78" x14ac:dyDescent="0.35">
      <c r="H364" s="593"/>
      <c r="I364" s="593"/>
      <c r="J364" s="593"/>
      <c r="K364" s="593"/>
      <c r="L364" s="593"/>
      <c r="M364" s="593"/>
      <c r="N364" s="593"/>
      <c r="O364" s="593"/>
      <c r="P364" s="593"/>
      <c r="Q364" s="593"/>
      <c r="R364" s="593"/>
      <c r="S364" s="593"/>
      <c r="T364" s="593"/>
      <c r="U364" s="593"/>
      <c r="V364" s="593"/>
      <c r="W364" s="593"/>
      <c r="X364" s="593"/>
      <c r="Y364" s="593"/>
      <c r="Z364" s="593"/>
      <c r="AA364" s="593"/>
      <c r="AB364" s="593"/>
      <c r="AC364" s="593"/>
      <c r="AD364" s="593"/>
      <c r="AE364" s="593"/>
      <c r="AF364" s="593"/>
      <c r="AG364" s="593"/>
      <c r="AH364" s="593"/>
      <c r="AI364" s="593"/>
      <c r="AJ364" s="593"/>
      <c r="AK364" s="593"/>
      <c r="AL364" s="593"/>
      <c r="AM364" s="593"/>
      <c r="AN364" s="593"/>
      <c r="AO364" s="593"/>
      <c r="AP364" s="593"/>
      <c r="AQ364" s="593"/>
      <c r="AR364" s="593"/>
      <c r="AS364" s="593"/>
      <c r="AT364" s="593"/>
      <c r="AU364" s="593"/>
      <c r="AV364" s="593"/>
      <c r="AW364" s="593"/>
      <c r="AX364" s="593"/>
      <c r="AY364" s="593"/>
      <c r="AZ364" s="593"/>
      <c r="BA364" s="593"/>
      <c r="BB364" s="593"/>
      <c r="BC364" s="593"/>
      <c r="BD364" s="593"/>
      <c r="BE364" s="593"/>
      <c r="BF364" s="593"/>
      <c r="BG364" s="593"/>
      <c r="BH364" s="593"/>
      <c r="BI364" s="593"/>
      <c r="BJ364" s="593"/>
      <c r="BK364" s="593"/>
      <c r="BL364" s="593"/>
      <c r="BM364" s="593"/>
      <c r="BN364" s="593"/>
      <c r="BO364" s="593"/>
      <c r="BP364" s="593"/>
      <c r="BQ364" s="593"/>
      <c r="BR364" s="593"/>
      <c r="BS364" s="593"/>
      <c r="BT364" s="593"/>
      <c r="BU364" s="593"/>
      <c r="BV364" s="593"/>
      <c r="BW364" s="593"/>
      <c r="BX364" s="593"/>
      <c r="BY364" s="593"/>
      <c r="BZ364" s="593"/>
    </row>
    <row r="365" spans="8:78" x14ac:dyDescent="0.35">
      <c r="H365" s="593"/>
      <c r="I365" s="593"/>
      <c r="J365" s="593"/>
      <c r="K365" s="593"/>
      <c r="L365" s="593"/>
      <c r="M365" s="593"/>
      <c r="N365" s="593"/>
      <c r="O365" s="593"/>
      <c r="P365" s="593"/>
      <c r="Q365" s="593"/>
      <c r="R365" s="593"/>
      <c r="S365" s="593"/>
      <c r="T365" s="593"/>
      <c r="U365" s="593"/>
      <c r="V365" s="593"/>
      <c r="W365" s="593"/>
      <c r="X365" s="593"/>
      <c r="Y365" s="593"/>
      <c r="Z365" s="593"/>
      <c r="AA365" s="593"/>
      <c r="AB365" s="593"/>
      <c r="AC365" s="593"/>
      <c r="AD365" s="593"/>
      <c r="AE365" s="593"/>
      <c r="AF365" s="593"/>
      <c r="AG365" s="593"/>
      <c r="AH365" s="593"/>
      <c r="AI365" s="593"/>
      <c r="AJ365" s="593"/>
      <c r="AK365" s="593"/>
      <c r="AL365" s="593"/>
      <c r="AM365" s="593"/>
      <c r="AN365" s="593"/>
      <c r="AO365" s="593"/>
      <c r="AP365" s="593"/>
      <c r="AQ365" s="593"/>
      <c r="AR365" s="593"/>
      <c r="AS365" s="593"/>
      <c r="AT365" s="593"/>
      <c r="AU365" s="593"/>
      <c r="AV365" s="593"/>
      <c r="AW365" s="593"/>
      <c r="AX365" s="593"/>
      <c r="AY365" s="593"/>
      <c r="AZ365" s="593"/>
      <c r="BA365" s="593"/>
      <c r="BB365" s="593"/>
      <c r="BC365" s="593"/>
      <c r="BD365" s="593"/>
      <c r="BE365" s="593"/>
      <c r="BF365" s="593"/>
      <c r="BG365" s="593"/>
      <c r="BH365" s="593"/>
      <c r="BI365" s="593"/>
      <c r="BJ365" s="593"/>
      <c r="BK365" s="593"/>
      <c r="BL365" s="593"/>
      <c r="BM365" s="593"/>
      <c r="BN365" s="593"/>
      <c r="BO365" s="593"/>
      <c r="BP365" s="593"/>
      <c r="BQ365" s="593"/>
      <c r="BR365" s="593"/>
      <c r="BS365" s="593"/>
      <c r="BT365" s="593"/>
      <c r="BU365" s="593"/>
      <c r="BV365" s="593"/>
      <c r="BW365" s="593"/>
      <c r="BX365" s="593"/>
      <c r="BY365" s="593"/>
      <c r="BZ365" s="593"/>
    </row>
    <row r="366" spans="8:78" x14ac:dyDescent="0.35">
      <c r="H366" s="593"/>
      <c r="I366" s="593"/>
      <c r="J366" s="593"/>
      <c r="K366" s="593"/>
      <c r="L366" s="593"/>
      <c r="M366" s="593"/>
      <c r="N366" s="593"/>
      <c r="O366" s="593"/>
      <c r="P366" s="593"/>
      <c r="Q366" s="593"/>
      <c r="R366" s="593"/>
      <c r="S366" s="593"/>
      <c r="T366" s="593"/>
      <c r="U366" s="593"/>
      <c r="V366" s="593"/>
      <c r="W366" s="593"/>
      <c r="X366" s="593"/>
      <c r="Y366" s="593"/>
      <c r="Z366" s="593"/>
      <c r="AA366" s="593"/>
      <c r="AB366" s="593"/>
      <c r="AC366" s="593"/>
      <c r="AD366" s="593"/>
      <c r="AE366" s="593"/>
      <c r="AF366" s="593"/>
      <c r="AG366" s="593"/>
      <c r="AH366" s="593"/>
      <c r="AI366" s="593"/>
      <c r="AJ366" s="593"/>
      <c r="AK366" s="593"/>
      <c r="AL366" s="593"/>
      <c r="AM366" s="593"/>
      <c r="AN366" s="593"/>
      <c r="AO366" s="593"/>
      <c r="AP366" s="593"/>
      <c r="AQ366" s="593"/>
      <c r="AR366" s="593"/>
      <c r="AS366" s="593"/>
      <c r="AT366" s="593"/>
      <c r="AU366" s="593"/>
      <c r="AV366" s="593"/>
      <c r="AW366" s="593"/>
      <c r="AX366" s="593"/>
      <c r="AY366" s="593"/>
      <c r="AZ366" s="593"/>
      <c r="BA366" s="593"/>
      <c r="BB366" s="593"/>
      <c r="BC366" s="593"/>
      <c r="BD366" s="593"/>
      <c r="BE366" s="593"/>
      <c r="BF366" s="593"/>
      <c r="BG366" s="593"/>
      <c r="BH366" s="593"/>
      <c r="BI366" s="593"/>
      <c r="BJ366" s="593"/>
      <c r="BK366" s="593"/>
      <c r="BL366" s="593"/>
      <c r="BM366" s="593"/>
      <c r="BN366" s="593"/>
      <c r="BO366" s="593"/>
      <c r="BP366" s="593"/>
      <c r="BQ366" s="593"/>
      <c r="BR366" s="593"/>
      <c r="BS366" s="593"/>
      <c r="BT366" s="593"/>
      <c r="BU366" s="593"/>
      <c r="BV366" s="593"/>
      <c r="BW366" s="593"/>
      <c r="BX366" s="593"/>
      <c r="BY366" s="593"/>
      <c r="BZ366" s="593"/>
    </row>
    <row r="367" spans="8:78" x14ac:dyDescent="0.35">
      <c r="H367" s="593"/>
      <c r="I367" s="593"/>
      <c r="J367" s="593"/>
      <c r="K367" s="593"/>
      <c r="L367" s="593"/>
      <c r="M367" s="593"/>
      <c r="N367" s="593"/>
      <c r="O367" s="593"/>
      <c r="P367" s="593"/>
      <c r="Q367" s="593"/>
      <c r="R367" s="593"/>
      <c r="S367" s="593"/>
      <c r="T367" s="593"/>
      <c r="U367" s="593"/>
      <c r="V367" s="593"/>
      <c r="W367" s="593"/>
      <c r="X367" s="593"/>
      <c r="Y367" s="593"/>
      <c r="Z367" s="593"/>
      <c r="AA367" s="593"/>
      <c r="AB367" s="593"/>
      <c r="AC367" s="593"/>
      <c r="AD367" s="593"/>
      <c r="AE367" s="593"/>
      <c r="AF367" s="593"/>
      <c r="AG367" s="593"/>
      <c r="AH367" s="593"/>
      <c r="AI367" s="593"/>
      <c r="AJ367" s="593"/>
      <c r="AK367" s="593"/>
      <c r="AL367" s="593"/>
      <c r="AM367" s="593"/>
      <c r="AN367" s="593"/>
      <c r="AO367" s="593"/>
      <c r="AP367" s="593"/>
      <c r="AQ367" s="593"/>
      <c r="AR367" s="593"/>
      <c r="AS367" s="593"/>
      <c r="AT367" s="593"/>
      <c r="AU367" s="593"/>
      <c r="AV367" s="593"/>
      <c r="AW367" s="593"/>
      <c r="AX367" s="593"/>
      <c r="AY367" s="593"/>
      <c r="AZ367" s="593"/>
      <c r="BA367" s="593"/>
      <c r="BB367" s="593"/>
      <c r="BC367" s="593"/>
      <c r="BD367" s="593"/>
      <c r="BE367" s="593"/>
      <c r="BF367" s="593"/>
      <c r="BG367" s="593"/>
      <c r="BH367" s="593"/>
      <c r="BI367" s="593"/>
      <c r="BJ367" s="593"/>
      <c r="BK367" s="593"/>
      <c r="BL367" s="593"/>
      <c r="BM367" s="593"/>
      <c r="BN367" s="593"/>
      <c r="BO367" s="593"/>
      <c r="BP367" s="593"/>
      <c r="BQ367" s="593"/>
      <c r="BR367" s="593"/>
      <c r="BS367" s="593"/>
      <c r="BT367" s="593"/>
      <c r="BU367" s="593"/>
      <c r="BV367" s="593"/>
      <c r="BW367" s="593"/>
      <c r="BX367" s="593"/>
      <c r="BY367" s="593"/>
      <c r="BZ367" s="593"/>
    </row>
    <row r="368" spans="8:78" x14ac:dyDescent="0.35">
      <c r="H368" s="593"/>
      <c r="I368" s="593"/>
      <c r="J368" s="593"/>
      <c r="K368" s="593"/>
      <c r="L368" s="593"/>
      <c r="M368" s="593"/>
      <c r="N368" s="593"/>
      <c r="O368" s="593"/>
      <c r="P368" s="593"/>
      <c r="Q368" s="593"/>
      <c r="R368" s="593"/>
      <c r="S368" s="593"/>
      <c r="T368" s="593"/>
      <c r="U368" s="593"/>
      <c r="V368" s="593"/>
      <c r="W368" s="593"/>
      <c r="X368" s="593"/>
      <c r="Y368" s="593"/>
      <c r="Z368" s="593"/>
      <c r="AA368" s="593"/>
      <c r="AB368" s="593"/>
      <c r="AC368" s="593"/>
      <c r="AD368" s="593"/>
      <c r="AE368" s="593"/>
      <c r="AF368" s="593"/>
      <c r="AG368" s="593"/>
      <c r="AH368" s="593"/>
      <c r="AI368" s="593"/>
      <c r="AJ368" s="593"/>
      <c r="AK368" s="593"/>
      <c r="AL368" s="593"/>
      <c r="AM368" s="593"/>
      <c r="AN368" s="593"/>
      <c r="AO368" s="593"/>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3"/>
      <c r="BM368" s="593"/>
      <c r="BN368" s="593"/>
      <c r="BO368" s="593"/>
      <c r="BP368" s="593"/>
      <c r="BQ368" s="593"/>
      <c r="BR368" s="593"/>
      <c r="BS368" s="593"/>
      <c r="BT368" s="593"/>
      <c r="BU368" s="593"/>
      <c r="BV368" s="593"/>
      <c r="BW368" s="593"/>
      <c r="BX368" s="593"/>
      <c r="BY368" s="593"/>
      <c r="BZ368" s="593"/>
    </row>
    <row r="369" spans="8:78" x14ac:dyDescent="0.35">
      <c r="H369" s="593"/>
      <c r="I369" s="593"/>
      <c r="J369" s="593"/>
      <c r="K369" s="593"/>
      <c r="L369" s="593"/>
      <c r="M369" s="593"/>
      <c r="N369" s="593"/>
      <c r="O369" s="593"/>
      <c r="P369" s="593"/>
      <c r="Q369" s="593"/>
      <c r="R369" s="593"/>
      <c r="S369" s="593"/>
      <c r="T369" s="593"/>
      <c r="U369" s="593"/>
      <c r="V369" s="593"/>
      <c r="W369" s="593"/>
      <c r="X369" s="593"/>
      <c r="Y369" s="593"/>
      <c r="Z369" s="593"/>
      <c r="AA369" s="593"/>
      <c r="AB369" s="593"/>
      <c r="AC369" s="593"/>
      <c r="AD369" s="593"/>
      <c r="AE369" s="593"/>
      <c r="AF369" s="593"/>
      <c r="AG369" s="593"/>
      <c r="AH369" s="593"/>
      <c r="AI369" s="593"/>
      <c r="AJ369" s="593"/>
      <c r="AK369" s="593"/>
      <c r="AL369" s="593"/>
      <c r="AM369" s="593"/>
      <c r="AN369" s="593"/>
      <c r="AO369" s="593"/>
      <c r="AP369" s="593"/>
      <c r="AQ369" s="593"/>
      <c r="AR369" s="593"/>
      <c r="AS369" s="593"/>
      <c r="AT369" s="593"/>
      <c r="AU369" s="593"/>
      <c r="AV369" s="593"/>
      <c r="AW369" s="593"/>
      <c r="AX369" s="593"/>
      <c r="AY369" s="593"/>
      <c r="AZ369" s="593"/>
      <c r="BA369" s="593"/>
      <c r="BB369" s="593"/>
      <c r="BC369" s="593"/>
      <c r="BD369" s="593"/>
      <c r="BE369" s="593"/>
      <c r="BF369" s="593"/>
      <c r="BG369" s="593"/>
      <c r="BH369" s="593"/>
      <c r="BI369" s="593"/>
      <c r="BJ369" s="593"/>
      <c r="BK369" s="593"/>
      <c r="BL369" s="593"/>
      <c r="BM369" s="593"/>
      <c r="BN369" s="593"/>
      <c r="BO369" s="593"/>
      <c r="BP369" s="593"/>
      <c r="BQ369" s="593"/>
      <c r="BR369" s="593"/>
      <c r="BS369" s="593"/>
      <c r="BT369" s="593"/>
      <c r="BU369" s="593"/>
      <c r="BV369" s="593"/>
      <c r="BW369" s="593"/>
      <c r="BX369" s="593"/>
      <c r="BY369" s="593"/>
      <c r="BZ369" s="593"/>
    </row>
    <row r="370" spans="8:78" x14ac:dyDescent="0.35">
      <c r="H370" s="593"/>
      <c r="I370" s="593"/>
      <c r="J370" s="593"/>
      <c r="K370" s="593"/>
      <c r="L370" s="593"/>
      <c r="M370" s="593"/>
      <c r="N370" s="593"/>
      <c r="O370" s="593"/>
      <c r="P370" s="593"/>
      <c r="Q370" s="593"/>
      <c r="R370" s="593"/>
      <c r="S370" s="593"/>
      <c r="T370" s="593"/>
      <c r="U370" s="593"/>
      <c r="V370" s="593"/>
      <c r="W370" s="593"/>
      <c r="X370" s="593"/>
      <c r="Y370" s="593"/>
      <c r="Z370" s="593"/>
      <c r="AA370" s="593"/>
      <c r="AB370" s="593"/>
      <c r="AC370" s="593"/>
      <c r="AD370" s="593"/>
      <c r="AE370" s="593"/>
      <c r="AF370" s="593"/>
      <c r="AG370" s="593"/>
      <c r="AH370" s="593"/>
      <c r="AI370" s="593"/>
      <c r="AJ370" s="593"/>
      <c r="AK370" s="593"/>
      <c r="AL370" s="593"/>
      <c r="AM370" s="593"/>
      <c r="AN370" s="593"/>
      <c r="AO370" s="593"/>
      <c r="AP370" s="593"/>
      <c r="AQ370" s="593"/>
      <c r="AR370" s="593"/>
      <c r="AS370" s="593"/>
      <c r="AT370" s="593"/>
      <c r="AU370" s="593"/>
      <c r="AV370" s="593"/>
      <c r="AW370" s="593"/>
      <c r="AX370" s="593"/>
      <c r="AY370" s="593"/>
      <c r="AZ370" s="593"/>
      <c r="BA370" s="593"/>
      <c r="BB370" s="593"/>
      <c r="BC370" s="593"/>
      <c r="BD370" s="593"/>
      <c r="BE370" s="593"/>
      <c r="BF370" s="593"/>
      <c r="BG370" s="593"/>
      <c r="BH370" s="593"/>
      <c r="BI370" s="593"/>
      <c r="BJ370" s="593"/>
      <c r="BK370" s="593"/>
      <c r="BL370" s="593"/>
      <c r="BM370" s="593"/>
      <c r="BN370" s="593"/>
      <c r="BO370" s="593"/>
      <c r="BP370" s="593"/>
      <c r="BQ370" s="593"/>
      <c r="BR370" s="593"/>
      <c r="BS370" s="593"/>
      <c r="BT370" s="593"/>
      <c r="BU370" s="593"/>
      <c r="BV370" s="593"/>
      <c r="BW370" s="593"/>
      <c r="BX370" s="593"/>
      <c r="BY370" s="593"/>
      <c r="BZ370" s="593"/>
    </row>
    <row r="371" spans="8:78" x14ac:dyDescent="0.35">
      <c r="H371" s="593"/>
      <c r="I371" s="593"/>
      <c r="J371" s="593"/>
      <c r="K371" s="593"/>
      <c r="L371" s="593"/>
      <c r="M371" s="593"/>
      <c r="N371" s="593"/>
      <c r="O371" s="593"/>
      <c r="P371" s="593"/>
      <c r="Q371" s="593"/>
      <c r="R371" s="593"/>
      <c r="S371" s="593"/>
      <c r="T371" s="593"/>
      <c r="U371" s="593"/>
      <c r="V371" s="593"/>
      <c r="W371" s="593"/>
      <c r="X371" s="593"/>
      <c r="Y371" s="593"/>
      <c r="Z371" s="593"/>
      <c r="AA371" s="593"/>
      <c r="AB371" s="593"/>
      <c r="AC371" s="593"/>
      <c r="AD371" s="593"/>
      <c r="AE371" s="593"/>
      <c r="AF371" s="593"/>
      <c r="AG371" s="593"/>
      <c r="AH371" s="593"/>
      <c r="AI371" s="593"/>
      <c r="AJ371" s="593"/>
      <c r="AK371" s="593"/>
      <c r="AL371" s="593"/>
      <c r="AM371" s="593"/>
      <c r="AN371" s="593"/>
      <c r="AO371" s="593"/>
      <c r="AP371" s="593"/>
      <c r="AQ371" s="593"/>
      <c r="AR371" s="593"/>
      <c r="AS371" s="593"/>
      <c r="AT371" s="593"/>
      <c r="AU371" s="593"/>
      <c r="AV371" s="593"/>
      <c r="AW371" s="593"/>
      <c r="AX371" s="593"/>
      <c r="AY371" s="593"/>
      <c r="AZ371" s="593"/>
      <c r="BA371" s="593"/>
      <c r="BB371" s="593"/>
      <c r="BC371" s="593"/>
      <c r="BD371" s="593"/>
      <c r="BE371" s="593"/>
      <c r="BF371" s="593"/>
      <c r="BG371" s="593"/>
      <c r="BH371" s="593"/>
      <c r="BI371" s="593"/>
      <c r="BJ371" s="593"/>
      <c r="BK371" s="593"/>
      <c r="BL371" s="593"/>
      <c r="BM371" s="593"/>
      <c r="BN371" s="593"/>
      <c r="BO371" s="593"/>
      <c r="BP371" s="593"/>
      <c r="BQ371" s="593"/>
      <c r="BR371" s="593"/>
      <c r="BS371" s="593"/>
      <c r="BT371" s="593"/>
      <c r="BU371" s="593"/>
      <c r="BV371" s="593"/>
      <c r="BW371" s="593"/>
      <c r="BX371" s="593"/>
      <c r="BY371" s="593"/>
      <c r="BZ371" s="593"/>
    </row>
    <row r="372" spans="8:78" x14ac:dyDescent="0.35">
      <c r="H372" s="593"/>
      <c r="I372" s="593"/>
      <c r="J372" s="593"/>
      <c r="K372" s="593"/>
      <c r="L372" s="593"/>
      <c r="M372" s="593"/>
      <c r="N372" s="593"/>
      <c r="O372" s="593"/>
      <c r="P372" s="593"/>
      <c r="Q372" s="593"/>
      <c r="R372" s="593"/>
      <c r="S372" s="593"/>
      <c r="T372" s="593"/>
      <c r="U372" s="593"/>
      <c r="V372" s="593"/>
      <c r="W372" s="593"/>
      <c r="X372" s="593"/>
      <c r="Y372" s="593"/>
      <c r="Z372" s="593"/>
      <c r="AA372" s="593"/>
      <c r="AB372" s="593"/>
      <c r="AC372" s="593"/>
      <c r="AD372" s="593"/>
      <c r="AE372" s="593"/>
      <c r="AF372" s="593"/>
      <c r="AG372" s="593"/>
      <c r="AH372" s="593"/>
      <c r="AI372" s="593"/>
      <c r="AJ372" s="593"/>
      <c r="AK372" s="593"/>
      <c r="AL372" s="593"/>
      <c r="AM372" s="593"/>
      <c r="AN372" s="593"/>
      <c r="AO372" s="593"/>
      <c r="AP372" s="593"/>
      <c r="AQ372" s="593"/>
      <c r="AR372" s="593"/>
      <c r="AS372" s="593"/>
      <c r="AT372" s="593"/>
      <c r="AU372" s="593"/>
      <c r="AV372" s="593"/>
      <c r="AW372" s="593"/>
      <c r="AX372" s="593"/>
      <c r="AY372" s="593"/>
      <c r="AZ372" s="593"/>
      <c r="BA372" s="593"/>
      <c r="BB372" s="593"/>
      <c r="BC372" s="593"/>
      <c r="BD372" s="593"/>
      <c r="BE372" s="593"/>
      <c r="BF372" s="593"/>
      <c r="BG372" s="593"/>
      <c r="BH372" s="593"/>
      <c r="BI372" s="593"/>
      <c r="BJ372" s="593"/>
      <c r="BK372" s="593"/>
      <c r="BL372" s="593"/>
      <c r="BM372" s="593"/>
      <c r="BN372" s="593"/>
      <c r="BO372" s="593"/>
      <c r="BP372" s="593"/>
      <c r="BQ372" s="593"/>
      <c r="BR372" s="593"/>
      <c r="BS372" s="593"/>
      <c r="BT372" s="593"/>
      <c r="BU372" s="593"/>
      <c r="BV372" s="593"/>
      <c r="BW372" s="593"/>
      <c r="BX372" s="593"/>
      <c r="BY372" s="593"/>
      <c r="BZ372" s="593"/>
    </row>
    <row r="373" spans="8:78" x14ac:dyDescent="0.35">
      <c r="H373" s="593"/>
      <c r="I373" s="593"/>
      <c r="J373" s="593"/>
      <c r="K373" s="593"/>
      <c r="L373" s="593"/>
      <c r="M373" s="593"/>
      <c r="N373" s="593"/>
      <c r="O373" s="593"/>
      <c r="P373" s="593"/>
      <c r="Q373" s="593"/>
      <c r="R373" s="593"/>
      <c r="S373" s="593"/>
      <c r="T373" s="593"/>
      <c r="U373" s="593"/>
      <c r="V373" s="593"/>
      <c r="W373" s="593"/>
      <c r="X373" s="593"/>
      <c r="Y373" s="593"/>
      <c r="Z373" s="593"/>
      <c r="AA373" s="593"/>
      <c r="AB373" s="593"/>
      <c r="AC373" s="593"/>
      <c r="AD373" s="593"/>
      <c r="AE373" s="593"/>
      <c r="AF373" s="593"/>
      <c r="AG373" s="593"/>
      <c r="AH373" s="593"/>
      <c r="AI373" s="593"/>
      <c r="AJ373" s="593"/>
      <c r="AK373" s="593"/>
      <c r="AL373" s="593"/>
      <c r="AM373" s="593"/>
      <c r="AN373" s="593"/>
      <c r="AO373" s="593"/>
      <c r="AP373" s="593"/>
      <c r="AQ373" s="593"/>
      <c r="AR373" s="593"/>
      <c r="AS373" s="593"/>
      <c r="AT373" s="593"/>
      <c r="AU373" s="593"/>
      <c r="AV373" s="593"/>
      <c r="AW373" s="593"/>
      <c r="AX373" s="593"/>
      <c r="AY373" s="593"/>
      <c r="AZ373" s="593"/>
      <c r="BA373" s="593"/>
      <c r="BB373" s="593"/>
      <c r="BC373" s="593"/>
      <c r="BD373" s="593"/>
      <c r="BE373" s="593"/>
      <c r="BF373" s="593"/>
      <c r="BG373" s="593"/>
      <c r="BH373" s="593"/>
      <c r="BI373" s="593"/>
      <c r="BJ373" s="593"/>
      <c r="BK373" s="593"/>
      <c r="BL373" s="593"/>
      <c r="BM373" s="593"/>
      <c r="BN373" s="593"/>
      <c r="BO373" s="593"/>
      <c r="BP373" s="593"/>
      <c r="BQ373" s="593"/>
      <c r="BR373" s="593"/>
      <c r="BS373" s="593"/>
      <c r="BT373" s="593"/>
      <c r="BU373" s="593"/>
      <c r="BV373" s="593"/>
      <c r="BW373" s="593"/>
      <c r="BX373" s="593"/>
      <c r="BY373" s="593"/>
      <c r="BZ373" s="593"/>
    </row>
    <row r="374" spans="8:78" x14ac:dyDescent="0.35">
      <c r="H374" s="593"/>
      <c r="I374" s="593"/>
      <c r="J374" s="593"/>
      <c r="K374" s="593"/>
      <c r="L374" s="593"/>
      <c r="M374" s="593"/>
      <c r="N374" s="593"/>
      <c r="O374" s="593"/>
      <c r="P374" s="593"/>
      <c r="Q374" s="593"/>
      <c r="R374" s="593"/>
      <c r="S374" s="593"/>
      <c r="T374" s="593"/>
      <c r="U374" s="593"/>
      <c r="V374" s="593"/>
      <c r="W374" s="593"/>
      <c r="X374" s="593"/>
      <c r="Y374" s="593"/>
      <c r="Z374" s="593"/>
      <c r="AA374" s="593"/>
      <c r="AB374" s="593"/>
      <c r="AC374" s="593"/>
      <c r="AD374" s="593"/>
      <c r="AE374" s="593"/>
      <c r="AF374" s="593"/>
      <c r="AG374" s="593"/>
      <c r="AH374" s="593"/>
      <c r="AI374" s="593"/>
      <c r="AJ374" s="593"/>
      <c r="AK374" s="593"/>
      <c r="AL374" s="593"/>
      <c r="AM374" s="593"/>
      <c r="AN374" s="593"/>
      <c r="AO374" s="593"/>
      <c r="AP374" s="593"/>
      <c r="AQ374" s="593"/>
      <c r="AR374" s="593"/>
      <c r="AS374" s="593"/>
      <c r="AT374" s="593"/>
      <c r="AU374" s="593"/>
      <c r="AV374" s="593"/>
      <c r="AW374" s="593"/>
      <c r="AX374" s="593"/>
      <c r="AY374" s="593"/>
      <c r="AZ374" s="593"/>
      <c r="BA374" s="593"/>
      <c r="BB374" s="593"/>
      <c r="BC374" s="593"/>
      <c r="BD374" s="593"/>
      <c r="BE374" s="593"/>
      <c r="BF374" s="593"/>
      <c r="BG374" s="593"/>
      <c r="BH374" s="593"/>
      <c r="BI374" s="593"/>
      <c r="BJ374" s="593"/>
      <c r="BK374" s="593"/>
      <c r="BL374" s="593"/>
      <c r="BM374" s="593"/>
      <c r="BN374" s="593"/>
      <c r="BO374" s="593"/>
      <c r="BP374" s="593"/>
      <c r="BQ374" s="593"/>
      <c r="BR374" s="593"/>
      <c r="BS374" s="593"/>
      <c r="BT374" s="593"/>
      <c r="BU374" s="593"/>
      <c r="BV374" s="593"/>
      <c r="BW374" s="593"/>
      <c r="BX374" s="593"/>
      <c r="BY374" s="593"/>
      <c r="BZ374" s="593"/>
    </row>
    <row r="375" spans="8:78" x14ac:dyDescent="0.35">
      <c r="H375" s="593"/>
      <c r="I375" s="593"/>
      <c r="J375" s="593"/>
      <c r="K375" s="593"/>
      <c r="L375" s="593"/>
      <c r="M375" s="593"/>
      <c r="N375" s="593"/>
      <c r="O375" s="593"/>
      <c r="P375" s="593"/>
      <c r="Q375" s="593"/>
      <c r="R375" s="593"/>
      <c r="S375" s="593"/>
      <c r="T375" s="593"/>
      <c r="U375" s="593"/>
      <c r="V375" s="593"/>
      <c r="W375" s="593"/>
      <c r="X375" s="593"/>
      <c r="Y375" s="593"/>
      <c r="Z375" s="593"/>
      <c r="AA375" s="593"/>
      <c r="AB375" s="593"/>
      <c r="AC375" s="593"/>
      <c r="AD375" s="593"/>
      <c r="AE375" s="593"/>
      <c r="AF375" s="593"/>
      <c r="AG375" s="593"/>
      <c r="AH375" s="593"/>
      <c r="AI375" s="593"/>
      <c r="AJ375" s="593"/>
      <c r="AK375" s="593"/>
      <c r="AL375" s="593"/>
      <c r="AM375" s="593"/>
      <c r="AN375" s="593"/>
      <c r="AO375" s="593"/>
      <c r="AP375" s="593"/>
      <c r="AQ375" s="593"/>
      <c r="AR375" s="593"/>
      <c r="AS375" s="593"/>
      <c r="AT375" s="593"/>
      <c r="AU375" s="593"/>
      <c r="AV375" s="593"/>
      <c r="AW375" s="593"/>
      <c r="AX375" s="593"/>
      <c r="AY375" s="593"/>
      <c r="AZ375" s="593"/>
      <c r="BA375" s="593"/>
      <c r="BB375" s="593"/>
      <c r="BC375" s="593"/>
      <c r="BD375" s="593"/>
      <c r="BE375" s="593"/>
      <c r="BF375" s="593"/>
      <c r="BG375" s="593"/>
      <c r="BH375" s="593"/>
      <c r="BI375" s="593"/>
      <c r="BJ375" s="593"/>
      <c r="BK375" s="593"/>
      <c r="BL375" s="593"/>
      <c r="BM375" s="593"/>
      <c r="BN375" s="593"/>
      <c r="BO375" s="593"/>
      <c r="BP375" s="593"/>
      <c r="BQ375" s="593"/>
      <c r="BR375" s="593"/>
      <c r="BS375" s="593"/>
      <c r="BT375" s="593"/>
      <c r="BU375" s="593"/>
      <c r="BV375" s="593"/>
      <c r="BW375" s="593"/>
      <c r="BX375" s="593"/>
      <c r="BY375" s="593"/>
      <c r="BZ375" s="593"/>
    </row>
    <row r="376" spans="8:78" x14ac:dyDescent="0.35">
      <c r="H376" s="593"/>
      <c r="I376" s="593"/>
      <c r="J376" s="593"/>
      <c r="K376" s="593"/>
      <c r="L376" s="593"/>
      <c r="M376" s="593"/>
      <c r="N376" s="593"/>
      <c r="O376" s="593"/>
      <c r="P376" s="593"/>
      <c r="Q376" s="593"/>
      <c r="R376" s="593"/>
      <c r="S376" s="593"/>
      <c r="T376" s="593"/>
      <c r="U376" s="593"/>
      <c r="V376" s="593"/>
      <c r="W376" s="593"/>
      <c r="X376" s="593"/>
      <c r="Y376" s="593"/>
      <c r="Z376" s="593"/>
      <c r="AA376" s="593"/>
      <c r="AB376" s="593"/>
      <c r="AC376" s="593"/>
      <c r="AD376" s="593"/>
      <c r="AE376" s="593"/>
      <c r="AF376" s="593"/>
      <c r="AG376" s="593"/>
      <c r="AH376" s="593"/>
      <c r="AI376" s="593"/>
      <c r="AJ376" s="593"/>
      <c r="AK376" s="593"/>
      <c r="AL376" s="593"/>
      <c r="AM376" s="593"/>
      <c r="AN376" s="593"/>
      <c r="AO376" s="593"/>
      <c r="AP376" s="593"/>
      <c r="AQ376" s="593"/>
      <c r="AR376" s="593"/>
      <c r="AS376" s="593"/>
      <c r="AT376" s="593"/>
      <c r="AU376" s="593"/>
      <c r="AV376" s="593"/>
      <c r="AW376" s="593"/>
      <c r="AX376" s="593"/>
      <c r="AY376" s="593"/>
      <c r="AZ376" s="593"/>
      <c r="BA376" s="593"/>
      <c r="BB376" s="593"/>
      <c r="BC376" s="593"/>
      <c r="BD376" s="593"/>
      <c r="BE376" s="593"/>
      <c r="BF376" s="593"/>
      <c r="BG376" s="593"/>
      <c r="BH376" s="593"/>
      <c r="BI376" s="593"/>
      <c r="BJ376" s="593"/>
      <c r="BK376" s="593"/>
      <c r="BL376" s="593"/>
      <c r="BM376" s="593"/>
      <c r="BN376" s="593"/>
      <c r="BO376" s="593"/>
      <c r="BP376" s="593"/>
      <c r="BQ376" s="593"/>
      <c r="BR376" s="593"/>
      <c r="BS376" s="593"/>
      <c r="BT376" s="593"/>
      <c r="BU376" s="593"/>
      <c r="BV376" s="593"/>
      <c r="BW376" s="593"/>
      <c r="BX376" s="593"/>
      <c r="BY376" s="593"/>
      <c r="BZ376" s="593"/>
    </row>
    <row r="377" spans="8:78" x14ac:dyDescent="0.35">
      <c r="H377" s="593"/>
      <c r="I377" s="593"/>
      <c r="J377" s="593"/>
      <c r="K377" s="593"/>
      <c r="L377" s="593"/>
      <c r="M377" s="593"/>
      <c r="N377" s="593"/>
      <c r="O377" s="593"/>
      <c r="P377" s="593"/>
      <c r="Q377" s="593"/>
      <c r="R377" s="593"/>
      <c r="S377" s="593"/>
      <c r="T377" s="593"/>
      <c r="U377" s="593"/>
      <c r="V377" s="593"/>
      <c r="W377" s="593"/>
      <c r="X377" s="593"/>
      <c r="Y377" s="593"/>
      <c r="Z377" s="593"/>
      <c r="AA377" s="593"/>
      <c r="AB377" s="593"/>
      <c r="AC377" s="593"/>
      <c r="AD377" s="593"/>
      <c r="AE377" s="593"/>
      <c r="AF377" s="593"/>
      <c r="AG377" s="593"/>
      <c r="AH377" s="593"/>
      <c r="AI377" s="593"/>
      <c r="AJ377" s="593"/>
      <c r="AK377" s="593"/>
      <c r="AL377" s="593"/>
      <c r="AM377" s="593"/>
      <c r="AN377" s="593"/>
      <c r="AO377" s="593"/>
      <c r="AP377" s="593"/>
      <c r="AQ377" s="593"/>
      <c r="AR377" s="593"/>
      <c r="AS377" s="593"/>
      <c r="AT377" s="593"/>
      <c r="AU377" s="593"/>
      <c r="AV377" s="593"/>
      <c r="AW377" s="593"/>
      <c r="AX377" s="593"/>
      <c r="AY377" s="593"/>
      <c r="AZ377" s="593"/>
      <c r="BA377" s="593"/>
      <c r="BB377" s="593"/>
      <c r="BC377" s="593"/>
      <c r="BD377" s="593"/>
      <c r="BE377" s="593"/>
      <c r="BF377" s="593"/>
      <c r="BG377" s="593"/>
      <c r="BH377" s="593"/>
      <c r="BI377" s="593"/>
      <c r="BJ377" s="593"/>
      <c r="BK377" s="593"/>
      <c r="BL377" s="593"/>
      <c r="BM377" s="593"/>
      <c r="BN377" s="593"/>
      <c r="BO377" s="593"/>
      <c r="BP377" s="593"/>
      <c r="BQ377" s="593"/>
      <c r="BR377" s="593"/>
      <c r="BS377" s="593"/>
      <c r="BT377" s="593"/>
      <c r="BU377" s="593"/>
      <c r="BV377" s="593"/>
      <c r="BW377" s="593"/>
      <c r="BX377" s="593"/>
      <c r="BY377" s="593"/>
      <c r="BZ377" s="593"/>
    </row>
    <row r="378" spans="8:78" x14ac:dyDescent="0.35">
      <c r="H378" s="593"/>
      <c r="I378" s="593"/>
      <c r="J378" s="593"/>
      <c r="K378" s="593"/>
      <c r="L378" s="593"/>
      <c r="M378" s="593"/>
      <c r="N378" s="593"/>
      <c r="O378" s="593"/>
      <c r="P378" s="593"/>
      <c r="Q378" s="593"/>
      <c r="R378" s="593"/>
      <c r="S378" s="593"/>
      <c r="T378" s="593"/>
      <c r="U378" s="593"/>
      <c r="V378" s="593"/>
      <c r="W378" s="593"/>
      <c r="X378" s="593"/>
      <c r="Y378" s="593"/>
      <c r="Z378" s="593"/>
      <c r="AA378" s="593"/>
      <c r="AB378" s="593"/>
      <c r="AC378" s="593"/>
      <c r="AD378" s="593"/>
      <c r="AE378" s="593"/>
      <c r="AF378" s="593"/>
      <c r="AG378" s="593"/>
      <c r="AH378" s="593"/>
      <c r="AI378" s="593"/>
      <c r="AJ378" s="593"/>
      <c r="AK378" s="593"/>
      <c r="AL378" s="593"/>
      <c r="AM378" s="593"/>
      <c r="AN378" s="593"/>
      <c r="AO378" s="593"/>
      <c r="AP378" s="593"/>
      <c r="AQ378" s="593"/>
      <c r="AR378" s="593"/>
      <c r="AS378" s="593"/>
      <c r="AT378" s="593"/>
      <c r="AU378" s="593"/>
      <c r="AV378" s="593"/>
      <c r="AW378" s="593"/>
      <c r="AX378" s="593"/>
      <c r="AY378" s="593"/>
      <c r="AZ378" s="593"/>
      <c r="BA378" s="593"/>
      <c r="BB378" s="593"/>
      <c r="BC378" s="593"/>
      <c r="BD378" s="593"/>
      <c r="BE378" s="593"/>
      <c r="BF378" s="593"/>
      <c r="BG378" s="593"/>
      <c r="BH378" s="593"/>
      <c r="BI378" s="593"/>
      <c r="BJ378" s="593"/>
      <c r="BK378" s="593"/>
      <c r="BL378" s="593"/>
      <c r="BM378" s="593"/>
      <c r="BN378" s="593"/>
      <c r="BO378" s="593"/>
      <c r="BP378" s="593"/>
      <c r="BQ378" s="593"/>
      <c r="BR378" s="593"/>
      <c r="BS378" s="593"/>
      <c r="BT378" s="593"/>
      <c r="BU378" s="593"/>
      <c r="BV378" s="593"/>
      <c r="BW378" s="593"/>
      <c r="BX378" s="593"/>
      <c r="BY378" s="593"/>
      <c r="BZ378" s="593"/>
    </row>
    <row r="379" spans="8:78" x14ac:dyDescent="0.35">
      <c r="H379" s="593"/>
      <c r="I379" s="593"/>
      <c r="J379" s="593"/>
      <c r="K379" s="593"/>
      <c r="L379" s="593"/>
      <c r="M379" s="593"/>
      <c r="N379" s="593"/>
      <c r="O379" s="593"/>
      <c r="P379" s="593"/>
      <c r="Q379" s="593"/>
      <c r="R379" s="593"/>
      <c r="S379" s="593"/>
      <c r="T379" s="593"/>
      <c r="U379" s="593"/>
      <c r="V379" s="593"/>
      <c r="W379" s="593"/>
      <c r="X379" s="593"/>
      <c r="Y379" s="593"/>
      <c r="Z379" s="593"/>
      <c r="AA379" s="593"/>
      <c r="AB379" s="593"/>
      <c r="AC379" s="593"/>
      <c r="AD379" s="593"/>
      <c r="AE379" s="593"/>
      <c r="AF379" s="593"/>
      <c r="AG379" s="593"/>
      <c r="AH379" s="593"/>
      <c r="AI379" s="593"/>
      <c r="AJ379" s="593"/>
      <c r="AK379" s="593"/>
      <c r="AL379" s="593"/>
      <c r="AM379" s="593"/>
      <c r="AN379" s="593"/>
      <c r="AO379" s="593"/>
      <c r="AP379" s="593"/>
      <c r="AQ379" s="593"/>
      <c r="AR379" s="593"/>
      <c r="AS379" s="593"/>
      <c r="AT379" s="593"/>
      <c r="AU379" s="593"/>
      <c r="AV379" s="593"/>
      <c r="AW379" s="593"/>
      <c r="AX379" s="593"/>
      <c r="AY379" s="593"/>
      <c r="AZ379" s="593"/>
      <c r="BA379" s="593"/>
      <c r="BB379" s="593"/>
      <c r="BC379" s="593"/>
      <c r="BD379" s="593"/>
      <c r="BE379" s="593"/>
      <c r="BF379" s="593"/>
      <c r="BG379" s="593"/>
      <c r="BH379" s="593"/>
      <c r="BI379" s="593"/>
      <c r="BJ379" s="593"/>
      <c r="BK379" s="593"/>
      <c r="BL379" s="593"/>
      <c r="BM379" s="593"/>
      <c r="BN379" s="593"/>
      <c r="BO379" s="593"/>
      <c r="BP379" s="593"/>
      <c r="BQ379" s="593"/>
      <c r="BR379" s="593"/>
      <c r="BS379" s="593"/>
      <c r="BT379" s="593"/>
      <c r="BU379" s="593"/>
      <c r="BV379" s="593"/>
      <c r="BW379" s="593"/>
      <c r="BX379" s="593"/>
      <c r="BY379" s="593"/>
      <c r="BZ379" s="593"/>
    </row>
    <row r="380" spans="8:78" x14ac:dyDescent="0.35">
      <c r="H380" s="593"/>
      <c r="I380" s="593"/>
      <c r="J380" s="593"/>
      <c r="K380" s="593"/>
      <c r="L380" s="593"/>
      <c r="M380" s="593"/>
      <c r="N380" s="593"/>
      <c r="O380" s="593"/>
      <c r="P380" s="593"/>
      <c r="Q380" s="593"/>
      <c r="R380" s="593"/>
      <c r="S380" s="593"/>
      <c r="T380" s="593"/>
      <c r="U380" s="593"/>
      <c r="V380" s="593"/>
      <c r="W380" s="593"/>
      <c r="X380" s="593"/>
      <c r="Y380" s="593"/>
      <c r="Z380" s="593"/>
      <c r="AA380" s="593"/>
      <c r="AB380" s="593"/>
      <c r="AC380" s="593"/>
      <c r="AD380" s="593"/>
      <c r="AE380" s="593"/>
      <c r="AF380" s="593"/>
      <c r="AG380" s="593"/>
      <c r="AH380" s="593"/>
      <c r="AI380" s="593"/>
      <c r="AJ380" s="593"/>
      <c r="AK380" s="593"/>
      <c r="AL380" s="593"/>
      <c r="AM380" s="593"/>
      <c r="AN380" s="593"/>
      <c r="AO380" s="593"/>
      <c r="AP380" s="593"/>
      <c r="AQ380" s="593"/>
      <c r="AR380" s="593"/>
      <c r="AS380" s="593"/>
      <c r="AT380" s="593"/>
      <c r="AU380" s="593"/>
      <c r="AV380" s="593"/>
      <c r="AW380" s="593"/>
      <c r="AX380" s="593"/>
      <c r="AY380" s="593"/>
      <c r="AZ380" s="593"/>
      <c r="BA380" s="593"/>
      <c r="BB380" s="593"/>
      <c r="BC380" s="593"/>
      <c r="BD380" s="593"/>
      <c r="BE380" s="593"/>
      <c r="BF380" s="593"/>
      <c r="BG380" s="593"/>
      <c r="BH380" s="593"/>
      <c r="BI380" s="593"/>
      <c r="BJ380" s="593"/>
      <c r="BK380" s="593"/>
      <c r="BL380" s="593"/>
      <c r="BM380" s="593"/>
      <c r="BN380" s="593"/>
      <c r="BO380" s="593"/>
      <c r="BP380" s="593"/>
      <c r="BQ380" s="593"/>
      <c r="BR380" s="593"/>
      <c r="BS380" s="593"/>
      <c r="BT380" s="593"/>
      <c r="BU380" s="593"/>
      <c r="BV380" s="593"/>
      <c r="BW380" s="593"/>
      <c r="BX380" s="593"/>
      <c r="BY380" s="593"/>
      <c r="BZ380" s="593"/>
    </row>
    <row r="381" spans="8:78" x14ac:dyDescent="0.35">
      <c r="H381" s="593"/>
      <c r="I381" s="593"/>
      <c r="J381" s="593"/>
      <c r="K381" s="593"/>
      <c r="L381" s="593"/>
      <c r="M381" s="593"/>
      <c r="N381" s="593"/>
      <c r="O381" s="593"/>
      <c r="P381" s="593"/>
      <c r="Q381" s="593"/>
      <c r="R381" s="593"/>
      <c r="S381" s="593"/>
      <c r="T381" s="593"/>
      <c r="U381" s="593"/>
      <c r="V381" s="593"/>
      <c r="W381" s="593"/>
      <c r="X381" s="593"/>
      <c r="Y381" s="593"/>
      <c r="Z381" s="593"/>
      <c r="AA381" s="593"/>
      <c r="AB381" s="593"/>
      <c r="AC381" s="593"/>
      <c r="AD381" s="593"/>
      <c r="AE381" s="593"/>
      <c r="AF381" s="593"/>
      <c r="AG381" s="593"/>
      <c r="AH381" s="593"/>
      <c r="AI381" s="593"/>
      <c r="AJ381" s="593"/>
      <c r="AK381" s="593"/>
      <c r="AL381" s="593"/>
      <c r="AM381" s="593"/>
      <c r="AN381" s="593"/>
      <c r="AO381" s="593"/>
      <c r="AP381" s="593"/>
      <c r="AQ381" s="593"/>
      <c r="AR381" s="593"/>
      <c r="AS381" s="593"/>
      <c r="AT381" s="593"/>
      <c r="AU381" s="593"/>
      <c r="AV381" s="593"/>
      <c r="AW381" s="593"/>
      <c r="AX381" s="593"/>
      <c r="AY381" s="593"/>
      <c r="AZ381" s="593"/>
      <c r="BA381" s="593"/>
      <c r="BB381" s="593"/>
      <c r="BC381" s="593"/>
      <c r="BD381" s="593"/>
      <c r="BE381" s="593"/>
      <c r="BF381" s="593"/>
      <c r="BG381" s="593"/>
      <c r="BH381" s="593"/>
      <c r="BI381" s="593"/>
      <c r="BJ381" s="593"/>
      <c r="BK381" s="593"/>
      <c r="BL381" s="593"/>
      <c r="BM381" s="593"/>
      <c r="BN381" s="593"/>
      <c r="BO381" s="593"/>
      <c r="BP381" s="593"/>
      <c r="BQ381" s="593"/>
      <c r="BR381" s="593"/>
      <c r="BS381" s="593"/>
      <c r="BT381" s="593"/>
      <c r="BU381" s="593"/>
      <c r="BV381" s="593"/>
      <c r="BW381" s="593"/>
      <c r="BX381" s="593"/>
      <c r="BY381" s="593"/>
      <c r="BZ381" s="593"/>
    </row>
    <row r="382" spans="8:78" x14ac:dyDescent="0.35">
      <c r="H382" s="593"/>
      <c r="I382" s="593"/>
      <c r="J382" s="593"/>
      <c r="K382" s="593"/>
      <c r="L382" s="593"/>
      <c r="M382" s="593"/>
      <c r="N382" s="593"/>
      <c r="O382" s="593"/>
      <c r="P382" s="593"/>
      <c r="Q382" s="593"/>
      <c r="R382" s="593"/>
      <c r="S382" s="593"/>
      <c r="T382" s="593"/>
      <c r="U382" s="593"/>
      <c r="V382" s="593"/>
      <c r="W382" s="593"/>
      <c r="X382" s="593"/>
      <c r="Y382" s="593"/>
      <c r="Z382" s="593"/>
      <c r="AA382" s="593"/>
      <c r="AB382" s="593"/>
      <c r="AC382" s="593"/>
      <c r="AD382" s="593"/>
      <c r="AE382" s="593"/>
      <c r="AF382" s="593"/>
      <c r="AG382" s="593"/>
      <c r="AH382" s="593"/>
      <c r="AI382" s="593"/>
      <c r="AJ382" s="593"/>
      <c r="AK382" s="593"/>
      <c r="AL382" s="593"/>
      <c r="AM382" s="593"/>
      <c r="AN382" s="593"/>
      <c r="AO382" s="593"/>
      <c r="AP382" s="593"/>
      <c r="AQ382" s="593"/>
      <c r="AR382" s="593"/>
      <c r="AS382" s="593"/>
      <c r="AT382" s="593"/>
      <c r="AU382" s="593"/>
      <c r="AV382" s="593"/>
      <c r="AW382" s="593"/>
      <c r="AX382" s="593"/>
      <c r="AY382" s="593"/>
      <c r="AZ382" s="593"/>
      <c r="BA382" s="593"/>
      <c r="BB382" s="593"/>
      <c r="BC382" s="593"/>
      <c r="BD382" s="593"/>
      <c r="BE382" s="593"/>
      <c r="BF382" s="593"/>
      <c r="BG382" s="593"/>
      <c r="BH382" s="593"/>
      <c r="BI382" s="593"/>
      <c r="BJ382" s="593"/>
      <c r="BK382" s="593"/>
      <c r="BL382" s="593"/>
      <c r="BM382" s="593"/>
      <c r="BN382" s="593"/>
      <c r="BO382" s="593"/>
      <c r="BP382" s="593"/>
      <c r="BQ382" s="593"/>
      <c r="BR382" s="593"/>
      <c r="BS382" s="593"/>
      <c r="BT382" s="593"/>
      <c r="BU382" s="593"/>
      <c r="BV382" s="593"/>
      <c r="BW382" s="593"/>
      <c r="BX382" s="593"/>
      <c r="BY382" s="593"/>
      <c r="BZ382" s="593"/>
    </row>
    <row r="383" spans="8:78" x14ac:dyDescent="0.35">
      <c r="H383" s="593"/>
      <c r="I383" s="593"/>
      <c r="J383" s="593"/>
      <c r="K383" s="593"/>
      <c r="L383" s="593"/>
      <c r="M383" s="593"/>
      <c r="N383" s="593"/>
      <c r="O383" s="593"/>
      <c r="P383" s="593"/>
      <c r="Q383" s="593"/>
      <c r="R383" s="593"/>
      <c r="S383" s="593"/>
      <c r="T383" s="593"/>
      <c r="U383" s="593"/>
      <c r="V383" s="593"/>
      <c r="W383" s="593"/>
      <c r="X383" s="593"/>
      <c r="Y383" s="593"/>
      <c r="Z383" s="593"/>
      <c r="AA383" s="593"/>
      <c r="AB383" s="593"/>
      <c r="AC383" s="593"/>
      <c r="AD383" s="593"/>
      <c r="AE383" s="593"/>
      <c r="AF383" s="593"/>
      <c r="AG383" s="593"/>
      <c r="AH383" s="593"/>
      <c r="AI383" s="593"/>
      <c r="AJ383" s="593"/>
      <c r="AK383" s="593"/>
      <c r="AL383" s="593"/>
      <c r="AM383" s="593"/>
      <c r="AN383" s="593"/>
      <c r="AO383" s="593"/>
      <c r="AP383" s="593"/>
      <c r="AQ383" s="593"/>
      <c r="AR383" s="593"/>
      <c r="AS383" s="593"/>
      <c r="AT383" s="593"/>
      <c r="AU383" s="593"/>
      <c r="AV383" s="593"/>
      <c r="AW383" s="593"/>
      <c r="AX383" s="593"/>
      <c r="AY383" s="593"/>
      <c r="AZ383" s="593"/>
      <c r="BA383" s="593"/>
      <c r="BB383" s="593"/>
      <c r="BC383" s="593"/>
      <c r="BD383" s="593"/>
      <c r="BE383" s="593"/>
      <c r="BF383" s="593"/>
      <c r="BG383" s="593"/>
      <c r="BH383" s="593"/>
      <c r="BI383" s="593"/>
      <c r="BJ383" s="593"/>
      <c r="BK383" s="593"/>
      <c r="BL383" s="593"/>
      <c r="BM383" s="593"/>
      <c r="BN383" s="593"/>
      <c r="BO383" s="593"/>
      <c r="BP383" s="593"/>
      <c r="BQ383" s="593"/>
      <c r="BR383" s="593"/>
      <c r="BS383" s="593"/>
      <c r="BT383" s="593"/>
      <c r="BU383" s="593"/>
      <c r="BV383" s="593"/>
      <c r="BW383" s="593"/>
      <c r="BX383" s="593"/>
      <c r="BY383" s="593"/>
      <c r="BZ383" s="593"/>
    </row>
    <row r="384" spans="8:78" x14ac:dyDescent="0.35">
      <c r="H384" s="593"/>
      <c r="I384" s="593"/>
      <c r="J384" s="593"/>
      <c r="K384" s="593"/>
      <c r="L384" s="593"/>
      <c r="M384" s="593"/>
      <c r="N384" s="593"/>
      <c r="O384" s="593"/>
      <c r="P384" s="593"/>
      <c r="Q384" s="593"/>
      <c r="R384" s="593"/>
      <c r="S384" s="593"/>
      <c r="T384" s="593"/>
      <c r="U384" s="593"/>
      <c r="V384" s="593"/>
      <c r="W384" s="593"/>
      <c r="X384" s="593"/>
      <c r="Y384" s="593"/>
      <c r="Z384" s="593"/>
      <c r="AA384" s="593"/>
      <c r="AB384" s="593"/>
      <c r="AC384" s="593"/>
      <c r="AD384" s="593"/>
      <c r="AE384" s="593"/>
      <c r="AF384" s="593"/>
      <c r="AG384" s="593"/>
      <c r="AH384" s="593"/>
      <c r="AI384" s="593"/>
      <c r="AJ384" s="593"/>
      <c r="AK384" s="593"/>
      <c r="AL384" s="593"/>
      <c r="AM384" s="593"/>
      <c r="AN384" s="593"/>
      <c r="AO384" s="593"/>
      <c r="AP384" s="593"/>
      <c r="AQ384" s="593"/>
      <c r="AR384" s="593"/>
      <c r="AS384" s="593"/>
      <c r="AT384" s="593"/>
      <c r="AU384" s="593"/>
      <c r="AV384" s="593"/>
      <c r="AW384" s="593"/>
      <c r="AX384" s="593"/>
      <c r="AY384" s="593"/>
      <c r="AZ384" s="593"/>
      <c r="BA384" s="593"/>
      <c r="BB384" s="593"/>
      <c r="BC384" s="593"/>
      <c r="BD384" s="593"/>
      <c r="BE384" s="593"/>
      <c r="BF384" s="593"/>
      <c r="BG384" s="593"/>
      <c r="BH384" s="593"/>
      <c r="BI384" s="593"/>
      <c r="BJ384" s="593"/>
      <c r="BK384" s="593"/>
      <c r="BL384" s="593"/>
      <c r="BM384" s="593"/>
      <c r="BN384" s="593"/>
      <c r="BO384" s="593"/>
      <c r="BP384" s="593"/>
      <c r="BQ384" s="593"/>
      <c r="BR384" s="593"/>
      <c r="BS384" s="593"/>
      <c r="BT384" s="593"/>
      <c r="BU384" s="593"/>
      <c r="BV384" s="593"/>
      <c r="BW384" s="593"/>
      <c r="BX384" s="593"/>
      <c r="BY384" s="593"/>
      <c r="BZ384" s="593"/>
    </row>
    <row r="385" spans="8:78" x14ac:dyDescent="0.35">
      <c r="H385" s="593"/>
      <c r="I385" s="593"/>
      <c r="J385" s="593"/>
      <c r="K385" s="593"/>
      <c r="L385" s="593"/>
      <c r="M385" s="593"/>
      <c r="N385" s="593"/>
      <c r="O385" s="593"/>
      <c r="P385" s="593"/>
      <c r="Q385" s="593"/>
      <c r="R385" s="593"/>
      <c r="S385" s="593"/>
      <c r="T385" s="593"/>
      <c r="U385" s="593"/>
      <c r="V385" s="593"/>
      <c r="W385" s="593"/>
      <c r="X385" s="593"/>
      <c r="Y385" s="593"/>
      <c r="Z385" s="593"/>
      <c r="AA385" s="593"/>
      <c r="AB385" s="593"/>
      <c r="AC385" s="593"/>
      <c r="AD385" s="593"/>
      <c r="AE385" s="593"/>
      <c r="AF385" s="593"/>
      <c r="AG385" s="593"/>
      <c r="AH385" s="593"/>
      <c r="AI385" s="593"/>
      <c r="AJ385" s="593"/>
      <c r="AK385" s="593"/>
      <c r="AL385" s="593"/>
      <c r="AM385" s="593"/>
      <c r="AN385" s="593"/>
      <c r="AO385" s="593"/>
      <c r="AP385" s="593"/>
      <c r="AQ385" s="593"/>
      <c r="AR385" s="593"/>
      <c r="AS385" s="593"/>
      <c r="AT385" s="593"/>
      <c r="AU385" s="593"/>
      <c r="AV385" s="593"/>
      <c r="AW385" s="593"/>
      <c r="AX385" s="593"/>
      <c r="AY385" s="593"/>
      <c r="AZ385" s="593"/>
      <c r="BA385" s="593"/>
      <c r="BB385" s="593"/>
      <c r="BC385" s="593"/>
      <c r="BD385" s="593"/>
      <c r="BE385" s="593"/>
      <c r="BF385" s="593"/>
      <c r="BG385" s="593"/>
      <c r="BH385" s="593"/>
      <c r="BI385" s="593"/>
      <c r="BJ385" s="593"/>
      <c r="BK385" s="593"/>
      <c r="BL385" s="593"/>
      <c r="BM385" s="593"/>
      <c r="BN385" s="593"/>
      <c r="BO385" s="593"/>
      <c r="BP385" s="593"/>
      <c r="BQ385" s="593"/>
      <c r="BR385" s="593"/>
      <c r="BS385" s="593"/>
      <c r="BT385" s="593"/>
      <c r="BU385" s="593"/>
      <c r="BV385" s="593"/>
      <c r="BW385" s="593"/>
      <c r="BX385" s="593"/>
      <c r="BY385" s="593"/>
      <c r="BZ385" s="593"/>
    </row>
    <row r="386" spans="8:78" x14ac:dyDescent="0.35">
      <c r="H386" s="593"/>
      <c r="I386" s="593"/>
      <c r="J386" s="593"/>
      <c r="K386" s="593"/>
      <c r="L386" s="593"/>
      <c r="M386" s="593"/>
      <c r="N386" s="593"/>
      <c r="O386" s="593"/>
      <c r="P386" s="593"/>
      <c r="Q386" s="593"/>
      <c r="R386" s="593"/>
      <c r="S386" s="593"/>
      <c r="T386" s="593"/>
      <c r="U386" s="593"/>
      <c r="V386" s="593"/>
      <c r="W386" s="593"/>
      <c r="X386" s="593"/>
      <c r="Y386" s="593"/>
      <c r="Z386" s="593"/>
      <c r="AA386" s="593"/>
      <c r="AB386" s="593"/>
      <c r="AC386" s="593"/>
      <c r="AD386" s="593"/>
      <c r="AE386" s="593"/>
      <c r="AF386" s="593"/>
      <c r="AG386" s="593"/>
      <c r="AH386" s="593"/>
      <c r="AI386" s="593"/>
      <c r="AJ386" s="593"/>
      <c r="AK386" s="593"/>
      <c r="AL386" s="593"/>
      <c r="AM386" s="593"/>
      <c r="AN386" s="593"/>
      <c r="AO386" s="593"/>
      <c r="AP386" s="593"/>
      <c r="AQ386" s="593"/>
      <c r="AR386" s="593"/>
      <c r="AS386" s="593"/>
      <c r="AT386" s="593"/>
      <c r="AU386" s="593"/>
      <c r="AV386" s="593"/>
      <c r="AW386" s="593"/>
      <c r="AX386" s="593"/>
      <c r="AY386" s="593"/>
      <c r="AZ386" s="593"/>
      <c r="BA386" s="593"/>
      <c r="BB386" s="593"/>
      <c r="BC386" s="593"/>
      <c r="BD386" s="593"/>
      <c r="BE386" s="593"/>
      <c r="BF386" s="593"/>
      <c r="BG386" s="593"/>
      <c r="BH386" s="593"/>
      <c r="BI386" s="593"/>
      <c r="BJ386" s="593"/>
      <c r="BK386" s="593"/>
      <c r="BL386" s="593"/>
      <c r="BM386" s="593"/>
      <c r="BN386" s="593"/>
      <c r="BO386" s="593"/>
      <c r="BP386" s="593"/>
      <c r="BQ386" s="593"/>
      <c r="BR386" s="593"/>
      <c r="BS386" s="593"/>
      <c r="BT386" s="593"/>
      <c r="BU386" s="593"/>
      <c r="BV386" s="593"/>
      <c r="BW386" s="593"/>
      <c r="BX386" s="593"/>
      <c r="BY386" s="593"/>
      <c r="BZ386" s="593"/>
    </row>
    <row r="387" spans="8:78" x14ac:dyDescent="0.35">
      <c r="H387" s="593"/>
      <c r="I387" s="593"/>
      <c r="J387" s="593"/>
      <c r="K387" s="593"/>
      <c r="L387" s="593"/>
      <c r="M387" s="593"/>
      <c r="N387" s="593"/>
      <c r="O387" s="593"/>
      <c r="P387" s="593"/>
      <c r="Q387" s="593"/>
      <c r="R387" s="593"/>
      <c r="S387" s="593"/>
      <c r="T387" s="593"/>
      <c r="U387" s="593"/>
      <c r="V387" s="593"/>
      <c r="W387" s="593"/>
      <c r="X387" s="593"/>
      <c r="Y387" s="593"/>
      <c r="Z387" s="593"/>
      <c r="AA387" s="593"/>
      <c r="AB387" s="593"/>
      <c r="AC387" s="593"/>
      <c r="AD387" s="593"/>
      <c r="AE387" s="593"/>
      <c r="AF387" s="593"/>
      <c r="AG387" s="593"/>
      <c r="AH387" s="593"/>
      <c r="AI387" s="593"/>
      <c r="AJ387" s="593"/>
      <c r="AK387" s="593"/>
      <c r="AL387" s="593"/>
      <c r="AM387" s="593"/>
      <c r="AN387" s="593"/>
      <c r="AO387" s="593"/>
      <c r="AP387" s="593"/>
      <c r="AQ387" s="593"/>
      <c r="AR387" s="593"/>
      <c r="AS387" s="593"/>
      <c r="AT387" s="593"/>
      <c r="AU387" s="593"/>
      <c r="AV387" s="593"/>
      <c r="AW387" s="593"/>
      <c r="AX387" s="593"/>
      <c r="AY387" s="593"/>
      <c r="AZ387" s="593"/>
      <c r="BA387" s="593"/>
      <c r="BB387" s="593"/>
      <c r="BC387" s="593"/>
      <c r="BD387" s="593"/>
      <c r="BE387" s="593"/>
      <c r="BF387" s="593"/>
      <c r="BG387" s="593"/>
      <c r="BH387" s="593"/>
      <c r="BI387" s="593"/>
      <c r="BJ387" s="593"/>
      <c r="BK387" s="593"/>
      <c r="BL387" s="593"/>
      <c r="BM387" s="593"/>
      <c r="BN387" s="593"/>
      <c r="BO387" s="593"/>
      <c r="BP387" s="593"/>
      <c r="BQ387" s="593"/>
      <c r="BR387" s="593"/>
      <c r="BS387" s="593"/>
      <c r="BT387" s="593"/>
      <c r="BU387" s="593"/>
      <c r="BV387" s="593"/>
      <c r="BW387" s="593"/>
      <c r="BX387" s="593"/>
      <c r="BY387" s="593"/>
      <c r="BZ387" s="593"/>
    </row>
    <row r="388" spans="8:78" x14ac:dyDescent="0.35">
      <c r="H388" s="593"/>
      <c r="I388" s="593"/>
      <c r="J388" s="593"/>
      <c r="K388" s="593"/>
      <c r="L388" s="593"/>
      <c r="M388" s="593"/>
      <c r="N388" s="593"/>
      <c r="O388" s="593"/>
      <c r="P388" s="593"/>
      <c r="Q388" s="593"/>
      <c r="R388" s="593"/>
      <c r="S388" s="593"/>
      <c r="T388" s="593"/>
      <c r="U388" s="593"/>
      <c r="V388" s="593"/>
      <c r="W388" s="593"/>
      <c r="X388" s="593"/>
      <c r="Y388" s="593"/>
      <c r="Z388" s="593"/>
      <c r="AA388" s="593"/>
      <c r="AB388" s="593"/>
      <c r="AC388" s="593"/>
      <c r="AD388" s="593"/>
      <c r="AE388" s="593"/>
      <c r="AF388" s="593"/>
      <c r="AG388" s="593"/>
      <c r="AH388" s="593"/>
      <c r="AI388" s="593"/>
      <c r="AJ388" s="593"/>
      <c r="AK388" s="593"/>
      <c r="AL388" s="593"/>
      <c r="AM388" s="593"/>
      <c r="AN388" s="593"/>
      <c r="AO388" s="593"/>
      <c r="AP388" s="593"/>
      <c r="AQ388" s="593"/>
      <c r="AR388" s="593"/>
      <c r="AS388" s="593"/>
      <c r="AT388" s="593"/>
      <c r="AU388" s="593"/>
      <c r="AV388" s="593"/>
      <c r="AW388" s="593"/>
      <c r="AX388" s="593"/>
      <c r="AY388" s="593"/>
      <c r="AZ388" s="593"/>
      <c r="BA388" s="593"/>
      <c r="BB388" s="593"/>
      <c r="BC388" s="593"/>
      <c r="BD388" s="593"/>
      <c r="BE388" s="593"/>
      <c r="BF388" s="593"/>
      <c r="BG388" s="593"/>
      <c r="BH388" s="593"/>
      <c r="BI388" s="593"/>
      <c r="BJ388" s="593"/>
      <c r="BK388" s="593"/>
      <c r="BL388" s="593"/>
      <c r="BM388" s="593"/>
      <c r="BN388" s="593"/>
      <c r="BO388" s="593"/>
      <c r="BP388" s="593"/>
      <c r="BQ388" s="593"/>
      <c r="BR388" s="593"/>
      <c r="BS388" s="593"/>
      <c r="BT388" s="593"/>
      <c r="BU388" s="593"/>
      <c r="BV388" s="593"/>
      <c r="BW388" s="593"/>
      <c r="BX388" s="593"/>
      <c r="BY388" s="593"/>
      <c r="BZ388" s="593"/>
    </row>
    <row r="389" spans="8:78" x14ac:dyDescent="0.35">
      <c r="H389" s="593"/>
      <c r="I389" s="593"/>
      <c r="J389" s="593"/>
      <c r="K389" s="593"/>
      <c r="L389" s="593"/>
      <c r="M389" s="593"/>
      <c r="N389" s="593"/>
      <c r="O389" s="593"/>
      <c r="P389" s="593"/>
      <c r="Q389" s="593"/>
      <c r="R389" s="593"/>
      <c r="S389" s="593"/>
      <c r="T389" s="593"/>
      <c r="U389" s="593"/>
      <c r="V389" s="593"/>
      <c r="W389" s="593"/>
      <c r="X389" s="593"/>
      <c r="Y389" s="593"/>
      <c r="Z389" s="593"/>
      <c r="AA389" s="593"/>
      <c r="AB389" s="593"/>
      <c r="AC389" s="593"/>
      <c r="AD389" s="593"/>
      <c r="AE389" s="593"/>
      <c r="AF389" s="593"/>
      <c r="AG389" s="593"/>
      <c r="AH389" s="593"/>
      <c r="AI389" s="593"/>
      <c r="AJ389" s="593"/>
      <c r="AK389" s="593"/>
      <c r="AL389" s="593"/>
      <c r="AM389" s="593"/>
      <c r="AN389" s="593"/>
      <c r="AO389" s="593"/>
      <c r="AP389" s="593"/>
      <c r="AQ389" s="593"/>
      <c r="AR389" s="593"/>
      <c r="AS389" s="593"/>
      <c r="AT389" s="593"/>
      <c r="AU389" s="593"/>
      <c r="AV389" s="593"/>
      <c r="AW389" s="593"/>
      <c r="AX389" s="593"/>
      <c r="AY389" s="593"/>
      <c r="AZ389" s="593"/>
      <c r="BA389" s="593"/>
      <c r="BB389" s="593"/>
      <c r="BC389" s="593"/>
      <c r="BD389" s="593"/>
      <c r="BE389" s="593"/>
      <c r="BF389" s="593"/>
      <c r="BG389" s="593"/>
      <c r="BH389" s="593"/>
      <c r="BI389" s="593"/>
      <c r="BJ389" s="593"/>
      <c r="BK389" s="593"/>
      <c r="BL389" s="593"/>
      <c r="BM389" s="593"/>
      <c r="BN389" s="593"/>
      <c r="BO389" s="593"/>
      <c r="BP389" s="593"/>
      <c r="BQ389" s="593"/>
      <c r="BR389" s="593"/>
      <c r="BS389" s="593"/>
      <c r="BT389" s="593"/>
      <c r="BU389" s="593"/>
      <c r="BV389" s="593"/>
      <c r="BW389" s="593"/>
      <c r="BX389" s="593"/>
      <c r="BY389" s="593"/>
      <c r="BZ389" s="593"/>
    </row>
    <row r="390" spans="8:78" x14ac:dyDescent="0.35">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3"/>
      <c r="AF390" s="593"/>
      <c r="AG390" s="593"/>
      <c r="AH390" s="593"/>
      <c r="AI390" s="593"/>
      <c r="AJ390" s="593"/>
      <c r="AK390" s="593"/>
      <c r="AL390" s="593"/>
      <c r="AM390" s="593"/>
      <c r="AN390" s="593"/>
      <c r="AO390" s="593"/>
      <c r="AP390" s="593"/>
      <c r="AQ390" s="593"/>
      <c r="AR390" s="593"/>
      <c r="AS390" s="593"/>
      <c r="AT390" s="593"/>
      <c r="AU390" s="593"/>
      <c r="AV390" s="593"/>
      <c r="AW390" s="593"/>
      <c r="AX390" s="593"/>
      <c r="AY390" s="593"/>
      <c r="AZ390" s="593"/>
      <c r="BA390" s="593"/>
      <c r="BB390" s="593"/>
      <c r="BC390" s="593"/>
      <c r="BD390" s="593"/>
      <c r="BE390" s="593"/>
      <c r="BF390" s="593"/>
      <c r="BG390" s="593"/>
      <c r="BH390" s="593"/>
      <c r="BI390" s="593"/>
      <c r="BJ390" s="593"/>
      <c r="BK390" s="593"/>
      <c r="BL390" s="593"/>
      <c r="BM390" s="593"/>
      <c r="BN390" s="593"/>
      <c r="BO390" s="593"/>
      <c r="BP390" s="593"/>
      <c r="BQ390" s="593"/>
      <c r="BR390" s="593"/>
      <c r="BS390" s="593"/>
      <c r="BT390" s="593"/>
      <c r="BU390" s="593"/>
      <c r="BV390" s="593"/>
      <c r="BW390" s="593"/>
      <c r="BX390" s="593"/>
      <c r="BY390" s="593"/>
      <c r="BZ390" s="593"/>
    </row>
    <row r="391" spans="8:78" x14ac:dyDescent="0.35">
      <c r="H391" s="593"/>
      <c r="I391" s="593"/>
      <c r="J391" s="593"/>
      <c r="K391" s="593"/>
      <c r="L391" s="593"/>
      <c r="M391" s="593"/>
      <c r="N391" s="593"/>
      <c r="O391" s="593"/>
      <c r="P391" s="593"/>
      <c r="Q391" s="593"/>
      <c r="R391" s="593"/>
      <c r="S391" s="593"/>
      <c r="T391" s="593"/>
      <c r="U391" s="593"/>
      <c r="V391" s="593"/>
      <c r="W391" s="593"/>
      <c r="X391" s="593"/>
      <c r="Y391" s="593"/>
      <c r="Z391" s="593"/>
      <c r="AA391" s="593"/>
      <c r="AB391" s="593"/>
      <c r="AC391" s="593"/>
      <c r="AD391" s="593"/>
      <c r="AE391" s="593"/>
      <c r="AF391" s="593"/>
      <c r="AG391" s="593"/>
      <c r="AH391" s="593"/>
      <c r="AI391" s="593"/>
      <c r="AJ391" s="593"/>
      <c r="AK391" s="593"/>
      <c r="AL391" s="593"/>
      <c r="AM391" s="593"/>
      <c r="AN391" s="593"/>
      <c r="AO391" s="593"/>
      <c r="AP391" s="593"/>
      <c r="AQ391" s="593"/>
      <c r="AR391" s="593"/>
      <c r="AS391" s="593"/>
      <c r="AT391" s="593"/>
      <c r="AU391" s="593"/>
      <c r="AV391" s="593"/>
      <c r="AW391" s="593"/>
      <c r="AX391" s="593"/>
      <c r="AY391" s="593"/>
      <c r="AZ391" s="593"/>
      <c r="BA391" s="593"/>
      <c r="BB391" s="593"/>
      <c r="BC391" s="593"/>
      <c r="BD391" s="593"/>
      <c r="BE391" s="593"/>
      <c r="BF391" s="593"/>
      <c r="BG391" s="593"/>
      <c r="BH391" s="593"/>
      <c r="BI391" s="593"/>
      <c r="BJ391" s="593"/>
      <c r="BK391" s="593"/>
      <c r="BL391" s="593"/>
      <c r="BM391" s="593"/>
      <c r="BN391" s="593"/>
      <c r="BO391" s="593"/>
      <c r="BP391" s="593"/>
      <c r="BQ391" s="593"/>
      <c r="BR391" s="593"/>
      <c r="BS391" s="593"/>
      <c r="BT391" s="593"/>
      <c r="BU391" s="593"/>
      <c r="BV391" s="593"/>
      <c r="BW391" s="593"/>
      <c r="BX391" s="593"/>
      <c r="BY391" s="593"/>
      <c r="BZ391" s="593"/>
    </row>
    <row r="392" spans="8:78" x14ac:dyDescent="0.35">
      <c r="H392" s="593"/>
      <c r="I392" s="593"/>
      <c r="J392" s="593"/>
      <c r="K392" s="593"/>
      <c r="L392" s="593"/>
      <c r="M392" s="593"/>
      <c r="N392" s="593"/>
      <c r="O392" s="593"/>
      <c r="P392" s="593"/>
      <c r="Q392" s="593"/>
      <c r="R392" s="593"/>
      <c r="S392" s="593"/>
      <c r="T392" s="593"/>
      <c r="U392" s="593"/>
      <c r="V392" s="593"/>
      <c r="W392" s="593"/>
      <c r="X392" s="593"/>
      <c r="Y392" s="593"/>
      <c r="Z392" s="593"/>
      <c r="AA392" s="593"/>
      <c r="AB392" s="593"/>
      <c r="AC392" s="593"/>
      <c r="AD392" s="593"/>
      <c r="AE392" s="593"/>
      <c r="AF392" s="593"/>
      <c r="AG392" s="593"/>
      <c r="AH392" s="593"/>
      <c r="AI392" s="593"/>
      <c r="AJ392" s="593"/>
      <c r="AK392" s="593"/>
      <c r="AL392" s="593"/>
      <c r="AM392" s="593"/>
      <c r="AN392" s="593"/>
      <c r="AO392" s="593"/>
      <c r="AP392" s="593"/>
      <c r="AQ392" s="593"/>
      <c r="AR392" s="593"/>
      <c r="AS392" s="593"/>
      <c r="AT392" s="593"/>
      <c r="AU392" s="593"/>
      <c r="AV392" s="593"/>
      <c r="AW392" s="593"/>
      <c r="AX392" s="593"/>
      <c r="AY392" s="593"/>
      <c r="AZ392" s="593"/>
      <c r="BA392" s="593"/>
      <c r="BB392" s="593"/>
      <c r="BC392" s="593"/>
      <c r="BD392" s="593"/>
      <c r="BE392" s="593"/>
      <c r="BF392" s="593"/>
      <c r="BG392" s="593"/>
      <c r="BH392" s="593"/>
      <c r="BI392" s="593"/>
      <c r="BJ392" s="593"/>
      <c r="BK392" s="593"/>
      <c r="BL392" s="593"/>
      <c r="BM392" s="593"/>
      <c r="BN392" s="593"/>
      <c r="BO392" s="593"/>
      <c r="BP392" s="593"/>
      <c r="BQ392" s="593"/>
      <c r="BR392" s="593"/>
      <c r="BS392" s="593"/>
      <c r="BT392" s="593"/>
      <c r="BU392" s="593"/>
      <c r="BV392" s="593"/>
      <c r="BW392" s="593"/>
      <c r="BX392" s="593"/>
      <c r="BY392" s="593"/>
      <c r="BZ392" s="593"/>
    </row>
    <row r="393" spans="8:78" x14ac:dyDescent="0.35">
      <c r="H393" s="593"/>
      <c r="I393" s="593"/>
      <c r="J393" s="593"/>
      <c r="K393" s="593"/>
      <c r="L393" s="593"/>
      <c r="M393" s="593"/>
      <c r="N393" s="593"/>
      <c r="O393" s="593"/>
      <c r="P393" s="593"/>
      <c r="Q393" s="593"/>
      <c r="R393" s="593"/>
      <c r="S393" s="593"/>
      <c r="T393" s="593"/>
      <c r="U393" s="593"/>
      <c r="V393" s="593"/>
      <c r="W393" s="593"/>
      <c r="X393" s="593"/>
      <c r="Y393" s="593"/>
      <c r="Z393" s="593"/>
      <c r="AA393" s="593"/>
      <c r="AB393" s="593"/>
      <c r="AC393" s="593"/>
      <c r="AD393" s="593"/>
      <c r="AE393" s="593"/>
      <c r="AF393" s="593"/>
      <c r="AG393" s="593"/>
      <c r="AH393" s="593"/>
      <c r="AI393" s="593"/>
      <c r="AJ393" s="593"/>
      <c r="AK393" s="593"/>
      <c r="AL393" s="593"/>
      <c r="AM393" s="593"/>
      <c r="AN393" s="593"/>
      <c r="AO393" s="593"/>
      <c r="AP393" s="593"/>
      <c r="AQ393" s="593"/>
      <c r="AR393" s="593"/>
      <c r="AS393" s="593"/>
      <c r="AT393" s="593"/>
      <c r="AU393" s="593"/>
      <c r="AV393" s="593"/>
      <c r="AW393" s="593"/>
      <c r="AX393" s="593"/>
      <c r="AY393" s="593"/>
      <c r="AZ393" s="593"/>
      <c r="BA393" s="593"/>
      <c r="BB393" s="593"/>
      <c r="BC393" s="593"/>
      <c r="BD393" s="593"/>
      <c r="BE393" s="593"/>
      <c r="BF393" s="593"/>
      <c r="BG393" s="593"/>
      <c r="BH393" s="593"/>
      <c r="BI393" s="593"/>
      <c r="BJ393" s="593"/>
      <c r="BK393" s="593"/>
      <c r="BL393" s="593"/>
      <c r="BM393" s="593"/>
      <c r="BN393" s="593"/>
      <c r="BO393" s="593"/>
      <c r="BP393" s="593"/>
      <c r="BQ393" s="593"/>
      <c r="BR393" s="593"/>
      <c r="BS393" s="593"/>
      <c r="BT393" s="593"/>
      <c r="BU393" s="593"/>
      <c r="BV393" s="593"/>
      <c r="BW393" s="593"/>
      <c r="BX393" s="593"/>
      <c r="BY393" s="593"/>
      <c r="BZ393" s="593"/>
    </row>
    <row r="394" spans="8:78" x14ac:dyDescent="0.35">
      <c r="H394" s="593"/>
      <c r="I394" s="593"/>
      <c r="J394" s="593"/>
      <c r="K394" s="593"/>
      <c r="L394" s="593"/>
      <c r="M394" s="593"/>
      <c r="N394" s="593"/>
      <c r="O394" s="593"/>
      <c r="P394" s="593"/>
      <c r="Q394" s="593"/>
      <c r="R394" s="593"/>
      <c r="S394" s="593"/>
      <c r="T394" s="593"/>
      <c r="U394" s="593"/>
      <c r="V394" s="593"/>
      <c r="W394" s="593"/>
      <c r="X394" s="593"/>
      <c r="Y394" s="593"/>
      <c r="Z394" s="593"/>
      <c r="AA394" s="593"/>
      <c r="AB394" s="593"/>
      <c r="AC394" s="593"/>
      <c r="AD394" s="593"/>
      <c r="AE394" s="593"/>
      <c r="AF394" s="593"/>
      <c r="AG394" s="593"/>
      <c r="AH394" s="593"/>
      <c r="AI394" s="593"/>
      <c r="AJ394" s="593"/>
      <c r="AK394" s="593"/>
      <c r="AL394" s="593"/>
      <c r="AM394" s="593"/>
      <c r="AN394" s="593"/>
      <c r="AO394" s="593"/>
      <c r="AP394" s="593"/>
      <c r="AQ394" s="593"/>
      <c r="AR394" s="593"/>
      <c r="AS394" s="593"/>
      <c r="AT394" s="593"/>
      <c r="AU394" s="593"/>
      <c r="AV394" s="593"/>
      <c r="AW394" s="593"/>
      <c r="AX394" s="593"/>
      <c r="AY394" s="593"/>
      <c r="AZ394" s="593"/>
      <c r="BA394" s="593"/>
      <c r="BB394" s="593"/>
      <c r="BC394" s="593"/>
      <c r="BD394" s="593"/>
      <c r="BE394" s="593"/>
      <c r="BF394" s="593"/>
      <c r="BG394" s="593"/>
      <c r="BH394" s="593"/>
      <c r="BI394" s="593"/>
      <c r="BJ394" s="593"/>
      <c r="BK394" s="593"/>
      <c r="BL394" s="593"/>
      <c r="BM394" s="593"/>
      <c r="BN394" s="593"/>
      <c r="BO394" s="593"/>
      <c r="BP394" s="593"/>
      <c r="BQ394" s="593"/>
      <c r="BR394" s="593"/>
      <c r="BS394" s="593"/>
      <c r="BT394" s="593"/>
      <c r="BU394" s="593"/>
      <c r="BV394" s="593"/>
      <c r="BW394" s="593"/>
      <c r="BX394" s="593"/>
      <c r="BY394" s="593"/>
      <c r="BZ394" s="593"/>
    </row>
    <row r="395" spans="8:78" x14ac:dyDescent="0.35">
      <c r="H395" s="593"/>
      <c r="I395" s="593"/>
      <c r="J395" s="593"/>
      <c r="K395" s="593"/>
      <c r="L395" s="593"/>
      <c r="M395" s="593"/>
      <c r="N395" s="593"/>
      <c r="O395" s="593"/>
      <c r="P395" s="593"/>
      <c r="Q395" s="593"/>
      <c r="R395" s="593"/>
      <c r="S395" s="593"/>
      <c r="T395" s="593"/>
      <c r="U395" s="593"/>
      <c r="V395" s="593"/>
      <c r="W395" s="593"/>
      <c r="X395" s="593"/>
      <c r="Y395" s="593"/>
      <c r="Z395" s="593"/>
      <c r="AA395" s="593"/>
      <c r="AB395" s="593"/>
      <c r="AC395" s="593"/>
      <c r="AD395" s="593"/>
      <c r="AE395" s="593"/>
      <c r="AF395" s="593"/>
      <c r="AG395" s="593"/>
      <c r="AH395" s="593"/>
      <c r="AI395" s="593"/>
      <c r="AJ395" s="593"/>
      <c r="AK395" s="593"/>
      <c r="AL395" s="593"/>
      <c r="AM395" s="593"/>
      <c r="AN395" s="593"/>
      <c r="AO395" s="593"/>
      <c r="AP395" s="593"/>
      <c r="AQ395" s="593"/>
      <c r="AR395" s="593"/>
      <c r="AS395" s="593"/>
      <c r="AT395" s="593"/>
      <c r="AU395" s="593"/>
      <c r="AV395" s="593"/>
      <c r="AW395" s="593"/>
      <c r="AX395" s="593"/>
      <c r="AY395" s="593"/>
      <c r="AZ395" s="593"/>
      <c r="BA395" s="593"/>
      <c r="BB395" s="593"/>
      <c r="BC395" s="593"/>
      <c r="BD395" s="593"/>
      <c r="BE395" s="593"/>
      <c r="BF395" s="593"/>
      <c r="BG395" s="593"/>
      <c r="BH395" s="593"/>
      <c r="BI395" s="593"/>
      <c r="BJ395" s="593"/>
      <c r="BK395" s="593"/>
      <c r="BL395" s="593"/>
      <c r="BM395" s="593"/>
      <c r="BN395" s="593"/>
      <c r="BO395" s="593"/>
      <c r="BP395" s="593"/>
      <c r="BQ395" s="593"/>
      <c r="BR395" s="593"/>
      <c r="BS395" s="593"/>
      <c r="BT395" s="593"/>
      <c r="BU395" s="593"/>
      <c r="BV395" s="593"/>
      <c r="BW395" s="593"/>
      <c r="BX395" s="593"/>
      <c r="BY395" s="593"/>
      <c r="BZ395" s="593"/>
    </row>
    <row r="396" spans="8:78" x14ac:dyDescent="0.35">
      <c r="H396" s="593"/>
      <c r="I396" s="593"/>
      <c r="J396" s="593"/>
      <c r="K396" s="593"/>
      <c r="L396" s="593"/>
      <c r="M396" s="593"/>
      <c r="N396" s="593"/>
      <c r="O396" s="593"/>
      <c r="P396" s="593"/>
      <c r="Q396" s="593"/>
      <c r="R396" s="593"/>
      <c r="S396" s="593"/>
      <c r="T396" s="593"/>
      <c r="U396" s="593"/>
      <c r="V396" s="593"/>
      <c r="W396" s="593"/>
      <c r="X396" s="593"/>
      <c r="Y396" s="593"/>
      <c r="Z396" s="593"/>
      <c r="AA396" s="593"/>
      <c r="AB396" s="593"/>
      <c r="AC396" s="593"/>
      <c r="AD396" s="593"/>
      <c r="AE396" s="593"/>
      <c r="AF396" s="593"/>
      <c r="AG396" s="593"/>
      <c r="AH396" s="593"/>
      <c r="AI396" s="593"/>
      <c r="AJ396" s="593"/>
      <c r="AK396" s="593"/>
      <c r="AL396" s="593"/>
      <c r="AM396" s="593"/>
      <c r="AN396" s="593"/>
      <c r="AO396" s="593"/>
      <c r="AP396" s="593"/>
      <c r="AQ396" s="593"/>
      <c r="AR396" s="593"/>
      <c r="AS396" s="593"/>
      <c r="AT396" s="593"/>
      <c r="AU396" s="593"/>
      <c r="AV396" s="593"/>
      <c r="AW396" s="593"/>
      <c r="AX396" s="593"/>
      <c r="AY396" s="593"/>
      <c r="AZ396" s="593"/>
      <c r="BA396" s="593"/>
      <c r="BB396" s="593"/>
      <c r="BC396" s="593"/>
      <c r="BD396" s="593"/>
      <c r="BE396" s="593"/>
      <c r="BF396" s="593"/>
      <c r="BG396" s="593"/>
      <c r="BH396" s="593"/>
      <c r="BI396" s="593"/>
      <c r="BJ396" s="593"/>
      <c r="BK396" s="593"/>
      <c r="BL396" s="593"/>
      <c r="BM396" s="593"/>
      <c r="BN396" s="593"/>
      <c r="BO396" s="593"/>
      <c r="BP396" s="593"/>
      <c r="BQ396" s="593"/>
      <c r="BR396" s="593"/>
      <c r="BS396" s="593"/>
      <c r="BT396" s="593"/>
      <c r="BU396" s="593"/>
      <c r="BV396" s="593"/>
      <c r="BW396" s="593"/>
      <c r="BX396" s="593"/>
      <c r="BY396" s="593"/>
      <c r="BZ396" s="593"/>
    </row>
    <row r="397" spans="8:78" x14ac:dyDescent="0.35">
      <c r="H397" s="593"/>
      <c r="I397" s="593"/>
      <c r="J397" s="593"/>
      <c r="K397" s="593"/>
      <c r="L397" s="593"/>
      <c r="M397" s="593"/>
      <c r="N397" s="593"/>
      <c r="O397" s="593"/>
      <c r="P397" s="593"/>
      <c r="Q397" s="593"/>
      <c r="R397" s="593"/>
      <c r="S397" s="593"/>
      <c r="T397" s="593"/>
      <c r="U397" s="593"/>
      <c r="V397" s="593"/>
      <c r="W397" s="593"/>
      <c r="X397" s="593"/>
      <c r="Y397" s="593"/>
      <c r="Z397" s="593"/>
      <c r="AA397" s="593"/>
      <c r="AB397" s="593"/>
      <c r="AC397" s="593"/>
      <c r="AD397" s="593"/>
      <c r="AE397" s="593"/>
      <c r="AF397" s="593"/>
      <c r="AG397" s="593"/>
      <c r="AH397" s="593"/>
      <c r="AI397" s="593"/>
      <c r="AJ397" s="593"/>
      <c r="AK397" s="593"/>
      <c r="AL397" s="593"/>
      <c r="AM397" s="593"/>
      <c r="AN397" s="593"/>
      <c r="AO397" s="593"/>
      <c r="AP397" s="593"/>
      <c r="AQ397" s="593"/>
      <c r="AR397" s="593"/>
      <c r="AS397" s="593"/>
      <c r="AT397" s="593"/>
      <c r="AU397" s="593"/>
      <c r="AV397" s="593"/>
      <c r="AW397" s="593"/>
      <c r="AX397" s="593"/>
      <c r="AY397" s="593"/>
      <c r="AZ397" s="593"/>
      <c r="BA397" s="593"/>
      <c r="BB397" s="593"/>
      <c r="BC397" s="593"/>
      <c r="BD397" s="593"/>
      <c r="BE397" s="593"/>
      <c r="BF397" s="593"/>
      <c r="BG397" s="593"/>
      <c r="BH397" s="593"/>
      <c r="BI397" s="593"/>
      <c r="BJ397" s="593"/>
      <c r="BK397" s="593"/>
      <c r="BL397" s="593"/>
      <c r="BM397" s="593"/>
      <c r="BN397" s="593"/>
      <c r="BO397" s="593"/>
      <c r="BP397" s="593"/>
      <c r="BQ397" s="593"/>
      <c r="BR397" s="593"/>
      <c r="BS397" s="593"/>
      <c r="BT397" s="593"/>
      <c r="BU397" s="593"/>
      <c r="BV397" s="593"/>
      <c r="BW397" s="593"/>
      <c r="BX397" s="593"/>
      <c r="BY397" s="593"/>
      <c r="BZ397" s="593"/>
    </row>
    <row r="398" spans="8:78" x14ac:dyDescent="0.35">
      <c r="H398" s="593"/>
      <c r="I398" s="593"/>
      <c r="J398" s="593"/>
      <c r="K398" s="593"/>
      <c r="L398" s="593"/>
      <c r="M398" s="593"/>
      <c r="N398" s="593"/>
      <c r="O398" s="593"/>
      <c r="P398" s="593"/>
      <c r="Q398" s="593"/>
      <c r="R398" s="593"/>
      <c r="S398" s="593"/>
      <c r="T398" s="593"/>
      <c r="U398" s="593"/>
      <c r="V398" s="593"/>
      <c r="W398" s="593"/>
      <c r="X398" s="593"/>
      <c r="Y398" s="593"/>
      <c r="Z398" s="593"/>
      <c r="AA398" s="593"/>
      <c r="AB398" s="593"/>
      <c r="AC398" s="593"/>
      <c r="AD398" s="593"/>
      <c r="AE398" s="593"/>
      <c r="AF398" s="593"/>
      <c r="AG398" s="593"/>
      <c r="AH398" s="593"/>
      <c r="AI398" s="593"/>
      <c r="AJ398" s="593"/>
      <c r="AK398" s="593"/>
      <c r="AL398" s="593"/>
      <c r="AM398" s="593"/>
      <c r="AN398" s="593"/>
      <c r="AO398" s="593"/>
      <c r="AP398" s="593"/>
      <c r="AQ398" s="593"/>
      <c r="AR398" s="593"/>
      <c r="AS398" s="593"/>
      <c r="AT398" s="593"/>
      <c r="AU398" s="593"/>
      <c r="AV398" s="593"/>
      <c r="AW398" s="593"/>
      <c r="AX398" s="593"/>
      <c r="AY398" s="593"/>
      <c r="AZ398" s="593"/>
      <c r="BA398" s="593"/>
      <c r="BB398" s="593"/>
      <c r="BC398" s="593"/>
      <c r="BD398" s="593"/>
      <c r="BE398" s="593"/>
      <c r="BF398" s="593"/>
      <c r="BG398" s="593"/>
      <c r="BH398" s="593"/>
      <c r="BI398" s="593"/>
      <c r="BJ398" s="593"/>
      <c r="BK398" s="593"/>
      <c r="BL398" s="593"/>
      <c r="BM398" s="593"/>
      <c r="BN398" s="593"/>
      <c r="BO398" s="593"/>
      <c r="BP398" s="593"/>
      <c r="BQ398" s="593"/>
      <c r="BR398" s="593"/>
      <c r="BS398" s="593"/>
      <c r="BT398" s="593"/>
      <c r="BU398" s="593"/>
      <c r="BV398" s="593"/>
      <c r="BW398" s="593"/>
      <c r="BX398" s="593"/>
      <c r="BY398" s="593"/>
      <c r="BZ398" s="593"/>
    </row>
    <row r="399" spans="8:78" x14ac:dyDescent="0.35">
      <c r="H399" s="593"/>
      <c r="I399" s="593"/>
      <c r="J399" s="593"/>
      <c r="K399" s="593"/>
      <c r="L399" s="593"/>
      <c r="M399" s="593"/>
      <c r="N399" s="593"/>
      <c r="O399" s="593"/>
      <c r="P399" s="593"/>
      <c r="Q399" s="593"/>
      <c r="R399" s="593"/>
      <c r="S399" s="593"/>
      <c r="T399" s="593"/>
      <c r="U399" s="593"/>
      <c r="V399" s="593"/>
      <c r="W399" s="593"/>
      <c r="X399" s="593"/>
      <c r="Y399" s="593"/>
      <c r="Z399" s="593"/>
      <c r="AA399" s="593"/>
      <c r="AB399" s="593"/>
      <c r="AC399" s="593"/>
      <c r="AD399" s="593"/>
      <c r="AE399" s="593"/>
      <c r="AF399" s="593"/>
      <c r="AG399" s="593"/>
      <c r="AH399" s="593"/>
      <c r="AI399" s="593"/>
      <c r="AJ399" s="593"/>
      <c r="AK399" s="593"/>
      <c r="AL399" s="593"/>
      <c r="AM399" s="593"/>
      <c r="AN399" s="593"/>
      <c r="AO399" s="593"/>
      <c r="AP399" s="593"/>
      <c r="AQ399" s="593"/>
      <c r="AR399" s="593"/>
      <c r="AS399" s="593"/>
      <c r="AT399" s="593"/>
      <c r="AU399" s="593"/>
      <c r="AV399" s="593"/>
      <c r="AW399" s="593"/>
      <c r="AX399" s="593"/>
      <c r="AY399" s="593"/>
      <c r="AZ399" s="593"/>
      <c r="BA399" s="593"/>
      <c r="BB399" s="593"/>
      <c r="BC399" s="593"/>
      <c r="BD399" s="593"/>
      <c r="BE399" s="593"/>
      <c r="BF399" s="593"/>
      <c r="BG399" s="593"/>
      <c r="BH399" s="593"/>
      <c r="BI399" s="593"/>
      <c r="BJ399" s="593"/>
      <c r="BK399" s="593"/>
      <c r="BL399" s="593"/>
      <c r="BM399" s="593"/>
      <c r="BN399" s="593"/>
      <c r="BO399" s="593"/>
      <c r="BP399" s="593"/>
      <c r="BQ399" s="593"/>
      <c r="BR399" s="593"/>
      <c r="BS399" s="593"/>
      <c r="BT399" s="593"/>
      <c r="BU399" s="593"/>
      <c r="BV399" s="593"/>
      <c r="BW399" s="593"/>
      <c r="BX399" s="593"/>
      <c r="BY399" s="593"/>
      <c r="BZ399" s="593"/>
    </row>
    <row r="400" spans="8:78" x14ac:dyDescent="0.35">
      <c r="H400" s="593"/>
      <c r="I400" s="593"/>
      <c r="J400" s="593"/>
      <c r="K400" s="593"/>
      <c r="L400" s="593"/>
      <c r="M400" s="593"/>
      <c r="N400" s="593"/>
      <c r="O400" s="593"/>
      <c r="P400" s="593"/>
      <c r="Q400" s="593"/>
      <c r="R400" s="593"/>
      <c r="S400" s="593"/>
      <c r="T400" s="593"/>
      <c r="U400" s="593"/>
      <c r="V400" s="593"/>
      <c r="W400" s="593"/>
      <c r="X400" s="593"/>
      <c r="Y400" s="593"/>
      <c r="Z400" s="593"/>
      <c r="AA400" s="593"/>
      <c r="AB400" s="593"/>
      <c r="AC400" s="593"/>
      <c r="AD400" s="593"/>
      <c r="AE400" s="593"/>
      <c r="AF400" s="593"/>
      <c r="AG400" s="593"/>
      <c r="AH400" s="593"/>
      <c r="AI400" s="593"/>
      <c r="AJ400" s="593"/>
      <c r="AK400" s="593"/>
      <c r="AL400" s="593"/>
      <c r="AM400" s="593"/>
      <c r="AN400" s="593"/>
      <c r="AO400" s="593"/>
      <c r="AP400" s="593"/>
      <c r="AQ400" s="593"/>
      <c r="AR400" s="593"/>
      <c r="AS400" s="593"/>
      <c r="AT400" s="593"/>
      <c r="AU400" s="593"/>
      <c r="AV400" s="593"/>
      <c r="AW400" s="593"/>
      <c r="AX400" s="593"/>
      <c r="AY400" s="593"/>
      <c r="AZ400" s="593"/>
      <c r="BA400" s="593"/>
      <c r="BB400" s="593"/>
      <c r="BC400" s="593"/>
      <c r="BD400" s="593"/>
      <c r="BE400" s="593"/>
      <c r="BF400" s="593"/>
      <c r="BG400" s="593"/>
      <c r="BH400" s="593"/>
      <c r="BI400" s="593"/>
      <c r="BJ400" s="593"/>
      <c r="BK400" s="593"/>
      <c r="BL400" s="593"/>
      <c r="BM400" s="593"/>
      <c r="BN400" s="593"/>
      <c r="BO400" s="593"/>
      <c r="BP400" s="593"/>
      <c r="BQ400" s="593"/>
      <c r="BR400" s="593"/>
      <c r="BS400" s="593"/>
      <c r="BT400" s="593"/>
      <c r="BU400" s="593"/>
      <c r="BV400" s="593"/>
      <c r="BW400" s="593"/>
      <c r="BX400" s="593"/>
      <c r="BY400" s="593"/>
      <c r="BZ400" s="593"/>
    </row>
    <row r="401" spans="8:78" x14ac:dyDescent="0.35">
      <c r="H401" s="593"/>
      <c r="I401" s="593"/>
      <c r="J401" s="593"/>
      <c r="K401" s="593"/>
      <c r="L401" s="593"/>
      <c r="M401" s="593"/>
      <c r="N401" s="593"/>
      <c r="O401" s="593"/>
      <c r="P401" s="593"/>
      <c r="Q401" s="593"/>
      <c r="R401" s="593"/>
      <c r="S401" s="593"/>
      <c r="T401" s="593"/>
      <c r="U401" s="593"/>
      <c r="V401" s="593"/>
      <c r="W401" s="593"/>
      <c r="X401" s="593"/>
      <c r="Y401" s="593"/>
      <c r="Z401" s="593"/>
      <c r="AA401" s="593"/>
      <c r="AB401" s="593"/>
      <c r="AC401" s="593"/>
      <c r="AD401" s="593"/>
      <c r="AE401" s="593"/>
      <c r="AF401" s="593"/>
      <c r="AG401" s="593"/>
      <c r="AH401" s="593"/>
      <c r="AI401" s="593"/>
      <c r="AJ401" s="593"/>
      <c r="AK401" s="593"/>
      <c r="AL401" s="593"/>
      <c r="AM401" s="593"/>
      <c r="AN401" s="593"/>
      <c r="AO401" s="593"/>
      <c r="AP401" s="593"/>
      <c r="AQ401" s="593"/>
      <c r="AR401" s="593"/>
      <c r="AS401" s="593"/>
      <c r="AT401" s="593"/>
      <c r="AU401" s="593"/>
      <c r="AV401" s="593"/>
      <c r="AW401" s="593"/>
      <c r="AX401" s="593"/>
      <c r="AY401" s="593"/>
      <c r="AZ401" s="593"/>
      <c r="BA401" s="593"/>
      <c r="BB401" s="593"/>
      <c r="BC401" s="593"/>
      <c r="BD401" s="593"/>
      <c r="BE401" s="593"/>
      <c r="BF401" s="593"/>
      <c r="BG401" s="593"/>
      <c r="BH401" s="593"/>
      <c r="BI401" s="593"/>
      <c r="BJ401" s="593"/>
      <c r="BK401" s="593"/>
      <c r="BL401" s="593"/>
      <c r="BM401" s="593"/>
      <c r="BN401" s="593"/>
      <c r="BO401" s="593"/>
      <c r="BP401" s="593"/>
      <c r="BQ401" s="593"/>
      <c r="BR401" s="593"/>
      <c r="BS401" s="593"/>
      <c r="BT401" s="593"/>
      <c r="BU401" s="593"/>
      <c r="BV401" s="593"/>
      <c r="BW401" s="593"/>
      <c r="BX401" s="593"/>
      <c r="BY401" s="593"/>
      <c r="BZ401" s="593"/>
    </row>
    <row r="402" spans="8:78" x14ac:dyDescent="0.35">
      <c r="H402" s="593"/>
      <c r="I402" s="593"/>
      <c r="J402" s="593"/>
      <c r="K402" s="593"/>
      <c r="L402" s="593"/>
      <c r="M402" s="593"/>
      <c r="N402" s="593"/>
      <c r="O402" s="593"/>
      <c r="P402" s="593"/>
      <c r="Q402" s="593"/>
      <c r="R402" s="593"/>
      <c r="S402" s="593"/>
      <c r="T402" s="593"/>
      <c r="U402" s="593"/>
      <c r="V402" s="593"/>
      <c r="W402" s="593"/>
      <c r="X402" s="593"/>
      <c r="Y402" s="593"/>
      <c r="Z402" s="593"/>
      <c r="AA402" s="593"/>
      <c r="AB402" s="593"/>
      <c r="AC402" s="593"/>
      <c r="AD402" s="593"/>
      <c r="AE402" s="593"/>
      <c r="AF402" s="593"/>
      <c r="AG402" s="593"/>
      <c r="AH402" s="593"/>
      <c r="AI402" s="593"/>
      <c r="AJ402" s="593"/>
      <c r="AK402" s="593"/>
      <c r="AL402" s="593"/>
      <c r="AM402" s="593"/>
      <c r="AN402" s="593"/>
      <c r="AO402" s="593"/>
      <c r="AP402" s="593"/>
      <c r="AQ402" s="593"/>
      <c r="AR402" s="593"/>
      <c r="AS402" s="593"/>
      <c r="AT402" s="593"/>
      <c r="AU402" s="593"/>
      <c r="AV402" s="593"/>
      <c r="AW402" s="593"/>
      <c r="AX402" s="593"/>
      <c r="AY402" s="593"/>
      <c r="AZ402" s="593"/>
      <c r="BA402" s="593"/>
      <c r="BB402" s="593"/>
      <c r="BC402" s="593"/>
      <c r="BD402" s="593"/>
      <c r="BE402" s="593"/>
      <c r="BF402" s="593"/>
      <c r="BG402" s="593"/>
      <c r="BH402" s="593"/>
      <c r="BI402" s="593"/>
      <c r="BJ402" s="593"/>
      <c r="BK402" s="593"/>
      <c r="BL402" s="593"/>
      <c r="BM402" s="593"/>
      <c r="BN402" s="593"/>
      <c r="BO402" s="593"/>
      <c r="BP402" s="593"/>
      <c r="BQ402" s="593"/>
      <c r="BR402" s="593"/>
      <c r="BS402" s="593"/>
      <c r="BT402" s="593"/>
      <c r="BU402" s="593"/>
      <c r="BV402" s="593"/>
      <c r="BW402" s="593"/>
      <c r="BX402" s="593"/>
      <c r="BY402" s="593"/>
      <c r="BZ402" s="593"/>
    </row>
    <row r="403" spans="8:78" x14ac:dyDescent="0.35">
      <c r="H403" s="593"/>
      <c r="I403" s="593"/>
      <c r="J403" s="593"/>
      <c r="K403" s="593"/>
      <c r="L403" s="593"/>
      <c r="M403" s="593"/>
      <c r="N403" s="593"/>
      <c r="O403" s="593"/>
      <c r="P403" s="593"/>
      <c r="Q403" s="593"/>
      <c r="R403" s="593"/>
      <c r="S403" s="593"/>
      <c r="T403" s="593"/>
      <c r="U403" s="593"/>
      <c r="V403" s="593"/>
      <c r="W403" s="593"/>
      <c r="X403" s="593"/>
      <c r="Y403" s="593"/>
      <c r="Z403" s="593"/>
      <c r="AA403" s="593"/>
      <c r="AB403" s="593"/>
      <c r="AC403" s="593"/>
      <c r="AD403" s="593"/>
      <c r="AE403" s="593"/>
      <c r="AF403" s="593"/>
      <c r="AG403" s="593"/>
      <c r="AH403" s="593"/>
      <c r="AI403" s="593"/>
      <c r="AJ403" s="593"/>
      <c r="AK403" s="593"/>
      <c r="AL403" s="593"/>
      <c r="AM403" s="593"/>
      <c r="AN403" s="593"/>
      <c r="AO403" s="593"/>
      <c r="AP403" s="593"/>
      <c r="AQ403" s="593"/>
      <c r="AR403" s="593"/>
      <c r="AS403" s="593"/>
      <c r="AT403" s="593"/>
      <c r="AU403" s="593"/>
      <c r="AV403" s="593"/>
      <c r="AW403" s="593"/>
      <c r="AX403" s="593"/>
      <c r="AY403" s="593"/>
      <c r="AZ403" s="593"/>
      <c r="BA403" s="593"/>
      <c r="BB403" s="593"/>
      <c r="BC403" s="593"/>
      <c r="BD403" s="593"/>
      <c r="BE403" s="593"/>
      <c r="BF403" s="593"/>
      <c r="BG403" s="593"/>
      <c r="BH403" s="593"/>
      <c r="BI403" s="593"/>
      <c r="BJ403" s="593"/>
      <c r="BK403" s="593"/>
      <c r="BL403" s="593"/>
      <c r="BM403" s="593"/>
      <c r="BN403" s="593"/>
      <c r="BO403" s="593"/>
      <c r="BP403" s="593"/>
      <c r="BQ403" s="593"/>
      <c r="BR403" s="593"/>
      <c r="BS403" s="593"/>
      <c r="BT403" s="593"/>
      <c r="BU403" s="593"/>
      <c r="BV403" s="593"/>
      <c r="BW403" s="593"/>
      <c r="BX403" s="593"/>
      <c r="BY403" s="593"/>
      <c r="BZ403" s="593"/>
    </row>
    <row r="404" spans="8:78" x14ac:dyDescent="0.35">
      <c r="H404" s="593"/>
      <c r="I404" s="593"/>
      <c r="J404" s="593"/>
      <c r="K404" s="593"/>
      <c r="L404" s="593"/>
      <c r="M404" s="593"/>
      <c r="N404" s="593"/>
      <c r="O404" s="593"/>
      <c r="P404" s="593"/>
      <c r="Q404" s="593"/>
      <c r="R404" s="593"/>
      <c r="S404" s="593"/>
      <c r="T404" s="593"/>
      <c r="U404" s="593"/>
      <c r="V404" s="593"/>
      <c r="W404" s="593"/>
      <c r="X404" s="593"/>
      <c r="Y404" s="593"/>
      <c r="Z404" s="593"/>
      <c r="AA404" s="593"/>
      <c r="AB404" s="593"/>
      <c r="AC404" s="593"/>
      <c r="AD404" s="593"/>
      <c r="AE404" s="593"/>
      <c r="AF404" s="593"/>
      <c r="AG404" s="593"/>
      <c r="AH404" s="593"/>
      <c r="AI404" s="593"/>
      <c r="AJ404" s="593"/>
      <c r="AK404" s="593"/>
      <c r="AL404" s="593"/>
      <c r="AM404" s="593"/>
      <c r="AN404" s="593"/>
      <c r="AO404" s="593"/>
      <c r="AP404" s="593"/>
      <c r="AQ404" s="593"/>
      <c r="AR404" s="593"/>
      <c r="AS404" s="593"/>
      <c r="AT404" s="593"/>
      <c r="AU404" s="593"/>
      <c r="AV404" s="593"/>
      <c r="AW404" s="593"/>
      <c r="AX404" s="593"/>
      <c r="AY404" s="593"/>
      <c r="AZ404" s="593"/>
      <c r="BA404" s="593"/>
      <c r="BB404" s="593"/>
      <c r="BC404" s="593"/>
      <c r="BD404" s="593"/>
      <c r="BE404" s="593"/>
      <c r="BF404" s="593"/>
      <c r="BG404" s="593"/>
      <c r="BH404" s="593"/>
      <c r="BI404" s="593"/>
      <c r="BJ404" s="593"/>
      <c r="BK404" s="593"/>
      <c r="BL404" s="593"/>
      <c r="BM404" s="593"/>
      <c r="BN404" s="593"/>
      <c r="BO404" s="593"/>
      <c r="BP404" s="593"/>
      <c r="BQ404" s="593"/>
      <c r="BR404" s="593"/>
      <c r="BS404" s="593"/>
      <c r="BT404" s="593"/>
      <c r="BU404" s="593"/>
      <c r="BV404" s="593"/>
      <c r="BW404" s="593"/>
      <c r="BX404" s="593"/>
      <c r="BY404" s="593"/>
      <c r="BZ404" s="593"/>
    </row>
    <row r="405" spans="8:78" x14ac:dyDescent="0.35">
      <c r="H405" s="593"/>
      <c r="I405" s="593"/>
      <c r="J405" s="593"/>
      <c r="K405" s="593"/>
      <c r="L405" s="593"/>
      <c r="M405" s="593"/>
      <c r="N405" s="593"/>
      <c r="O405" s="593"/>
      <c r="P405" s="593"/>
      <c r="Q405" s="593"/>
      <c r="R405" s="593"/>
      <c r="S405" s="593"/>
      <c r="T405" s="593"/>
      <c r="U405" s="593"/>
      <c r="V405" s="593"/>
      <c r="W405" s="593"/>
      <c r="X405" s="593"/>
      <c r="Y405" s="593"/>
      <c r="Z405" s="593"/>
      <c r="AA405" s="593"/>
      <c r="AB405" s="593"/>
      <c r="AC405" s="593"/>
      <c r="AD405" s="593"/>
      <c r="AE405" s="593"/>
      <c r="AF405" s="593"/>
      <c r="AG405" s="593"/>
      <c r="AH405" s="593"/>
      <c r="AI405" s="593"/>
      <c r="AJ405" s="593"/>
      <c r="AK405" s="593"/>
      <c r="AL405" s="593"/>
      <c r="AM405" s="593"/>
      <c r="AN405" s="593"/>
      <c r="AO405" s="593"/>
      <c r="AP405" s="593"/>
      <c r="AQ405" s="593"/>
      <c r="AR405" s="593"/>
      <c r="AS405" s="593"/>
      <c r="AT405" s="593"/>
      <c r="AU405" s="593"/>
      <c r="AV405" s="593"/>
      <c r="AW405" s="593"/>
      <c r="AX405" s="593"/>
      <c r="AY405" s="593"/>
      <c r="AZ405" s="593"/>
      <c r="BA405" s="593"/>
      <c r="BB405" s="593"/>
      <c r="BC405" s="593"/>
      <c r="BD405" s="593"/>
      <c r="BE405" s="593"/>
      <c r="BF405" s="593"/>
      <c r="BG405" s="593"/>
      <c r="BH405" s="593"/>
      <c r="BI405" s="593"/>
      <c r="BJ405" s="593"/>
      <c r="BK405" s="593"/>
      <c r="BL405" s="593"/>
      <c r="BM405" s="593"/>
      <c r="BN405" s="593"/>
      <c r="BO405" s="593"/>
      <c r="BP405" s="593"/>
      <c r="BQ405" s="593"/>
      <c r="BR405" s="593"/>
      <c r="BS405" s="593"/>
      <c r="BT405" s="593"/>
      <c r="BU405" s="593"/>
      <c r="BV405" s="593"/>
      <c r="BW405" s="593"/>
      <c r="BX405" s="593"/>
      <c r="BY405" s="593"/>
      <c r="BZ405" s="593"/>
    </row>
    <row r="406" spans="8:78" x14ac:dyDescent="0.35">
      <c r="H406" s="593"/>
      <c r="I406" s="593"/>
      <c r="J406" s="593"/>
      <c r="K406" s="593"/>
      <c r="L406" s="593"/>
      <c r="M406" s="593"/>
      <c r="N406" s="593"/>
      <c r="O406" s="593"/>
      <c r="P406" s="593"/>
      <c r="Q406" s="593"/>
      <c r="R406" s="593"/>
      <c r="S406" s="593"/>
      <c r="T406" s="593"/>
      <c r="U406" s="593"/>
      <c r="V406" s="593"/>
      <c r="W406" s="593"/>
      <c r="X406" s="593"/>
      <c r="Y406" s="593"/>
      <c r="Z406" s="593"/>
      <c r="AA406" s="593"/>
      <c r="AB406" s="593"/>
      <c r="AC406" s="593"/>
      <c r="AD406" s="593"/>
      <c r="AE406" s="593"/>
      <c r="AF406" s="593"/>
      <c r="AG406" s="593"/>
      <c r="AH406" s="593"/>
      <c r="AI406" s="593"/>
      <c r="AJ406" s="593"/>
      <c r="AK406" s="593"/>
      <c r="AL406" s="593"/>
      <c r="AM406" s="593"/>
      <c r="AN406" s="593"/>
      <c r="AO406" s="593"/>
      <c r="AP406" s="593"/>
      <c r="AQ406" s="593"/>
      <c r="AR406" s="593"/>
      <c r="AS406" s="593"/>
      <c r="AT406" s="593"/>
      <c r="AU406" s="593"/>
      <c r="AV406" s="593"/>
      <c r="AW406" s="593"/>
      <c r="AX406" s="593"/>
      <c r="AY406" s="593"/>
      <c r="AZ406" s="593"/>
      <c r="BA406" s="593"/>
      <c r="BB406" s="593"/>
      <c r="BC406" s="593"/>
      <c r="BD406" s="593"/>
      <c r="BE406" s="593"/>
      <c r="BF406" s="593"/>
      <c r="BG406" s="593"/>
      <c r="BH406" s="593"/>
      <c r="BI406" s="593"/>
      <c r="BJ406" s="593"/>
      <c r="BK406" s="593"/>
      <c r="BL406" s="593"/>
      <c r="BM406" s="593"/>
      <c r="BN406" s="593"/>
      <c r="BO406" s="593"/>
      <c r="BP406" s="593"/>
      <c r="BQ406" s="593"/>
      <c r="BR406" s="593"/>
      <c r="BS406" s="593"/>
      <c r="BT406" s="593"/>
      <c r="BU406" s="593"/>
      <c r="BV406" s="593"/>
      <c r="BW406" s="593"/>
      <c r="BX406" s="593"/>
      <c r="BY406" s="593"/>
      <c r="BZ406" s="593"/>
    </row>
    <row r="407" spans="8:78" x14ac:dyDescent="0.35">
      <c r="H407" s="593"/>
      <c r="I407" s="593"/>
      <c r="J407" s="593"/>
      <c r="K407" s="593"/>
      <c r="L407" s="593"/>
      <c r="M407" s="593"/>
      <c r="N407" s="593"/>
      <c r="O407" s="593"/>
      <c r="P407" s="593"/>
      <c r="Q407" s="593"/>
      <c r="R407" s="593"/>
      <c r="S407" s="593"/>
      <c r="T407" s="593"/>
      <c r="U407" s="593"/>
      <c r="V407" s="593"/>
      <c r="W407" s="593"/>
      <c r="X407" s="593"/>
      <c r="Y407" s="593"/>
      <c r="Z407" s="593"/>
      <c r="AA407" s="593"/>
      <c r="AB407" s="593"/>
      <c r="AC407" s="593"/>
      <c r="AD407" s="593"/>
      <c r="AE407" s="593"/>
      <c r="AF407" s="593"/>
      <c r="AG407" s="593"/>
      <c r="AH407" s="593"/>
      <c r="AI407" s="593"/>
      <c r="AJ407" s="593"/>
      <c r="AK407" s="593"/>
      <c r="AL407" s="593"/>
      <c r="AM407" s="593"/>
      <c r="AN407" s="593"/>
      <c r="AO407" s="593"/>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3"/>
      <c r="BM407" s="593"/>
      <c r="BN407" s="593"/>
      <c r="BO407" s="593"/>
      <c r="BP407" s="593"/>
      <c r="BQ407" s="593"/>
      <c r="BR407" s="593"/>
      <c r="BS407" s="593"/>
      <c r="BT407" s="593"/>
      <c r="BU407" s="593"/>
      <c r="BV407" s="593"/>
      <c r="BW407" s="593"/>
      <c r="BX407" s="593"/>
      <c r="BY407" s="593"/>
      <c r="BZ407" s="593"/>
    </row>
    <row r="408" spans="8:78" x14ac:dyDescent="0.35">
      <c r="H408" s="593"/>
      <c r="I408" s="593"/>
      <c r="J408" s="593"/>
      <c r="K408" s="593"/>
      <c r="L408" s="593"/>
      <c r="M408" s="593"/>
      <c r="N408" s="593"/>
      <c r="O408" s="593"/>
      <c r="P408" s="593"/>
      <c r="Q408" s="593"/>
      <c r="R408" s="593"/>
      <c r="S408" s="593"/>
      <c r="T408" s="593"/>
      <c r="U408" s="593"/>
      <c r="V408" s="593"/>
      <c r="W408" s="593"/>
      <c r="X408" s="593"/>
      <c r="Y408" s="593"/>
      <c r="Z408" s="593"/>
      <c r="AA408" s="593"/>
      <c r="AB408" s="593"/>
      <c r="AC408" s="593"/>
      <c r="AD408" s="593"/>
      <c r="AE408" s="593"/>
      <c r="AF408" s="593"/>
      <c r="AG408" s="593"/>
      <c r="AH408" s="593"/>
      <c r="AI408" s="593"/>
      <c r="AJ408" s="593"/>
      <c r="AK408" s="593"/>
      <c r="AL408" s="593"/>
      <c r="AM408" s="593"/>
      <c r="AN408" s="593"/>
      <c r="AO408" s="593"/>
      <c r="AP408" s="593"/>
      <c r="AQ408" s="593"/>
      <c r="AR408" s="593"/>
      <c r="AS408" s="593"/>
      <c r="AT408" s="593"/>
      <c r="AU408" s="593"/>
      <c r="AV408" s="593"/>
      <c r="AW408" s="593"/>
      <c r="AX408" s="593"/>
      <c r="AY408" s="593"/>
      <c r="AZ408" s="593"/>
      <c r="BA408" s="593"/>
      <c r="BB408" s="593"/>
      <c r="BC408" s="593"/>
      <c r="BD408" s="593"/>
      <c r="BE408" s="593"/>
      <c r="BF408" s="593"/>
      <c r="BG408" s="593"/>
      <c r="BH408" s="593"/>
      <c r="BI408" s="593"/>
      <c r="BJ408" s="593"/>
      <c r="BK408" s="593"/>
      <c r="BL408" s="593"/>
      <c r="BM408" s="593"/>
      <c r="BN408" s="593"/>
      <c r="BO408" s="593"/>
      <c r="BP408" s="593"/>
      <c r="BQ408" s="593"/>
      <c r="BR408" s="593"/>
      <c r="BS408" s="593"/>
      <c r="BT408" s="593"/>
      <c r="BU408" s="593"/>
      <c r="BV408" s="593"/>
      <c r="BW408" s="593"/>
      <c r="BX408" s="593"/>
      <c r="BY408" s="593"/>
      <c r="BZ408" s="593"/>
    </row>
    <row r="409" spans="8:78" x14ac:dyDescent="0.35">
      <c r="H409" s="593"/>
      <c r="I409" s="593"/>
      <c r="J409" s="593"/>
      <c r="K409" s="593"/>
      <c r="L409" s="593"/>
      <c r="M409" s="593"/>
      <c r="N409" s="593"/>
      <c r="O409" s="593"/>
      <c r="P409" s="593"/>
      <c r="Q409" s="593"/>
      <c r="R409" s="593"/>
      <c r="S409" s="593"/>
      <c r="T409" s="593"/>
      <c r="U409" s="593"/>
      <c r="V409" s="593"/>
      <c r="W409" s="593"/>
      <c r="X409" s="593"/>
      <c r="Y409" s="593"/>
      <c r="Z409" s="593"/>
      <c r="AA409" s="593"/>
      <c r="AB409" s="593"/>
      <c r="AC409" s="593"/>
      <c r="AD409" s="593"/>
      <c r="AE409" s="593"/>
      <c r="AF409" s="593"/>
      <c r="AG409" s="593"/>
      <c r="AH409" s="593"/>
      <c r="AI409" s="593"/>
      <c r="AJ409" s="593"/>
      <c r="AK409" s="593"/>
      <c r="AL409" s="593"/>
      <c r="AM409" s="593"/>
      <c r="AN409" s="593"/>
      <c r="AO409" s="593"/>
      <c r="AP409" s="593"/>
      <c r="AQ409" s="593"/>
      <c r="AR409" s="593"/>
      <c r="AS409" s="593"/>
      <c r="AT409" s="593"/>
      <c r="AU409" s="593"/>
      <c r="AV409" s="593"/>
      <c r="AW409" s="593"/>
      <c r="AX409" s="593"/>
      <c r="AY409" s="593"/>
      <c r="AZ409" s="593"/>
      <c r="BA409" s="593"/>
      <c r="BB409" s="593"/>
      <c r="BC409" s="593"/>
      <c r="BD409" s="593"/>
      <c r="BE409" s="593"/>
      <c r="BF409" s="593"/>
      <c r="BG409" s="593"/>
      <c r="BH409" s="593"/>
      <c r="BI409" s="593"/>
      <c r="BJ409" s="593"/>
      <c r="BK409" s="593"/>
      <c r="BL409" s="593"/>
      <c r="BM409" s="593"/>
      <c r="BN409" s="593"/>
      <c r="BO409" s="593"/>
      <c r="BP409" s="593"/>
      <c r="BQ409" s="593"/>
      <c r="BR409" s="593"/>
      <c r="BS409" s="593"/>
      <c r="BT409" s="593"/>
      <c r="BU409" s="593"/>
      <c r="BV409" s="593"/>
      <c r="BW409" s="593"/>
      <c r="BX409" s="593"/>
      <c r="BY409" s="593"/>
      <c r="BZ409" s="593"/>
    </row>
    <row r="410" spans="8:78" x14ac:dyDescent="0.35">
      <c r="H410" s="593"/>
      <c r="I410" s="593"/>
      <c r="J410" s="593"/>
      <c r="K410" s="593"/>
      <c r="L410" s="593"/>
      <c r="M410" s="593"/>
      <c r="N410" s="593"/>
      <c r="O410" s="593"/>
      <c r="P410" s="593"/>
      <c r="Q410" s="593"/>
      <c r="R410" s="593"/>
      <c r="S410" s="593"/>
      <c r="T410" s="593"/>
      <c r="U410" s="593"/>
      <c r="V410" s="593"/>
      <c r="W410" s="593"/>
      <c r="X410" s="593"/>
      <c r="Y410" s="593"/>
      <c r="Z410" s="593"/>
      <c r="AA410" s="593"/>
      <c r="AB410" s="593"/>
      <c r="AC410" s="593"/>
      <c r="AD410" s="593"/>
      <c r="AE410" s="593"/>
      <c r="AF410" s="593"/>
      <c r="AG410" s="593"/>
      <c r="AH410" s="593"/>
      <c r="AI410" s="593"/>
      <c r="AJ410" s="593"/>
      <c r="AK410" s="593"/>
      <c r="AL410" s="593"/>
      <c r="AM410" s="593"/>
      <c r="AN410" s="593"/>
      <c r="AO410" s="593"/>
      <c r="AP410" s="593"/>
      <c r="AQ410" s="593"/>
      <c r="AR410" s="593"/>
      <c r="AS410" s="593"/>
      <c r="AT410" s="593"/>
      <c r="AU410" s="593"/>
      <c r="AV410" s="593"/>
      <c r="AW410" s="593"/>
      <c r="AX410" s="593"/>
      <c r="AY410" s="593"/>
      <c r="AZ410" s="593"/>
      <c r="BA410" s="593"/>
      <c r="BB410" s="593"/>
      <c r="BC410" s="593"/>
      <c r="BD410" s="593"/>
      <c r="BE410" s="593"/>
      <c r="BF410" s="593"/>
      <c r="BG410" s="593"/>
      <c r="BH410" s="593"/>
      <c r="BI410" s="593"/>
      <c r="BJ410" s="593"/>
      <c r="BK410" s="593"/>
      <c r="BL410" s="593"/>
      <c r="BM410" s="593"/>
      <c r="BN410" s="593"/>
      <c r="BO410" s="593"/>
      <c r="BP410" s="593"/>
      <c r="BQ410" s="593"/>
      <c r="BR410" s="593"/>
      <c r="BS410" s="593"/>
      <c r="BT410" s="593"/>
      <c r="BU410" s="593"/>
      <c r="BV410" s="593"/>
      <c r="BW410" s="593"/>
      <c r="BX410" s="593"/>
      <c r="BY410" s="593"/>
      <c r="BZ410" s="593"/>
    </row>
    <row r="411" spans="8:78" x14ac:dyDescent="0.35">
      <c r="H411" s="593"/>
      <c r="I411" s="593"/>
      <c r="J411" s="593"/>
      <c r="K411" s="593"/>
      <c r="L411" s="593"/>
      <c r="M411" s="593"/>
      <c r="N411" s="593"/>
      <c r="O411" s="593"/>
      <c r="P411" s="593"/>
      <c r="Q411" s="593"/>
      <c r="R411" s="593"/>
      <c r="S411" s="593"/>
      <c r="T411" s="593"/>
      <c r="U411" s="593"/>
      <c r="V411" s="593"/>
      <c r="W411" s="593"/>
      <c r="X411" s="593"/>
      <c r="Y411" s="593"/>
      <c r="Z411" s="593"/>
      <c r="AA411" s="593"/>
      <c r="AB411" s="593"/>
      <c r="AC411" s="593"/>
      <c r="AD411" s="593"/>
      <c r="AE411" s="593"/>
      <c r="AF411" s="593"/>
      <c r="AG411" s="593"/>
      <c r="AH411" s="593"/>
      <c r="AI411" s="593"/>
      <c r="AJ411" s="593"/>
      <c r="AK411" s="593"/>
      <c r="AL411" s="593"/>
      <c r="AM411" s="593"/>
      <c r="AN411" s="593"/>
      <c r="AO411" s="593"/>
      <c r="AP411" s="593"/>
      <c r="AQ411" s="593"/>
      <c r="AR411" s="593"/>
      <c r="AS411" s="593"/>
      <c r="AT411" s="593"/>
      <c r="AU411" s="593"/>
      <c r="AV411" s="593"/>
      <c r="AW411" s="593"/>
      <c r="AX411" s="593"/>
      <c r="AY411" s="593"/>
      <c r="AZ411" s="593"/>
      <c r="BA411" s="593"/>
      <c r="BB411" s="593"/>
      <c r="BC411" s="593"/>
      <c r="BD411" s="593"/>
      <c r="BE411" s="593"/>
      <c r="BF411" s="593"/>
      <c r="BG411" s="593"/>
      <c r="BH411" s="593"/>
      <c r="BI411" s="593"/>
      <c r="BJ411" s="593"/>
      <c r="BK411" s="593"/>
      <c r="BL411" s="593"/>
      <c r="BM411" s="593"/>
      <c r="BN411" s="593"/>
      <c r="BO411" s="593"/>
      <c r="BP411" s="593"/>
      <c r="BQ411" s="593"/>
      <c r="BR411" s="593"/>
      <c r="BS411" s="593"/>
      <c r="BT411" s="593"/>
      <c r="BU411" s="593"/>
      <c r="BV411" s="593"/>
      <c r="BW411" s="593"/>
      <c r="BX411" s="593"/>
      <c r="BY411" s="593"/>
      <c r="BZ411" s="593"/>
    </row>
    <row r="412" spans="8:78" x14ac:dyDescent="0.35">
      <c r="H412" s="593"/>
      <c r="I412" s="593"/>
      <c r="J412" s="593"/>
      <c r="K412" s="593"/>
      <c r="L412" s="593"/>
      <c r="M412" s="593"/>
      <c r="N412" s="593"/>
      <c r="O412" s="593"/>
      <c r="P412" s="593"/>
      <c r="Q412" s="593"/>
      <c r="R412" s="593"/>
      <c r="S412" s="593"/>
      <c r="T412" s="593"/>
      <c r="U412" s="593"/>
      <c r="V412" s="593"/>
      <c r="W412" s="593"/>
      <c r="X412" s="593"/>
      <c r="Y412" s="593"/>
      <c r="Z412" s="593"/>
      <c r="AA412" s="593"/>
      <c r="AB412" s="593"/>
      <c r="AC412" s="593"/>
      <c r="AD412" s="593"/>
      <c r="AE412" s="593"/>
      <c r="AF412" s="593"/>
      <c r="AG412" s="593"/>
      <c r="AH412" s="593"/>
      <c r="AI412" s="593"/>
      <c r="AJ412" s="593"/>
      <c r="AK412" s="593"/>
      <c r="AL412" s="593"/>
      <c r="AM412" s="593"/>
      <c r="AN412" s="593"/>
      <c r="AO412" s="593"/>
      <c r="AP412" s="593"/>
      <c r="AQ412" s="593"/>
      <c r="AR412" s="593"/>
      <c r="AS412" s="593"/>
      <c r="AT412" s="593"/>
      <c r="AU412" s="593"/>
      <c r="AV412" s="593"/>
      <c r="AW412" s="593"/>
      <c r="AX412" s="593"/>
      <c r="AY412" s="593"/>
      <c r="AZ412" s="593"/>
      <c r="BA412" s="593"/>
      <c r="BB412" s="593"/>
      <c r="BC412" s="593"/>
      <c r="BD412" s="593"/>
      <c r="BE412" s="593"/>
      <c r="BF412" s="593"/>
      <c r="BG412" s="593"/>
      <c r="BH412" s="593"/>
      <c r="BI412" s="593"/>
      <c r="BJ412" s="593"/>
      <c r="BK412" s="593"/>
      <c r="BL412" s="593"/>
      <c r="BM412" s="593"/>
      <c r="BN412" s="593"/>
      <c r="BO412" s="593"/>
      <c r="BP412" s="593"/>
      <c r="BQ412" s="593"/>
      <c r="BR412" s="593"/>
      <c r="BS412" s="593"/>
      <c r="BT412" s="593"/>
      <c r="BU412" s="593"/>
      <c r="BV412" s="593"/>
      <c r="BW412" s="593"/>
      <c r="BX412" s="593"/>
      <c r="BY412" s="593"/>
      <c r="BZ412" s="593"/>
    </row>
    <row r="413" spans="8:78" x14ac:dyDescent="0.35">
      <c r="H413" s="593"/>
      <c r="I413" s="593"/>
      <c r="J413" s="593"/>
      <c r="K413" s="593"/>
      <c r="L413" s="593"/>
      <c r="M413" s="593"/>
      <c r="N413" s="593"/>
      <c r="O413" s="593"/>
      <c r="P413" s="593"/>
      <c r="Q413" s="593"/>
      <c r="R413" s="593"/>
      <c r="S413" s="593"/>
      <c r="T413" s="593"/>
      <c r="U413" s="593"/>
      <c r="V413" s="593"/>
      <c r="W413" s="593"/>
      <c r="X413" s="593"/>
      <c r="Y413" s="593"/>
      <c r="Z413" s="593"/>
      <c r="AA413" s="593"/>
      <c r="AB413" s="593"/>
      <c r="AC413" s="593"/>
      <c r="AD413" s="593"/>
      <c r="AE413" s="593"/>
      <c r="AF413" s="593"/>
      <c r="AG413" s="593"/>
      <c r="AH413" s="593"/>
      <c r="AI413" s="593"/>
      <c r="AJ413" s="593"/>
      <c r="AK413" s="593"/>
      <c r="AL413" s="593"/>
      <c r="AM413" s="593"/>
      <c r="AN413" s="593"/>
      <c r="AO413" s="593"/>
      <c r="AP413" s="593"/>
      <c r="AQ413" s="593"/>
      <c r="AR413" s="593"/>
      <c r="AS413" s="593"/>
      <c r="AT413" s="593"/>
      <c r="AU413" s="593"/>
      <c r="AV413" s="593"/>
      <c r="AW413" s="593"/>
      <c r="AX413" s="593"/>
      <c r="AY413" s="593"/>
      <c r="AZ413" s="593"/>
      <c r="BA413" s="593"/>
      <c r="BB413" s="593"/>
      <c r="BC413" s="593"/>
      <c r="BD413" s="593"/>
      <c r="BE413" s="593"/>
      <c r="BF413" s="593"/>
      <c r="BG413" s="593"/>
      <c r="BH413" s="593"/>
      <c r="BI413" s="593"/>
      <c r="BJ413" s="593"/>
      <c r="BK413" s="593"/>
      <c r="BL413" s="593"/>
      <c r="BM413" s="593"/>
      <c r="BN413" s="593"/>
      <c r="BO413" s="593"/>
      <c r="BP413" s="593"/>
      <c r="BQ413" s="593"/>
      <c r="BR413" s="593"/>
      <c r="BS413" s="593"/>
      <c r="BT413" s="593"/>
      <c r="BU413" s="593"/>
      <c r="BV413" s="593"/>
      <c r="BW413" s="593"/>
      <c r="BX413" s="593"/>
      <c r="BY413" s="593"/>
      <c r="BZ413" s="593"/>
    </row>
    <row r="414" spans="8:78" x14ac:dyDescent="0.35">
      <c r="H414" s="593"/>
      <c r="I414" s="593"/>
      <c r="J414" s="593"/>
      <c r="K414" s="593"/>
      <c r="L414" s="593"/>
      <c r="M414" s="593"/>
      <c r="N414" s="593"/>
      <c r="O414" s="593"/>
      <c r="P414" s="593"/>
      <c r="Q414" s="593"/>
      <c r="R414" s="593"/>
      <c r="S414" s="593"/>
      <c r="T414" s="593"/>
      <c r="U414" s="593"/>
      <c r="V414" s="593"/>
      <c r="W414" s="593"/>
      <c r="X414" s="593"/>
      <c r="Y414" s="593"/>
      <c r="Z414" s="593"/>
      <c r="AA414" s="593"/>
      <c r="AB414" s="593"/>
      <c r="AC414" s="593"/>
      <c r="AD414" s="593"/>
      <c r="AE414" s="593"/>
      <c r="AF414" s="593"/>
      <c r="AG414" s="593"/>
      <c r="AH414" s="593"/>
      <c r="AI414" s="593"/>
      <c r="AJ414" s="593"/>
      <c r="AK414" s="593"/>
      <c r="AL414" s="593"/>
      <c r="AM414" s="593"/>
      <c r="AN414" s="593"/>
      <c r="AO414" s="593"/>
      <c r="AP414" s="593"/>
      <c r="AQ414" s="593"/>
      <c r="AR414" s="593"/>
      <c r="AS414" s="593"/>
      <c r="AT414" s="593"/>
      <c r="AU414" s="593"/>
      <c r="AV414" s="593"/>
      <c r="AW414" s="593"/>
      <c r="AX414" s="593"/>
      <c r="AY414" s="593"/>
      <c r="AZ414" s="593"/>
      <c r="BA414" s="593"/>
      <c r="BB414" s="593"/>
      <c r="BC414" s="593"/>
      <c r="BD414" s="593"/>
      <c r="BE414" s="593"/>
      <c r="BF414" s="593"/>
      <c r="BG414" s="593"/>
      <c r="BH414" s="593"/>
      <c r="BI414" s="593"/>
      <c r="BJ414" s="593"/>
      <c r="BK414" s="593"/>
      <c r="BL414" s="593"/>
      <c r="BM414" s="593"/>
      <c r="BN414" s="593"/>
      <c r="BO414" s="593"/>
      <c r="BP414" s="593"/>
      <c r="BQ414" s="593"/>
      <c r="BR414" s="593"/>
      <c r="BS414" s="593"/>
      <c r="BT414" s="593"/>
      <c r="BU414" s="593"/>
      <c r="BV414" s="593"/>
      <c r="BW414" s="593"/>
      <c r="BX414" s="593"/>
      <c r="BY414" s="593"/>
      <c r="BZ414" s="593"/>
    </row>
    <row r="415" spans="8:78" x14ac:dyDescent="0.35">
      <c r="H415" s="593"/>
      <c r="I415" s="593"/>
      <c r="J415" s="593"/>
      <c r="K415" s="593"/>
      <c r="L415" s="593"/>
      <c r="M415" s="593"/>
      <c r="N415" s="593"/>
      <c r="O415" s="593"/>
      <c r="P415" s="593"/>
      <c r="Q415" s="593"/>
      <c r="R415" s="593"/>
      <c r="S415" s="593"/>
      <c r="T415" s="593"/>
      <c r="U415" s="593"/>
      <c r="V415" s="593"/>
      <c r="W415" s="593"/>
      <c r="X415" s="593"/>
      <c r="Y415" s="593"/>
      <c r="Z415" s="593"/>
      <c r="AA415" s="593"/>
      <c r="AB415" s="593"/>
      <c r="AC415" s="593"/>
      <c r="AD415" s="593"/>
      <c r="AE415" s="593"/>
      <c r="AF415" s="593"/>
      <c r="AG415" s="593"/>
      <c r="AH415" s="593"/>
      <c r="AI415" s="593"/>
      <c r="AJ415" s="593"/>
      <c r="AK415" s="593"/>
      <c r="AL415" s="593"/>
      <c r="AM415" s="593"/>
      <c r="AN415" s="593"/>
      <c r="AO415" s="593"/>
      <c r="AP415" s="593"/>
      <c r="AQ415" s="593"/>
      <c r="AR415" s="593"/>
      <c r="AS415" s="593"/>
      <c r="AT415" s="593"/>
      <c r="AU415" s="593"/>
      <c r="AV415" s="593"/>
      <c r="AW415" s="593"/>
      <c r="AX415" s="593"/>
      <c r="AY415" s="593"/>
      <c r="AZ415" s="593"/>
      <c r="BA415" s="593"/>
      <c r="BB415" s="593"/>
      <c r="BC415" s="593"/>
      <c r="BD415" s="593"/>
      <c r="BE415" s="593"/>
      <c r="BF415" s="593"/>
      <c r="BG415" s="593"/>
      <c r="BH415" s="593"/>
      <c r="BI415" s="593"/>
      <c r="BJ415" s="593"/>
      <c r="BK415" s="593"/>
      <c r="BL415" s="593"/>
      <c r="BM415" s="593"/>
      <c r="BN415" s="593"/>
      <c r="BO415" s="593"/>
      <c r="BP415" s="593"/>
      <c r="BQ415" s="593"/>
      <c r="BR415" s="593"/>
      <c r="BS415" s="593"/>
      <c r="BT415" s="593"/>
      <c r="BU415" s="593"/>
      <c r="BV415" s="593"/>
      <c r="BW415" s="593"/>
      <c r="BX415" s="593"/>
      <c r="BY415" s="593"/>
      <c r="BZ415" s="593"/>
    </row>
    <row r="416" spans="8:78" x14ac:dyDescent="0.35">
      <c r="H416" s="593"/>
      <c r="I416" s="593"/>
      <c r="J416" s="593"/>
      <c r="K416" s="593"/>
      <c r="L416" s="593"/>
      <c r="M416" s="593"/>
      <c r="N416" s="593"/>
      <c r="O416" s="593"/>
      <c r="P416" s="593"/>
      <c r="Q416" s="593"/>
      <c r="R416" s="593"/>
      <c r="S416" s="593"/>
      <c r="T416" s="593"/>
      <c r="U416" s="593"/>
      <c r="V416" s="593"/>
      <c r="W416" s="593"/>
      <c r="X416" s="593"/>
      <c r="Y416" s="593"/>
      <c r="Z416" s="593"/>
      <c r="AA416" s="593"/>
      <c r="AB416" s="593"/>
      <c r="AC416" s="593"/>
      <c r="AD416" s="593"/>
      <c r="AE416" s="593"/>
      <c r="AF416" s="593"/>
      <c r="AG416" s="593"/>
      <c r="AH416" s="593"/>
      <c r="AI416" s="593"/>
      <c r="AJ416" s="593"/>
      <c r="AK416" s="593"/>
      <c r="AL416" s="593"/>
      <c r="AM416" s="593"/>
      <c r="AN416" s="593"/>
      <c r="AO416" s="593"/>
      <c r="AP416" s="593"/>
      <c r="AQ416" s="593"/>
      <c r="AR416" s="593"/>
      <c r="AS416" s="593"/>
      <c r="AT416" s="593"/>
      <c r="AU416" s="593"/>
      <c r="AV416" s="593"/>
      <c r="AW416" s="593"/>
      <c r="AX416" s="593"/>
      <c r="AY416" s="593"/>
      <c r="AZ416" s="593"/>
      <c r="BA416" s="593"/>
      <c r="BB416" s="593"/>
      <c r="BC416" s="593"/>
      <c r="BD416" s="593"/>
      <c r="BE416" s="593"/>
      <c r="BF416" s="593"/>
      <c r="BG416" s="593"/>
      <c r="BH416" s="593"/>
      <c r="BI416" s="593"/>
      <c r="BJ416" s="593"/>
      <c r="BK416" s="593"/>
      <c r="BL416" s="593"/>
      <c r="BM416" s="593"/>
      <c r="BN416" s="593"/>
      <c r="BO416" s="593"/>
      <c r="BP416" s="593"/>
      <c r="BQ416" s="593"/>
      <c r="BR416" s="593"/>
      <c r="BS416" s="593"/>
      <c r="BT416" s="593"/>
      <c r="BU416" s="593"/>
      <c r="BV416" s="593"/>
      <c r="BW416" s="593"/>
      <c r="BX416" s="593"/>
      <c r="BY416" s="593"/>
      <c r="BZ416" s="593"/>
    </row>
    <row r="417" spans="8:78" x14ac:dyDescent="0.35">
      <c r="H417" s="593"/>
      <c r="I417" s="593"/>
      <c r="J417" s="593"/>
      <c r="K417" s="593"/>
      <c r="L417" s="593"/>
      <c r="M417" s="593"/>
      <c r="N417" s="593"/>
      <c r="O417" s="593"/>
      <c r="P417" s="593"/>
      <c r="Q417" s="593"/>
      <c r="R417" s="593"/>
      <c r="S417" s="593"/>
      <c r="T417" s="593"/>
      <c r="U417" s="593"/>
      <c r="V417" s="593"/>
      <c r="W417" s="593"/>
      <c r="X417" s="593"/>
      <c r="Y417" s="593"/>
      <c r="Z417" s="593"/>
      <c r="AA417" s="593"/>
      <c r="AB417" s="593"/>
      <c r="AC417" s="593"/>
      <c r="AD417" s="593"/>
      <c r="AE417" s="593"/>
      <c r="AF417" s="593"/>
      <c r="AG417" s="593"/>
      <c r="AH417" s="593"/>
      <c r="AI417" s="593"/>
      <c r="AJ417" s="593"/>
      <c r="AK417" s="593"/>
      <c r="AL417" s="593"/>
      <c r="AM417" s="593"/>
      <c r="AN417" s="593"/>
      <c r="AO417" s="593"/>
      <c r="AP417" s="593"/>
      <c r="AQ417" s="593"/>
      <c r="AR417" s="593"/>
      <c r="AS417" s="593"/>
      <c r="AT417" s="593"/>
      <c r="AU417" s="593"/>
      <c r="AV417" s="593"/>
      <c r="AW417" s="593"/>
      <c r="AX417" s="593"/>
      <c r="AY417" s="593"/>
      <c r="AZ417" s="593"/>
      <c r="BA417" s="593"/>
      <c r="BB417" s="593"/>
      <c r="BC417" s="593"/>
      <c r="BD417" s="593"/>
      <c r="BE417" s="593"/>
      <c r="BF417" s="593"/>
      <c r="BG417" s="593"/>
      <c r="BH417" s="593"/>
      <c r="BI417" s="593"/>
      <c r="BJ417" s="593"/>
      <c r="BK417" s="593"/>
      <c r="BL417" s="593"/>
      <c r="BM417" s="593"/>
      <c r="BN417" s="593"/>
      <c r="BO417" s="593"/>
      <c r="BP417" s="593"/>
      <c r="BQ417" s="593"/>
      <c r="BR417" s="593"/>
      <c r="BS417" s="593"/>
      <c r="BT417" s="593"/>
      <c r="BU417" s="593"/>
      <c r="BV417" s="593"/>
      <c r="BW417" s="593"/>
      <c r="BX417" s="593"/>
      <c r="BY417" s="593"/>
      <c r="BZ417" s="593"/>
    </row>
    <row r="418" spans="8:78" x14ac:dyDescent="0.35">
      <c r="H418" s="593"/>
      <c r="I418" s="593"/>
      <c r="J418" s="593"/>
      <c r="K418" s="593"/>
      <c r="L418" s="593"/>
      <c r="M418" s="593"/>
      <c r="N418" s="593"/>
      <c r="O418" s="593"/>
      <c r="P418" s="593"/>
      <c r="Q418" s="593"/>
      <c r="R418" s="593"/>
      <c r="S418" s="593"/>
      <c r="T418" s="593"/>
      <c r="U418" s="593"/>
      <c r="V418" s="593"/>
      <c r="W418" s="593"/>
      <c r="X418" s="593"/>
      <c r="Y418" s="593"/>
      <c r="Z418" s="593"/>
      <c r="AA418" s="593"/>
      <c r="AB418" s="593"/>
      <c r="AC418" s="593"/>
      <c r="AD418" s="593"/>
      <c r="AE418" s="593"/>
      <c r="AF418" s="593"/>
      <c r="AG418" s="593"/>
      <c r="AH418" s="593"/>
      <c r="AI418" s="593"/>
      <c r="AJ418" s="593"/>
      <c r="AK418" s="593"/>
      <c r="AL418" s="593"/>
      <c r="AM418" s="593"/>
      <c r="AN418" s="593"/>
      <c r="AO418" s="593"/>
      <c r="AP418" s="593"/>
      <c r="AQ418" s="593"/>
      <c r="AR418" s="593"/>
      <c r="AS418" s="593"/>
      <c r="AT418" s="593"/>
      <c r="AU418" s="593"/>
      <c r="AV418" s="593"/>
      <c r="AW418" s="593"/>
      <c r="AX418" s="593"/>
      <c r="AY418" s="593"/>
      <c r="AZ418" s="593"/>
      <c r="BA418" s="593"/>
      <c r="BB418" s="593"/>
      <c r="BC418" s="593"/>
      <c r="BD418" s="593"/>
      <c r="BE418" s="593"/>
      <c r="BF418" s="593"/>
      <c r="BG418" s="593"/>
      <c r="BH418" s="593"/>
      <c r="BI418" s="593"/>
      <c r="BJ418" s="593"/>
      <c r="BK418" s="593"/>
      <c r="BL418" s="593"/>
      <c r="BM418" s="593"/>
      <c r="BN418" s="593"/>
      <c r="BO418" s="593"/>
      <c r="BP418" s="593"/>
      <c r="BQ418" s="593"/>
      <c r="BR418" s="593"/>
      <c r="BS418" s="593"/>
      <c r="BT418" s="593"/>
      <c r="BU418" s="593"/>
      <c r="BV418" s="593"/>
      <c r="BW418" s="593"/>
      <c r="BX418" s="593"/>
      <c r="BY418" s="593"/>
      <c r="BZ418" s="593"/>
    </row>
    <row r="419" spans="8:78" x14ac:dyDescent="0.35">
      <c r="H419" s="593"/>
      <c r="I419" s="593"/>
      <c r="J419" s="593"/>
      <c r="K419" s="593"/>
      <c r="L419" s="593"/>
      <c r="M419" s="593"/>
      <c r="N419" s="593"/>
      <c r="O419" s="593"/>
      <c r="P419" s="593"/>
      <c r="Q419" s="593"/>
      <c r="R419" s="593"/>
      <c r="S419" s="593"/>
      <c r="T419" s="593"/>
      <c r="U419" s="593"/>
      <c r="V419" s="593"/>
      <c r="W419" s="593"/>
      <c r="X419" s="593"/>
      <c r="Y419" s="593"/>
      <c r="Z419" s="593"/>
      <c r="AA419" s="593"/>
      <c r="AB419" s="593"/>
      <c r="AC419" s="593"/>
      <c r="AD419" s="593"/>
      <c r="AE419" s="593"/>
      <c r="AF419" s="593"/>
      <c r="AG419" s="593"/>
      <c r="AH419" s="593"/>
      <c r="AI419" s="593"/>
      <c r="AJ419" s="593"/>
      <c r="AK419" s="593"/>
      <c r="AL419" s="593"/>
      <c r="AM419" s="593"/>
      <c r="AN419" s="593"/>
      <c r="AO419" s="593"/>
      <c r="AP419" s="593"/>
      <c r="AQ419" s="593"/>
      <c r="AR419" s="593"/>
      <c r="AS419" s="593"/>
      <c r="AT419" s="593"/>
      <c r="AU419" s="593"/>
      <c r="AV419" s="593"/>
      <c r="AW419" s="593"/>
      <c r="AX419" s="593"/>
      <c r="AY419" s="593"/>
      <c r="AZ419" s="593"/>
      <c r="BA419" s="593"/>
      <c r="BB419" s="593"/>
      <c r="BC419" s="593"/>
      <c r="BD419" s="593"/>
      <c r="BE419" s="593"/>
      <c r="BF419" s="593"/>
      <c r="BG419" s="593"/>
      <c r="BH419" s="593"/>
      <c r="BI419" s="593"/>
      <c r="BJ419" s="593"/>
      <c r="BK419" s="593"/>
      <c r="BL419" s="593"/>
      <c r="BM419" s="593"/>
      <c r="BN419" s="593"/>
      <c r="BO419" s="593"/>
      <c r="BP419" s="593"/>
      <c r="BQ419" s="593"/>
      <c r="BR419" s="593"/>
      <c r="BS419" s="593"/>
      <c r="BT419" s="593"/>
      <c r="BU419" s="593"/>
      <c r="BV419" s="593"/>
      <c r="BW419" s="593"/>
      <c r="BX419" s="593"/>
      <c r="BY419" s="593"/>
      <c r="BZ419" s="593"/>
    </row>
    <row r="420" spans="8:78" x14ac:dyDescent="0.35">
      <c r="H420" s="593"/>
      <c r="I420" s="593"/>
      <c r="J420" s="593"/>
      <c r="K420" s="593"/>
      <c r="L420" s="593"/>
      <c r="M420" s="593"/>
      <c r="N420" s="593"/>
      <c r="O420" s="593"/>
      <c r="P420" s="593"/>
      <c r="Q420" s="593"/>
      <c r="R420" s="593"/>
      <c r="S420" s="593"/>
      <c r="T420" s="593"/>
      <c r="U420" s="593"/>
      <c r="V420" s="593"/>
      <c r="W420" s="593"/>
      <c r="X420" s="593"/>
      <c r="Y420" s="593"/>
      <c r="Z420" s="593"/>
      <c r="AA420" s="593"/>
      <c r="AB420" s="593"/>
      <c r="AC420" s="593"/>
      <c r="AD420" s="593"/>
      <c r="AE420" s="593"/>
      <c r="AF420" s="593"/>
      <c r="AG420" s="593"/>
      <c r="AH420" s="593"/>
      <c r="AI420" s="593"/>
      <c r="AJ420" s="593"/>
      <c r="AK420" s="593"/>
      <c r="AL420" s="593"/>
      <c r="AM420" s="593"/>
      <c r="AN420" s="593"/>
      <c r="AO420" s="593"/>
      <c r="AP420" s="593"/>
      <c r="AQ420" s="593"/>
      <c r="AR420" s="593"/>
      <c r="AS420" s="593"/>
      <c r="AT420" s="593"/>
      <c r="AU420" s="593"/>
      <c r="AV420" s="593"/>
      <c r="AW420" s="593"/>
      <c r="AX420" s="593"/>
      <c r="AY420" s="593"/>
      <c r="AZ420" s="593"/>
      <c r="BA420" s="593"/>
      <c r="BB420" s="593"/>
      <c r="BC420" s="593"/>
      <c r="BD420" s="593"/>
      <c r="BE420" s="593"/>
      <c r="BF420" s="593"/>
      <c r="BG420" s="593"/>
      <c r="BH420" s="593"/>
      <c r="BI420" s="593"/>
      <c r="BJ420" s="593"/>
      <c r="BK420" s="593"/>
      <c r="BL420" s="593"/>
      <c r="BM420" s="593"/>
      <c r="BN420" s="593"/>
      <c r="BO420" s="593"/>
      <c r="BP420" s="593"/>
      <c r="BQ420" s="593"/>
      <c r="BR420" s="593"/>
      <c r="BS420" s="593"/>
      <c r="BT420" s="593"/>
      <c r="BU420" s="593"/>
      <c r="BV420" s="593"/>
      <c r="BW420" s="593"/>
      <c r="BX420" s="593"/>
      <c r="BY420" s="593"/>
      <c r="BZ420" s="593"/>
    </row>
    <row r="421" spans="8:78" x14ac:dyDescent="0.35">
      <c r="H421" s="593"/>
      <c r="I421" s="593"/>
      <c r="J421" s="593"/>
      <c r="K421" s="593"/>
      <c r="L421" s="593"/>
      <c r="M421" s="593"/>
      <c r="N421" s="593"/>
      <c r="O421" s="593"/>
      <c r="P421" s="593"/>
      <c r="Q421" s="593"/>
      <c r="R421" s="593"/>
      <c r="S421" s="593"/>
      <c r="T421" s="593"/>
      <c r="U421" s="593"/>
      <c r="V421" s="593"/>
      <c r="W421" s="593"/>
      <c r="X421" s="593"/>
      <c r="Y421" s="593"/>
      <c r="Z421" s="593"/>
      <c r="AA421" s="593"/>
      <c r="AB421" s="593"/>
      <c r="AC421" s="593"/>
      <c r="AD421" s="593"/>
      <c r="AE421" s="593"/>
      <c r="AF421" s="593"/>
      <c r="AG421" s="593"/>
      <c r="AH421" s="593"/>
      <c r="AI421" s="593"/>
      <c r="AJ421" s="593"/>
      <c r="AK421" s="593"/>
      <c r="AL421" s="593"/>
      <c r="AM421" s="593"/>
      <c r="AN421" s="593"/>
      <c r="AO421" s="593"/>
      <c r="AP421" s="593"/>
      <c r="AQ421" s="593"/>
      <c r="AR421" s="593"/>
      <c r="AS421" s="593"/>
      <c r="AT421" s="593"/>
      <c r="AU421" s="593"/>
      <c r="AV421" s="593"/>
      <c r="AW421" s="593"/>
      <c r="AX421" s="593"/>
      <c r="AY421" s="593"/>
      <c r="AZ421" s="593"/>
      <c r="BA421" s="593"/>
      <c r="BB421" s="593"/>
      <c r="BC421" s="593"/>
      <c r="BD421" s="593"/>
      <c r="BE421" s="593"/>
      <c r="BF421" s="593"/>
      <c r="BG421" s="593"/>
      <c r="BH421" s="593"/>
      <c r="BI421" s="593"/>
      <c r="BJ421" s="593"/>
      <c r="BK421" s="593"/>
      <c r="BL421" s="593"/>
      <c r="BM421" s="593"/>
      <c r="BN421" s="593"/>
      <c r="BO421" s="593"/>
      <c r="BP421" s="593"/>
      <c r="BQ421" s="593"/>
      <c r="BR421" s="593"/>
      <c r="BS421" s="593"/>
      <c r="BT421" s="593"/>
      <c r="BU421" s="593"/>
      <c r="BV421" s="593"/>
      <c r="BW421" s="593"/>
      <c r="BX421" s="593"/>
      <c r="BY421" s="593"/>
      <c r="BZ421" s="593"/>
    </row>
    <row r="422" spans="8:78" x14ac:dyDescent="0.35">
      <c r="H422" s="593"/>
      <c r="I422" s="593"/>
      <c r="J422" s="593"/>
      <c r="K422" s="593"/>
      <c r="L422" s="593"/>
      <c r="M422" s="593"/>
      <c r="N422" s="593"/>
      <c r="O422" s="593"/>
      <c r="P422" s="593"/>
      <c r="Q422" s="593"/>
      <c r="R422" s="593"/>
      <c r="S422" s="593"/>
      <c r="T422" s="593"/>
      <c r="U422" s="593"/>
      <c r="V422" s="593"/>
      <c r="W422" s="593"/>
      <c r="X422" s="593"/>
      <c r="Y422" s="593"/>
      <c r="Z422" s="593"/>
      <c r="AA422" s="593"/>
      <c r="AB422" s="593"/>
      <c r="AC422" s="593"/>
      <c r="AD422" s="593"/>
      <c r="AE422" s="593"/>
      <c r="AF422" s="593"/>
      <c r="AG422" s="593"/>
      <c r="AH422" s="593"/>
      <c r="AI422" s="593"/>
      <c r="AJ422" s="593"/>
      <c r="AK422" s="593"/>
      <c r="AL422" s="593"/>
      <c r="AM422" s="593"/>
      <c r="AN422" s="593"/>
      <c r="AO422" s="593"/>
      <c r="AP422" s="593"/>
      <c r="AQ422" s="593"/>
      <c r="AR422" s="593"/>
      <c r="AS422" s="593"/>
      <c r="AT422" s="593"/>
      <c r="AU422" s="593"/>
      <c r="AV422" s="593"/>
      <c r="AW422" s="593"/>
      <c r="AX422" s="593"/>
      <c r="AY422" s="593"/>
      <c r="AZ422" s="593"/>
      <c r="BA422" s="593"/>
      <c r="BB422" s="593"/>
      <c r="BC422" s="593"/>
      <c r="BD422" s="593"/>
      <c r="BE422" s="593"/>
      <c r="BF422" s="593"/>
      <c r="BG422" s="593"/>
      <c r="BH422" s="593"/>
      <c r="BI422" s="593"/>
      <c r="BJ422" s="593"/>
      <c r="BK422" s="593"/>
      <c r="BL422" s="593"/>
      <c r="BM422" s="593"/>
      <c r="BN422" s="593"/>
      <c r="BO422" s="593"/>
      <c r="BP422" s="593"/>
      <c r="BQ422" s="593"/>
      <c r="BR422" s="593"/>
      <c r="BS422" s="593"/>
      <c r="BT422" s="593"/>
      <c r="BU422" s="593"/>
      <c r="BV422" s="593"/>
      <c r="BW422" s="593"/>
      <c r="BX422" s="593"/>
      <c r="BY422" s="593"/>
      <c r="BZ422" s="593"/>
    </row>
    <row r="423" spans="8:78" x14ac:dyDescent="0.35">
      <c r="H423" s="593"/>
      <c r="I423" s="593"/>
      <c r="J423" s="593"/>
      <c r="K423" s="593"/>
      <c r="L423" s="593"/>
      <c r="M423" s="593"/>
      <c r="N423" s="593"/>
      <c r="O423" s="593"/>
      <c r="P423" s="593"/>
      <c r="Q423" s="593"/>
      <c r="R423" s="593"/>
      <c r="S423" s="593"/>
      <c r="T423" s="593"/>
      <c r="U423" s="593"/>
      <c r="V423" s="593"/>
      <c r="W423" s="593"/>
      <c r="X423" s="593"/>
      <c r="Y423" s="593"/>
      <c r="Z423" s="593"/>
      <c r="AA423" s="593"/>
      <c r="AB423" s="593"/>
      <c r="AC423" s="593"/>
      <c r="AD423" s="593"/>
      <c r="AE423" s="593"/>
      <c r="AF423" s="593"/>
      <c r="AG423" s="593"/>
      <c r="AH423" s="593"/>
      <c r="AI423" s="593"/>
      <c r="AJ423" s="593"/>
      <c r="AK423" s="593"/>
      <c r="AL423" s="593"/>
      <c r="AM423" s="593"/>
      <c r="AN423" s="593"/>
      <c r="AO423" s="593"/>
      <c r="AP423" s="593"/>
      <c r="AQ423" s="593"/>
      <c r="AR423" s="593"/>
      <c r="AS423" s="593"/>
      <c r="AT423" s="593"/>
      <c r="AU423" s="593"/>
      <c r="AV423" s="593"/>
      <c r="AW423" s="593"/>
      <c r="AX423" s="593"/>
      <c r="AY423" s="593"/>
      <c r="AZ423" s="593"/>
      <c r="BA423" s="593"/>
      <c r="BB423" s="593"/>
      <c r="BC423" s="593"/>
      <c r="BD423" s="593"/>
      <c r="BE423" s="593"/>
      <c r="BF423" s="593"/>
      <c r="BG423" s="593"/>
      <c r="BH423" s="593"/>
      <c r="BI423" s="593"/>
      <c r="BJ423" s="593"/>
      <c r="BK423" s="593"/>
      <c r="BL423" s="593"/>
      <c r="BM423" s="593"/>
      <c r="BN423" s="593"/>
      <c r="BO423" s="593"/>
      <c r="BP423" s="593"/>
      <c r="BQ423" s="593"/>
      <c r="BR423" s="593"/>
      <c r="BS423" s="593"/>
      <c r="BT423" s="593"/>
      <c r="BU423" s="593"/>
      <c r="BV423" s="593"/>
      <c r="BW423" s="593"/>
      <c r="BX423" s="593"/>
      <c r="BY423" s="593"/>
      <c r="BZ423" s="593"/>
    </row>
    <row r="424" spans="8:78" x14ac:dyDescent="0.35">
      <c r="H424" s="593"/>
      <c r="I424" s="593"/>
      <c r="J424" s="593"/>
      <c r="K424" s="593"/>
      <c r="L424" s="593"/>
      <c r="M424" s="593"/>
      <c r="N424" s="593"/>
      <c r="O424" s="593"/>
      <c r="P424" s="593"/>
      <c r="Q424" s="593"/>
      <c r="R424" s="593"/>
      <c r="S424" s="593"/>
      <c r="T424" s="593"/>
      <c r="U424" s="593"/>
      <c r="V424" s="593"/>
      <c r="W424" s="593"/>
      <c r="X424" s="593"/>
      <c r="Y424" s="593"/>
      <c r="Z424" s="593"/>
      <c r="AA424" s="593"/>
      <c r="AB424" s="593"/>
      <c r="AC424" s="593"/>
      <c r="AD424" s="593"/>
      <c r="AE424" s="593"/>
      <c r="AF424" s="593"/>
      <c r="AG424" s="593"/>
      <c r="AH424" s="593"/>
      <c r="AI424" s="593"/>
      <c r="AJ424" s="593"/>
      <c r="AK424" s="593"/>
      <c r="AL424" s="593"/>
      <c r="AM424" s="593"/>
      <c r="AN424" s="593"/>
      <c r="AO424" s="593"/>
      <c r="AP424" s="593"/>
      <c r="AQ424" s="593"/>
      <c r="AR424" s="593"/>
      <c r="AS424" s="593"/>
      <c r="AT424" s="593"/>
      <c r="AU424" s="593"/>
      <c r="AV424" s="593"/>
      <c r="AW424" s="593"/>
      <c r="AX424" s="593"/>
      <c r="AY424" s="593"/>
      <c r="AZ424" s="593"/>
      <c r="BA424" s="593"/>
      <c r="BB424" s="593"/>
      <c r="BC424" s="593"/>
      <c r="BD424" s="593"/>
      <c r="BE424" s="593"/>
      <c r="BF424" s="593"/>
      <c r="BG424" s="593"/>
      <c r="BH424" s="593"/>
      <c r="BI424" s="593"/>
      <c r="BJ424" s="593"/>
      <c r="BK424" s="593"/>
      <c r="BL424" s="593"/>
      <c r="BM424" s="593"/>
      <c r="BN424" s="593"/>
      <c r="BO424" s="593"/>
      <c r="BP424" s="593"/>
      <c r="BQ424" s="593"/>
      <c r="BR424" s="593"/>
      <c r="BS424" s="593"/>
      <c r="BT424" s="593"/>
      <c r="BU424" s="593"/>
      <c r="BV424" s="593"/>
      <c r="BW424" s="593"/>
      <c r="BX424" s="593"/>
      <c r="BY424" s="593"/>
      <c r="BZ424" s="593"/>
    </row>
    <row r="425" spans="8:78" x14ac:dyDescent="0.35">
      <c r="H425" s="593"/>
      <c r="I425" s="593"/>
      <c r="J425" s="593"/>
      <c r="K425" s="593"/>
      <c r="L425" s="593"/>
      <c r="M425" s="593"/>
      <c r="N425" s="593"/>
      <c r="O425" s="593"/>
      <c r="P425" s="593"/>
      <c r="Q425" s="593"/>
      <c r="R425" s="593"/>
      <c r="S425" s="593"/>
      <c r="T425" s="593"/>
      <c r="U425" s="593"/>
      <c r="V425" s="593"/>
      <c r="W425" s="593"/>
      <c r="X425" s="593"/>
      <c r="Y425" s="593"/>
      <c r="Z425" s="593"/>
      <c r="AA425" s="593"/>
      <c r="AB425" s="593"/>
      <c r="AC425" s="593"/>
      <c r="AD425" s="593"/>
      <c r="AE425" s="593"/>
      <c r="AF425" s="593"/>
      <c r="AG425" s="593"/>
      <c r="AH425" s="593"/>
      <c r="AI425" s="593"/>
      <c r="AJ425" s="593"/>
      <c r="AK425" s="593"/>
      <c r="AL425" s="593"/>
      <c r="AM425" s="593"/>
      <c r="AN425" s="593"/>
      <c r="AO425" s="593"/>
      <c r="AP425" s="593"/>
      <c r="AQ425" s="593"/>
      <c r="AR425" s="593"/>
      <c r="AS425" s="593"/>
      <c r="AT425" s="593"/>
      <c r="AU425" s="593"/>
      <c r="AV425" s="593"/>
      <c r="AW425" s="593"/>
      <c r="AX425" s="593"/>
      <c r="AY425" s="593"/>
      <c r="AZ425" s="593"/>
      <c r="BA425" s="593"/>
      <c r="BB425" s="593"/>
      <c r="BC425" s="593"/>
      <c r="BD425" s="593"/>
      <c r="BE425" s="593"/>
      <c r="BF425" s="593"/>
      <c r="BG425" s="593"/>
      <c r="BH425" s="593"/>
      <c r="BI425" s="593"/>
      <c r="BJ425" s="593"/>
      <c r="BK425" s="593"/>
      <c r="BL425" s="593"/>
      <c r="BM425" s="593"/>
      <c r="BN425" s="593"/>
      <c r="BO425" s="593"/>
      <c r="BP425" s="593"/>
      <c r="BQ425" s="593"/>
      <c r="BR425" s="593"/>
      <c r="BS425" s="593"/>
      <c r="BT425" s="593"/>
      <c r="BU425" s="593"/>
      <c r="BV425" s="593"/>
      <c r="BW425" s="593"/>
      <c r="BX425" s="593"/>
      <c r="BY425" s="593"/>
      <c r="BZ425" s="593"/>
    </row>
    <row r="426" spans="8:78" x14ac:dyDescent="0.35">
      <c r="H426" s="593"/>
      <c r="I426" s="593"/>
      <c r="J426" s="593"/>
      <c r="K426" s="593"/>
      <c r="L426" s="593"/>
      <c r="M426" s="593"/>
      <c r="N426" s="593"/>
      <c r="O426" s="593"/>
      <c r="P426" s="593"/>
      <c r="Q426" s="593"/>
      <c r="R426" s="593"/>
      <c r="S426" s="593"/>
      <c r="T426" s="593"/>
      <c r="U426" s="593"/>
      <c r="V426" s="593"/>
      <c r="W426" s="593"/>
      <c r="X426" s="593"/>
      <c r="Y426" s="593"/>
      <c r="Z426" s="593"/>
      <c r="AA426" s="593"/>
      <c r="AB426" s="593"/>
      <c r="AC426" s="593"/>
      <c r="AD426" s="593"/>
      <c r="AE426" s="593"/>
      <c r="AF426" s="593"/>
      <c r="AG426" s="593"/>
      <c r="AH426" s="593"/>
      <c r="AI426" s="593"/>
      <c r="AJ426" s="593"/>
      <c r="AK426" s="593"/>
      <c r="AL426" s="593"/>
      <c r="AM426" s="593"/>
      <c r="AN426" s="593"/>
      <c r="AO426" s="593"/>
      <c r="AP426" s="593"/>
      <c r="AQ426" s="593"/>
      <c r="AR426" s="593"/>
      <c r="AS426" s="593"/>
      <c r="AT426" s="593"/>
      <c r="AU426" s="593"/>
      <c r="AV426" s="593"/>
      <c r="AW426" s="593"/>
      <c r="AX426" s="593"/>
      <c r="AY426" s="593"/>
      <c r="AZ426" s="593"/>
      <c r="BA426" s="593"/>
      <c r="BB426" s="593"/>
      <c r="BC426" s="593"/>
      <c r="BD426" s="593"/>
      <c r="BE426" s="593"/>
      <c r="BF426" s="593"/>
      <c r="BG426" s="593"/>
      <c r="BH426" s="593"/>
      <c r="BI426" s="593"/>
      <c r="BJ426" s="593"/>
      <c r="BK426" s="593"/>
      <c r="BL426" s="593"/>
      <c r="BM426" s="593"/>
      <c r="BN426" s="593"/>
      <c r="BO426" s="593"/>
      <c r="BP426" s="593"/>
      <c r="BQ426" s="593"/>
      <c r="BR426" s="593"/>
      <c r="BS426" s="593"/>
      <c r="BT426" s="593"/>
      <c r="BU426" s="593"/>
      <c r="BV426" s="593"/>
      <c r="BW426" s="593"/>
      <c r="BX426" s="593"/>
      <c r="BY426" s="593"/>
      <c r="BZ426" s="593"/>
    </row>
    <row r="427" spans="8:78" x14ac:dyDescent="0.35">
      <c r="H427" s="593"/>
      <c r="I427" s="593"/>
      <c r="J427" s="593"/>
      <c r="K427" s="593"/>
      <c r="L427" s="593"/>
      <c r="M427" s="593"/>
      <c r="N427" s="593"/>
      <c r="O427" s="593"/>
      <c r="P427" s="593"/>
      <c r="Q427" s="593"/>
      <c r="R427" s="593"/>
      <c r="S427" s="593"/>
      <c r="T427" s="593"/>
      <c r="U427" s="593"/>
      <c r="V427" s="593"/>
      <c r="W427" s="593"/>
      <c r="X427" s="593"/>
      <c r="Y427" s="593"/>
      <c r="Z427" s="593"/>
      <c r="AA427" s="593"/>
      <c r="AB427" s="593"/>
      <c r="AC427" s="593"/>
      <c r="AD427" s="593"/>
      <c r="AE427" s="593"/>
      <c r="AF427" s="593"/>
      <c r="AG427" s="593"/>
      <c r="AH427" s="593"/>
      <c r="AI427" s="593"/>
      <c r="AJ427" s="593"/>
      <c r="AK427" s="593"/>
      <c r="AL427" s="593"/>
      <c r="AM427" s="593"/>
      <c r="AN427" s="593"/>
      <c r="AO427" s="593"/>
      <c r="AP427" s="593"/>
      <c r="AQ427" s="593"/>
      <c r="AR427" s="593"/>
      <c r="AS427" s="593"/>
      <c r="AT427" s="593"/>
      <c r="AU427" s="593"/>
      <c r="AV427" s="593"/>
      <c r="AW427" s="593"/>
      <c r="AX427" s="593"/>
      <c r="AY427" s="593"/>
      <c r="AZ427" s="593"/>
      <c r="BA427" s="593"/>
      <c r="BB427" s="593"/>
      <c r="BC427" s="593"/>
      <c r="BD427" s="593"/>
      <c r="BE427" s="593"/>
      <c r="BF427" s="593"/>
      <c r="BG427" s="593"/>
      <c r="BH427" s="593"/>
      <c r="BI427" s="593"/>
      <c r="BJ427" s="593"/>
      <c r="BK427" s="593"/>
      <c r="BL427" s="593"/>
      <c r="BM427" s="593"/>
      <c r="BN427" s="593"/>
      <c r="BO427" s="593"/>
      <c r="BP427" s="593"/>
      <c r="BQ427" s="593"/>
      <c r="BR427" s="593"/>
      <c r="BS427" s="593"/>
      <c r="BT427" s="593"/>
      <c r="BU427" s="593"/>
      <c r="BV427" s="593"/>
      <c r="BW427" s="593"/>
      <c r="BX427" s="593"/>
      <c r="BY427" s="593"/>
      <c r="BZ427" s="593"/>
    </row>
    <row r="428" spans="8:78" x14ac:dyDescent="0.35">
      <c r="H428" s="593"/>
      <c r="I428" s="593"/>
      <c r="J428" s="593"/>
      <c r="K428" s="593"/>
      <c r="L428" s="593"/>
      <c r="M428" s="593"/>
      <c r="N428" s="593"/>
      <c r="O428" s="593"/>
      <c r="P428" s="593"/>
      <c r="Q428" s="593"/>
      <c r="R428" s="593"/>
      <c r="S428" s="593"/>
      <c r="T428" s="593"/>
      <c r="U428" s="593"/>
      <c r="V428" s="593"/>
      <c r="W428" s="593"/>
      <c r="X428" s="593"/>
      <c r="Y428" s="593"/>
      <c r="Z428" s="593"/>
      <c r="AA428" s="593"/>
      <c r="AB428" s="593"/>
      <c r="AC428" s="593"/>
      <c r="AD428" s="593"/>
      <c r="AE428" s="593"/>
      <c r="AF428" s="593"/>
      <c r="AG428" s="593"/>
      <c r="AH428" s="593"/>
      <c r="AI428" s="593"/>
      <c r="AJ428" s="593"/>
      <c r="AK428" s="593"/>
      <c r="AL428" s="593"/>
      <c r="AM428" s="593"/>
      <c r="AN428" s="593"/>
      <c r="AO428" s="593"/>
      <c r="AP428" s="593"/>
      <c r="AQ428" s="593"/>
      <c r="AR428" s="593"/>
      <c r="AS428" s="593"/>
      <c r="AT428" s="593"/>
      <c r="AU428" s="593"/>
      <c r="AV428" s="593"/>
      <c r="AW428" s="593"/>
      <c r="AX428" s="593"/>
      <c r="AY428" s="593"/>
      <c r="AZ428" s="593"/>
      <c r="BA428" s="593"/>
      <c r="BB428" s="593"/>
      <c r="BC428" s="593"/>
      <c r="BD428" s="593"/>
      <c r="BE428" s="593"/>
      <c r="BF428" s="593"/>
      <c r="BG428" s="593"/>
      <c r="BH428" s="593"/>
      <c r="BI428" s="593"/>
      <c r="BJ428" s="593"/>
      <c r="BK428" s="593"/>
      <c r="BL428" s="593"/>
      <c r="BM428" s="593"/>
      <c r="BN428" s="593"/>
      <c r="BO428" s="593"/>
      <c r="BP428" s="593"/>
      <c r="BQ428" s="593"/>
      <c r="BR428" s="593"/>
      <c r="BS428" s="593"/>
      <c r="BT428" s="593"/>
      <c r="BU428" s="593"/>
      <c r="BV428" s="593"/>
      <c r="BW428" s="593"/>
      <c r="BX428" s="593"/>
      <c r="BY428" s="593"/>
      <c r="BZ428" s="593"/>
    </row>
    <row r="429" spans="8:78" x14ac:dyDescent="0.35">
      <c r="H429" s="593"/>
      <c r="I429" s="593"/>
      <c r="J429" s="593"/>
      <c r="K429" s="593"/>
      <c r="L429" s="593"/>
      <c r="M429" s="593"/>
      <c r="N429" s="593"/>
      <c r="O429" s="593"/>
      <c r="P429" s="593"/>
      <c r="Q429" s="593"/>
      <c r="R429" s="593"/>
      <c r="S429" s="593"/>
      <c r="T429" s="593"/>
      <c r="U429" s="593"/>
      <c r="V429" s="593"/>
      <c r="W429" s="593"/>
      <c r="X429" s="593"/>
      <c r="Y429" s="593"/>
      <c r="Z429" s="593"/>
      <c r="AA429" s="593"/>
      <c r="AB429" s="593"/>
      <c r="AC429" s="593"/>
      <c r="AD429" s="593"/>
      <c r="AE429" s="593"/>
      <c r="AF429" s="593"/>
      <c r="AG429" s="593"/>
      <c r="AH429" s="593"/>
      <c r="AI429" s="593"/>
      <c r="AJ429" s="593"/>
      <c r="AK429" s="593"/>
      <c r="AL429" s="593"/>
      <c r="AM429" s="593"/>
      <c r="AN429" s="593"/>
      <c r="AO429" s="593"/>
      <c r="AP429" s="593"/>
      <c r="AQ429" s="593"/>
      <c r="AR429" s="593"/>
      <c r="AS429" s="593"/>
      <c r="AT429" s="593"/>
      <c r="AU429" s="593"/>
      <c r="AV429" s="593"/>
      <c r="AW429" s="593"/>
      <c r="AX429" s="593"/>
      <c r="AY429" s="593"/>
      <c r="AZ429" s="593"/>
      <c r="BA429" s="593"/>
      <c r="BB429" s="593"/>
      <c r="BC429" s="593"/>
      <c r="BD429" s="593"/>
      <c r="BE429" s="593"/>
      <c r="BF429" s="593"/>
      <c r="BG429" s="593"/>
      <c r="BH429" s="593"/>
      <c r="BI429" s="593"/>
      <c r="BJ429" s="593"/>
      <c r="BK429" s="593"/>
      <c r="BL429" s="593"/>
      <c r="BM429" s="593"/>
      <c r="BN429" s="593"/>
      <c r="BO429" s="593"/>
      <c r="BP429" s="593"/>
      <c r="BQ429" s="593"/>
      <c r="BR429" s="593"/>
      <c r="BS429" s="593"/>
      <c r="BT429" s="593"/>
      <c r="BU429" s="593"/>
      <c r="BV429" s="593"/>
      <c r="BW429" s="593"/>
      <c r="BX429" s="593"/>
      <c r="BY429" s="593"/>
      <c r="BZ429" s="593"/>
    </row>
    <row r="430" spans="8:78" x14ac:dyDescent="0.35">
      <c r="H430" s="593"/>
      <c r="I430" s="593"/>
      <c r="J430" s="593"/>
      <c r="K430" s="593"/>
      <c r="L430" s="593"/>
      <c r="M430" s="593"/>
      <c r="N430" s="593"/>
      <c r="O430" s="593"/>
      <c r="P430" s="593"/>
      <c r="Q430" s="593"/>
      <c r="R430" s="593"/>
      <c r="S430" s="593"/>
      <c r="T430" s="593"/>
      <c r="U430" s="593"/>
      <c r="V430" s="593"/>
      <c r="W430" s="593"/>
      <c r="X430" s="593"/>
      <c r="Y430" s="593"/>
      <c r="Z430" s="593"/>
      <c r="AA430" s="593"/>
      <c r="AB430" s="593"/>
      <c r="AC430" s="593"/>
      <c r="AD430" s="593"/>
      <c r="AE430" s="593"/>
      <c r="AF430" s="593"/>
      <c r="AG430" s="593"/>
      <c r="AH430" s="593"/>
      <c r="AI430" s="593"/>
      <c r="AJ430" s="593"/>
      <c r="AK430" s="593"/>
      <c r="AL430" s="593"/>
      <c r="AM430" s="593"/>
      <c r="AN430" s="593"/>
      <c r="AO430" s="593"/>
      <c r="AP430" s="593"/>
      <c r="AQ430" s="593"/>
      <c r="AR430" s="593"/>
      <c r="AS430" s="593"/>
      <c r="AT430" s="593"/>
      <c r="AU430" s="593"/>
      <c r="AV430" s="593"/>
      <c r="AW430" s="593"/>
      <c r="AX430" s="593"/>
      <c r="AY430" s="593"/>
      <c r="AZ430" s="593"/>
      <c r="BA430" s="593"/>
      <c r="BB430" s="593"/>
      <c r="BC430" s="593"/>
      <c r="BD430" s="593"/>
      <c r="BE430" s="593"/>
      <c r="BF430" s="593"/>
      <c r="BG430" s="593"/>
      <c r="BH430" s="593"/>
      <c r="BI430" s="593"/>
      <c r="BJ430" s="593"/>
      <c r="BK430" s="593"/>
      <c r="BL430" s="593"/>
      <c r="BM430" s="593"/>
      <c r="BN430" s="593"/>
      <c r="BO430" s="593"/>
      <c r="BP430" s="593"/>
      <c r="BQ430" s="593"/>
      <c r="BR430" s="593"/>
      <c r="BS430" s="593"/>
      <c r="BT430" s="593"/>
      <c r="BU430" s="593"/>
      <c r="BV430" s="593"/>
      <c r="BW430" s="593"/>
      <c r="BX430" s="593"/>
      <c r="BY430" s="593"/>
      <c r="BZ430" s="593"/>
    </row>
    <row r="431" spans="8:78" x14ac:dyDescent="0.35">
      <c r="H431" s="593"/>
      <c r="I431" s="593"/>
      <c r="J431" s="593"/>
      <c r="K431" s="593"/>
      <c r="L431" s="593"/>
      <c r="M431" s="593"/>
      <c r="N431" s="593"/>
      <c r="O431" s="593"/>
      <c r="P431" s="593"/>
      <c r="Q431" s="593"/>
      <c r="R431" s="593"/>
      <c r="S431" s="593"/>
      <c r="T431" s="593"/>
      <c r="U431" s="593"/>
      <c r="V431" s="593"/>
      <c r="W431" s="593"/>
      <c r="X431" s="593"/>
      <c r="Y431" s="593"/>
      <c r="Z431" s="593"/>
      <c r="AA431" s="593"/>
      <c r="AB431" s="593"/>
      <c r="AC431" s="593"/>
      <c r="AD431" s="593"/>
      <c r="AE431" s="593"/>
      <c r="AF431" s="593"/>
      <c r="AG431" s="593"/>
      <c r="AH431" s="593"/>
      <c r="AI431" s="593"/>
      <c r="AJ431" s="593"/>
      <c r="AK431" s="593"/>
      <c r="AL431" s="593"/>
      <c r="AM431" s="593"/>
      <c r="AN431" s="593"/>
      <c r="AO431" s="593"/>
      <c r="AP431" s="593"/>
      <c r="AQ431" s="593"/>
      <c r="AR431" s="593"/>
      <c r="AS431" s="593"/>
      <c r="AT431" s="593"/>
      <c r="AU431" s="593"/>
      <c r="AV431" s="593"/>
      <c r="AW431" s="593"/>
      <c r="AX431" s="593"/>
      <c r="AY431" s="593"/>
      <c r="AZ431" s="593"/>
      <c r="BA431" s="593"/>
      <c r="BB431" s="593"/>
      <c r="BC431" s="593"/>
      <c r="BD431" s="593"/>
      <c r="BE431" s="593"/>
      <c r="BF431" s="593"/>
      <c r="BG431" s="593"/>
      <c r="BH431" s="593"/>
      <c r="BI431" s="593"/>
      <c r="BJ431" s="593"/>
      <c r="BK431" s="593"/>
      <c r="BL431" s="593"/>
      <c r="BM431" s="593"/>
      <c r="BN431" s="593"/>
      <c r="BO431" s="593"/>
      <c r="BP431" s="593"/>
      <c r="BQ431" s="593"/>
      <c r="BR431" s="593"/>
      <c r="BS431" s="593"/>
      <c r="BT431" s="593"/>
      <c r="BU431" s="593"/>
      <c r="BV431" s="593"/>
      <c r="BW431" s="593"/>
      <c r="BX431" s="593"/>
      <c r="BY431" s="593"/>
      <c r="BZ431" s="593"/>
    </row>
    <row r="432" spans="8:78" x14ac:dyDescent="0.35">
      <c r="H432" s="593"/>
      <c r="I432" s="593"/>
      <c r="J432" s="593"/>
      <c r="K432" s="593"/>
      <c r="L432" s="593"/>
      <c r="M432" s="593"/>
      <c r="N432" s="593"/>
      <c r="O432" s="593"/>
      <c r="P432" s="593"/>
      <c r="Q432" s="593"/>
      <c r="R432" s="593"/>
      <c r="S432" s="593"/>
      <c r="T432" s="593"/>
      <c r="U432" s="593"/>
      <c r="V432" s="593"/>
      <c r="W432" s="593"/>
      <c r="X432" s="593"/>
      <c r="Y432" s="593"/>
      <c r="Z432" s="593"/>
      <c r="AA432" s="593"/>
      <c r="AB432" s="593"/>
      <c r="AC432" s="593"/>
      <c r="AD432" s="593"/>
      <c r="AE432" s="593"/>
      <c r="AF432" s="593"/>
      <c r="AG432" s="593"/>
      <c r="AH432" s="593"/>
      <c r="AI432" s="593"/>
      <c r="AJ432" s="593"/>
      <c r="AK432" s="593"/>
      <c r="AL432" s="593"/>
      <c r="AM432" s="593"/>
      <c r="AN432" s="593"/>
      <c r="AO432" s="593"/>
      <c r="AP432" s="593"/>
      <c r="AQ432" s="593"/>
      <c r="AR432" s="593"/>
      <c r="AS432" s="593"/>
      <c r="AT432" s="593"/>
      <c r="AU432" s="593"/>
      <c r="AV432" s="593"/>
      <c r="AW432" s="593"/>
      <c r="AX432" s="593"/>
      <c r="AY432" s="593"/>
      <c r="AZ432" s="593"/>
      <c r="BA432" s="593"/>
      <c r="BB432" s="593"/>
      <c r="BC432" s="593"/>
      <c r="BD432" s="593"/>
      <c r="BE432" s="593"/>
      <c r="BF432" s="593"/>
      <c r="BG432" s="593"/>
      <c r="BH432" s="593"/>
      <c r="BI432" s="593"/>
      <c r="BJ432" s="593"/>
      <c r="BK432" s="593"/>
      <c r="BL432" s="593"/>
      <c r="BM432" s="593"/>
      <c r="BN432" s="593"/>
      <c r="BO432" s="593"/>
      <c r="BP432" s="593"/>
      <c r="BQ432" s="593"/>
      <c r="BR432" s="593"/>
      <c r="BS432" s="593"/>
      <c r="BT432" s="593"/>
      <c r="BU432" s="593"/>
      <c r="BV432" s="593"/>
      <c r="BW432" s="593"/>
      <c r="BX432" s="593"/>
      <c r="BY432" s="593"/>
      <c r="BZ432" s="593"/>
    </row>
    <row r="433" spans="8:78" x14ac:dyDescent="0.35">
      <c r="H433" s="593"/>
      <c r="I433" s="593"/>
      <c r="J433" s="593"/>
      <c r="K433" s="593"/>
      <c r="L433" s="593"/>
      <c r="M433" s="593"/>
      <c r="N433" s="593"/>
      <c r="O433" s="593"/>
      <c r="P433" s="593"/>
      <c r="Q433" s="593"/>
      <c r="R433" s="593"/>
      <c r="S433" s="593"/>
      <c r="T433" s="593"/>
      <c r="U433" s="593"/>
      <c r="V433" s="593"/>
      <c r="W433" s="593"/>
      <c r="X433" s="593"/>
      <c r="Y433" s="593"/>
      <c r="Z433" s="593"/>
      <c r="AA433" s="593"/>
      <c r="AB433" s="593"/>
      <c r="AC433" s="593"/>
      <c r="AD433" s="593"/>
      <c r="AE433" s="593"/>
      <c r="AF433" s="593"/>
      <c r="AG433" s="593"/>
      <c r="AH433" s="593"/>
      <c r="AI433" s="593"/>
      <c r="AJ433" s="593"/>
      <c r="AK433" s="593"/>
      <c r="AL433" s="593"/>
      <c r="AM433" s="593"/>
      <c r="AN433" s="593"/>
      <c r="AO433" s="593"/>
      <c r="AP433" s="593"/>
      <c r="AQ433" s="593"/>
      <c r="AR433" s="593"/>
      <c r="AS433" s="593"/>
      <c r="AT433" s="593"/>
      <c r="AU433" s="593"/>
      <c r="AV433" s="593"/>
      <c r="AW433" s="593"/>
      <c r="AX433" s="593"/>
      <c r="AY433" s="593"/>
      <c r="AZ433" s="593"/>
      <c r="BA433" s="593"/>
      <c r="BB433" s="593"/>
      <c r="BC433" s="593"/>
      <c r="BD433" s="593"/>
      <c r="BE433" s="593"/>
      <c r="BF433" s="593"/>
      <c r="BG433" s="593"/>
      <c r="BH433" s="593"/>
      <c r="BI433" s="593"/>
      <c r="BJ433" s="593"/>
      <c r="BK433" s="593"/>
      <c r="BL433" s="593"/>
      <c r="BM433" s="593"/>
      <c r="BN433" s="593"/>
      <c r="BO433" s="593"/>
      <c r="BP433" s="593"/>
      <c r="BQ433" s="593"/>
      <c r="BR433" s="593"/>
      <c r="BS433" s="593"/>
      <c r="BT433" s="593"/>
      <c r="BU433" s="593"/>
      <c r="BV433" s="593"/>
      <c r="BW433" s="593"/>
      <c r="BX433" s="593"/>
      <c r="BY433" s="593"/>
      <c r="BZ433" s="593"/>
    </row>
    <row r="434" spans="8:78" x14ac:dyDescent="0.35">
      <c r="H434" s="593"/>
      <c r="I434" s="593"/>
      <c r="J434" s="593"/>
      <c r="K434" s="593"/>
      <c r="L434" s="593"/>
      <c r="M434" s="593"/>
      <c r="N434" s="593"/>
      <c r="O434" s="593"/>
      <c r="P434" s="593"/>
      <c r="Q434" s="593"/>
      <c r="R434" s="593"/>
      <c r="S434" s="593"/>
      <c r="T434" s="593"/>
      <c r="U434" s="593"/>
      <c r="V434" s="593"/>
      <c r="W434" s="593"/>
      <c r="X434" s="593"/>
      <c r="Y434" s="593"/>
      <c r="Z434" s="593"/>
      <c r="AA434" s="593"/>
      <c r="AB434" s="593"/>
      <c r="AC434" s="593"/>
      <c r="AD434" s="593"/>
      <c r="AE434" s="593"/>
      <c r="AF434" s="593"/>
      <c r="AG434" s="593"/>
      <c r="AH434" s="593"/>
      <c r="AI434" s="593"/>
      <c r="AJ434" s="593"/>
      <c r="AK434" s="593"/>
      <c r="AL434" s="593"/>
      <c r="AM434" s="593"/>
      <c r="AN434" s="593"/>
      <c r="AO434" s="593"/>
      <c r="AP434" s="593"/>
      <c r="AQ434" s="593"/>
      <c r="AR434" s="593"/>
      <c r="AS434" s="593"/>
      <c r="AT434" s="593"/>
      <c r="AU434" s="593"/>
      <c r="AV434" s="593"/>
      <c r="AW434" s="593"/>
      <c r="AX434" s="593"/>
      <c r="AY434" s="593"/>
      <c r="AZ434" s="593"/>
      <c r="BA434" s="593"/>
      <c r="BB434" s="593"/>
      <c r="BC434" s="593"/>
      <c r="BD434" s="593"/>
      <c r="BE434" s="593"/>
      <c r="BF434" s="593"/>
      <c r="BG434" s="593"/>
      <c r="BH434" s="593"/>
      <c r="BI434" s="593"/>
      <c r="BJ434" s="593"/>
      <c r="BK434" s="593"/>
      <c r="BL434" s="593"/>
      <c r="BM434" s="593"/>
      <c r="BN434" s="593"/>
      <c r="BO434" s="593"/>
      <c r="BP434" s="593"/>
      <c r="BQ434" s="593"/>
      <c r="BR434" s="593"/>
      <c r="BS434" s="593"/>
      <c r="BT434" s="593"/>
      <c r="BU434" s="593"/>
      <c r="BV434" s="593"/>
      <c r="BW434" s="593"/>
      <c r="BX434" s="593"/>
      <c r="BY434" s="593"/>
      <c r="BZ434" s="593"/>
    </row>
    <row r="435" spans="8:78" x14ac:dyDescent="0.35">
      <c r="H435" s="593"/>
      <c r="I435" s="593"/>
      <c r="J435" s="593"/>
      <c r="K435" s="593"/>
      <c r="L435" s="593"/>
      <c r="M435" s="593"/>
      <c r="N435" s="593"/>
      <c r="O435" s="593"/>
      <c r="P435" s="593"/>
      <c r="Q435" s="593"/>
      <c r="R435" s="593"/>
      <c r="S435" s="593"/>
      <c r="T435" s="593"/>
      <c r="U435" s="593"/>
      <c r="V435" s="593"/>
      <c r="W435" s="593"/>
      <c r="X435" s="593"/>
      <c r="Y435" s="593"/>
      <c r="Z435" s="593"/>
      <c r="AA435" s="593"/>
      <c r="AB435" s="593"/>
      <c r="AC435" s="593"/>
      <c r="AD435" s="593"/>
      <c r="AE435" s="593"/>
      <c r="AF435" s="593"/>
      <c r="AG435" s="593"/>
      <c r="AH435" s="593"/>
      <c r="AI435" s="593"/>
      <c r="AJ435" s="593"/>
      <c r="AK435" s="593"/>
      <c r="AL435" s="593"/>
      <c r="AM435" s="593"/>
      <c r="AN435" s="593"/>
      <c r="AO435" s="593"/>
      <c r="AP435" s="593"/>
      <c r="AQ435" s="593"/>
      <c r="AR435" s="593"/>
      <c r="AS435" s="593"/>
      <c r="AT435" s="593"/>
      <c r="AU435" s="593"/>
      <c r="AV435" s="593"/>
      <c r="AW435" s="593"/>
      <c r="AX435" s="593"/>
      <c r="AY435" s="593"/>
      <c r="AZ435" s="593"/>
      <c r="BA435" s="593"/>
      <c r="BB435" s="593"/>
      <c r="BC435" s="593"/>
      <c r="BD435" s="593"/>
      <c r="BE435" s="593"/>
      <c r="BF435" s="593"/>
      <c r="BG435" s="593"/>
      <c r="BH435" s="593"/>
      <c r="BI435" s="593"/>
      <c r="BJ435" s="593"/>
      <c r="BK435" s="593"/>
      <c r="BL435" s="593"/>
      <c r="BM435" s="593"/>
      <c r="BN435" s="593"/>
      <c r="BO435" s="593"/>
      <c r="BP435" s="593"/>
      <c r="BQ435" s="593"/>
      <c r="BR435" s="593"/>
      <c r="BS435" s="593"/>
      <c r="BT435" s="593"/>
      <c r="BU435" s="593"/>
      <c r="BV435" s="593"/>
      <c r="BW435" s="593"/>
      <c r="BX435" s="593"/>
      <c r="BY435" s="593"/>
      <c r="BZ435" s="593"/>
    </row>
    <row r="436" spans="8:78" x14ac:dyDescent="0.35">
      <c r="H436" s="593"/>
      <c r="I436" s="593"/>
      <c r="J436" s="593"/>
      <c r="K436" s="593"/>
      <c r="L436" s="593"/>
      <c r="M436" s="593"/>
      <c r="N436" s="593"/>
      <c r="O436" s="593"/>
      <c r="P436" s="593"/>
      <c r="Q436" s="593"/>
      <c r="R436" s="593"/>
      <c r="S436" s="593"/>
      <c r="T436" s="593"/>
      <c r="U436" s="593"/>
      <c r="V436" s="593"/>
      <c r="W436" s="593"/>
      <c r="X436" s="593"/>
      <c r="Y436" s="593"/>
      <c r="Z436" s="593"/>
      <c r="AA436" s="593"/>
      <c r="AB436" s="593"/>
      <c r="AC436" s="593"/>
      <c r="AD436" s="593"/>
      <c r="AE436" s="593"/>
      <c r="AF436" s="593"/>
      <c r="AG436" s="593"/>
      <c r="AH436" s="593"/>
      <c r="AI436" s="593"/>
      <c r="AJ436" s="593"/>
      <c r="AK436" s="593"/>
      <c r="AL436" s="593"/>
      <c r="AM436" s="593"/>
      <c r="AN436" s="593"/>
      <c r="AO436" s="593"/>
      <c r="AP436" s="593"/>
      <c r="AQ436" s="593"/>
      <c r="AR436" s="593"/>
      <c r="AS436" s="593"/>
      <c r="AT436" s="593"/>
      <c r="AU436" s="593"/>
      <c r="AV436" s="593"/>
      <c r="AW436" s="593"/>
      <c r="AX436" s="593"/>
      <c r="AY436" s="593"/>
      <c r="AZ436" s="593"/>
      <c r="BA436" s="593"/>
      <c r="BB436" s="593"/>
      <c r="BC436" s="593"/>
      <c r="BD436" s="593"/>
      <c r="BE436" s="593"/>
      <c r="BF436" s="593"/>
      <c r="BG436" s="593"/>
      <c r="BH436" s="593"/>
      <c r="BI436" s="593"/>
      <c r="BJ436" s="593"/>
      <c r="BK436" s="593"/>
      <c r="BL436" s="593"/>
      <c r="BM436" s="593"/>
      <c r="BN436" s="593"/>
      <c r="BO436" s="593"/>
      <c r="BP436" s="593"/>
      <c r="BQ436" s="593"/>
      <c r="BR436" s="593"/>
      <c r="BS436" s="593"/>
      <c r="BT436" s="593"/>
      <c r="BU436" s="593"/>
      <c r="BV436" s="593"/>
      <c r="BW436" s="593"/>
      <c r="BX436" s="593"/>
      <c r="BY436" s="593"/>
      <c r="BZ436" s="593"/>
    </row>
    <row r="437" spans="8:78" x14ac:dyDescent="0.35">
      <c r="H437" s="593"/>
      <c r="I437" s="593"/>
      <c r="J437" s="593"/>
      <c r="K437" s="593"/>
      <c r="L437" s="593"/>
      <c r="M437" s="593"/>
      <c r="N437" s="593"/>
      <c r="O437" s="593"/>
      <c r="P437" s="593"/>
      <c r="Q437" s="593"/>
      <c r="R437" s="593"/>
      <c r="S437" s="593"/>
      <c r="T437" s="593"/>
      <c r="U437" s="593"/>
      <c r="V437" s="593"/>
      <c r="W437" s="593"/>
      <c r="X437" s="593"/>
      <c r="Y437" s="593"/>
      <c r="Z437" s="593"/>
      <c r="AA437" s="593"/>
      <c r="AB437" s="593"/>
      <c r="AC437" s="593"/>
      <c r="AD437" s="593"/>
      <c r="AE437" s="593"/>
      <c r="AF437" s="593"/>
      <c r="AG437" s="593"/>
      <c r="AH437" s="593"/>
      <c r="AI437" s="593"/>
      <c r="AJ437" s="593"/>
      <c r="AK437" s="593"/>
      <c r="AL437" s="593"/>
      <c r="AM437" s="593"/>
      <c r="AN437" s="593"/>
      <c r="AO437" s="593"/>
      <c r="AP437" s="593"/>
      <c r="AQ437" s="593"/>
      <c r="AR437" s="593"/>
      <c r="AS437" s="593"/>
      <c r="AT437" s="593"/>
      <c r="AU437" s="593"/>
      <c r="AV437" s="593"/>
      <c r="AW437" s="593"/>
      <c r="AX437" s="593"/>
      <c r="AY437" s="593"/>
      <c r="AZ437" s="593"/>
      <c r="BA437" s="593"/>
      <c r="BB437" s="593"/>
      <c r="BC437" s="593"/>
      <c r="BD437" s="593"/>
      <c r="BE437" s="593"/>
      <c r="BF437" s="593"/>
      <c r="BG437" s="593"/>
      <c r="BH437" s="593"/>
      <c r="BI437" s="593"/>
      <c r="BJ437" s="593"/>
      <c r="BK437" s="593"/>
      <c r="BL437" s="593"/>
      <c r="BM437" s="593"/>
      <c r="BN437" s="593"/>
      <c r="BO437" s="593"/>
      <c r="BP437" s="593"/>
      <c r="BQ437" s="593"/>
      <c r="BR437" s="593"/>
      <c r="BS437" s="593"/>
      <c r="BT437" s="593"/>
      <c r="BU437" s="593"/>
      <c r="BV437" s="593"/>
      <c r="BW437" s="593"/>
      <c r="BX437" s="593"/>
      <c r="BY437" s="593"/>
      <c r="BZ437" s="593"/>
    </row>
    <row r="438" spans="8:78" x14ac:dyDescent="0.35">
      <c r="H438" s="593"/>
      <c r="I438" s="593"/>
      <c r="J438" s="593"/>
      <c r="K438" s="593"/>
      <c r="L438" s="593"/>
      <c r="M438" s="593"/>
      <c r="N438" s="593"/>
      <c r="O438" s="593"/>
      <c r="P438" s="593"/>
      <c r="Q438" s="593"/>
      <c r="R438" s="593"/>
      <c r="S438" s="593"/>
      <c r="T438" s="593"/>
      <c r="U438" s="593"/>
      <c r="V438" s="593"/>
      <c r="W438" s="593"/>
      <c r="X438" s="593"/>
      <c r="Y438" s="593"/>
      <c r="Z438" s="593"/>
      <c r="AA438" s="593"/>
      <c r="AB438" s="593"/>
      <c r="AC438" s="593"/>
      <c r="AD438" s="593"/>
      <c r="AE438" s="593"/>
      <c r="AF438" s="593"/>
      <c r="AG438" s="593"/>
      <c r="AH438" s="593"/>
      <c r="AI438" s="593"/>
      <c r="AJ438" s="593"/>
      <c r="AK438" s="593"/>
      <c r="AL438" s="593"/>
      <c r="AM438" s="593"/>
      <c r="AN438" s="593"/>
      <c r="AO438" s="593"/>
      <c r="AP438" s="593"/>
      <c r="AQ438" s="593"/>
      <c r="AR438" s="593"/>
      <c r="AS438" s="593"/>
      <c r="AT438" s="593"/>
      <c r="AU438" s="593"/>
      <c r="AV438" s="593"/>
      <c r="AW438" s="593"/>
      <c r="AX438" s="593"/>
      <c r="AY438" s="593"/>
      <c r="AZ438" s="593"/>
      <c r="BA438" s="593"/>
      <c r="BB438" s="593"/>
      <c r="BC438" s="593"/>
      <c r="BD438" s="593"/>
      <c r="BE438" s="593"/>
      <c r="BF438" s="593"/>
      <c r="BG438" s="593"/>
      <c r="BH438" s="593"/>
      <c r="BI438" s="593"/>
      <c r="BJ438" s="593"/>
      <c r="BK438" s="593"/>
      <c r="BL438" s="593"/>
      <c r="BM438" s="593"/>
      <c r="BN438" s="593"/>
      <c r="BO438" s="593"/>
      <c r="BP438" s="593"/>
      <c r="BQ438" s="593"/>
      <c r="BR438" s="593"/>
      <c r="BS438" s="593"/>
      <c r="BT438" s="593"/>
      <c r="BU438" s="593"/>
      <c r="BV438" s="593"/>
      <c r="BW438" s="593"/>
      <c r="BX438" s="593"/>
      <c r="BY438" s="593"/>
      <c r="BZ438" s="593"/>
    </row>
    <row r="439" spans="8:78" x14ac:dyDescent="0.35">
      <c r="H439" s="593"/>
      <c r="I439" s="593"/>
      <c r="J439" s="593"/>
      <c r="K439" s="593"/>
      <c r="L439" s="593"/>
      <c r="M439" s="593"/>
      <c r="N439" s="593"/>
      <c r="O439" s="593"/>
      <c r="P439" s="593"/>
      <c r="Q439" s="593"/>
      <c r="R439" s="593"/>
      <c r="S439" s="593"/>
      <c r="T439" s="593"/>
      <c r="U439" s="593"/>
      <c r="V439" s="593"/>
      <c r="W439" s="593"/>
      <c r="X439" s="593"/>
      <c r="Y439" s="593"/>
      <c r="Z439" s="593"/>
      <c r="AA439" s="593"/>
      <c r="AB439" s="593"/>
      <c r="AC439" s="593"/>
      <c r="AD439" s="593"/>
      <c r="AE439" s="593"/>
      <c r="AF439" s="593"/>
      <c r="AG439" s="593"/>
      <c r="AH439" s="593"/>
      <c r="AI439" s="593"/>
      <c r="AJ439" s="593"/>
      <c r="AK439" s="593"/>
      <c r="AL439" s="593"/>
      <c r="AM439" s="593"/>
      <c r="AN439" s="593"/>
      <c r="AO439" s="593"/>
      <c r="AP439" s="593"/>
      <c r="AQ439" s="593"/>
      <c r="AR439" s="593"/>
      <c r="AS439" s="593"/>
      <c r="AT439" s="593"/>
      <c r="AU439" s="593"/>
      <c r="AV439" s="593"/>
      <c r="AW439" s="593"/>
      <c r="AX439" s="593"/>
      <c r="AY439" s="593"/>
      <c r="AZ439" s="593"/>
      <c r="BA439" s="593"/>
      <c r="BB439" s="593"/>
      <c r="BC439" s="593"/>
      <c r="BD439" s="593"/>
      <c r="BE439" s="593"/>
      <c r="BF439" s="593"/>
      <c r="BG439" s="593"/>
      <c r="BH439" s="593"/>
      <c r="BI439" s="593"/>
      <c r="BJ439" s="593"/>
      <c r="BK439" s="593"/>
      <c r="BL439" s="593"/>
      <c r="BM439" s="593"/>
      <c r="BN439" s="593"/>
      <c r="BO439" s="593"/>
      <c r="BP439" s="593"/>
      <c r="BQ439" s="593"/>
      <c r="BR439" s="593"/>
      <c r="BS439" s="593"/>
      <c r="BT439" s="593"/>
      <c r="BU439" s="593"/>
      <c r="BV439" s="593"/>
      <c r="BW439" s="593"/>
      <c r="BX439" s="593"/>
      <c r="BY439" s="593"/>
      <c r="BZ439" s="593"/>
    </row>
    <row r="440" spans="8:78" x14ac:dyDescent="0.35">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593"/>
      <c r="AK440" s="593"/>
      <c r="AL440" s="593"/>
      <c r="AM440" s="593"/>
      <c r="AN440" s="593"/>
      <c r="AO440" s="593"/>
      <c r="AP440" s="593"/>
      <c r="AQ440" s="593"/>
      <c r="AR440" s="593"/>
      <c r="AS440" s="593"/>
      <c r="AT440" s="593"/>
      <c r="AU440" s="593"/>
      <c r="AV440" s="593"/>
      <c r="AW440" s="593"/>
      <c r="AX440" s="593"/>
      <c r="AY440" s="593"/>
      <c r="AZ440" s="593"/>
      <c r="BA440" s="593"/>
      <c r="BB440" s="593"/>
      <c r="BC440" s="593"/>
      <c r="BD440" s="593"/>
      <c r="BE440" s="593"/>
      <c r="BF440" s="593"/>
      <c r="BG440" s="593"/>
      <c r="BH440" s="593"/>
      <c r="BI440" s="593"/>
      <c r="BJ440" s="593"/>
      <c r="BK440" s="593"/>
      <c r="BL440" s="593"/>
      <c r="BM440" s="593"/>
      <c r="BN440" s="593"/>
      <c r="BO440" s="593"/>
      <c r="BP440" s="593"/>
      <c r="BQ440" s="593"/>
      <c r="BR440" s="593"/>
      <c r="BS440" s="593"/>
      <c r="BT440" s="593"/>
      <c r="BU440" s="593"/>
      <c r="BV440" s="593"/>
      <c r="BW440" s="593"/>
      <c r="BX440" s="593"/>
      <c r="BY440" s="593"/>
      <c r="BZ440" s="593"/>
    </row>
    <row r="441" spans="8:78" x14ac:dyDescent="0.35">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593"/>
      <c r="AD441" s="593"/>
      <c r="AE441" s="593"/>
      <c r="AF441" s="593"/>
      <c r="AG441" s="593"/>
      <c r="AH441" s="593"/>
      <c r="AI441" s="593"/>
      <c r="AJ441" s="593"/>
      <c r="AK441" s="593"/>
      <c r="AL441" s="593"/>
      <c r="AM441" s="593"/>
      <c r="AN441" s="593"/>
      <c r="AO441" s="593"/>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3"/>
      <c r="BM441" s="593"/>
      <c r="BN441" s="593"/>
      <c r="BO441" s="593"/>
      <c r="BP441" s="593"/>
      <c r="BQ441" s="593"/>
      <c r="BR441" s="593"/>
      <c r="BS441" s="593"/>
      <c r="BT441" s="593"/>
      <c r="BU441" s="593"/>
      <c r="BV441" s="593"/>
      <c r="BW441" s="593"/>
      <c r="BX441" s="593"/>
      <c r="BY441" s="593"/>
      <c r="BZ441" s="593"/>
    </row>
    <row r="442" spans="8:78" x14ac:dyDescent="0.35">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593"/>
      <c r="AD442" s="593"/>
      <c r="AE442" s="593"/>
      <c r="AF442" s="593"/>
      <c r="AG442" s="593"/>
      <c r="AH442" s="593"/>
      <c r="AI442" s="593"/>
      <c r="AJ442" s="593"/>
      <c r="AK442" s="593"/>
      <c r="AL442" s="593"/>
      <c r="AM442" s="593"/>
      <c r="AN442" s="593"/>
      <c r="AO442" s="593"/>
      <c r="AP442" s="593"/>
      <c r="AQ442" s="593"/>
      <c r="AR442" s="593"/>
      <c r="AS442" s="593"/>
      <c r="AT442" s="593"/>
      <c r="AU442" s="593"/>
      <c r="AV442" s="593"/>
      <c r="AW442" s="593"/>
      <c r="AX442" s="593"/>
      <c r="AY442" s="593"/>
      <c r="AZ442" s="593"/>
      <c r="BA442" s="593"/>
      <c r="BB442" s="593"/>
      <c r="BC442" s="593"/>
      <c r="BD442" s="593"/>
      <c r="BE442" s="593"/>
      <c r="BF442" s="593"/>
      <c r="BG442" s="593"/>
      <c r="BH442" s="593"/>
      <c r="BI442" s="593"/>
      <c r="BJ442" s="593"/>
      <c r="BK442" s="593"/>
      <c r="BL442" s="593"/>
      <c r="BM442" s="593"/>
      <c r="BN442" s="593"/>
      <c r="BO442" s="593"/>
      <c r="BP442" s="593"/>
      <c r="BQ442" s="593"/>
      <c r="BR442" s="593"/>
      <c r="BS442" s="593"/>
      <c r="BT442" s="593"/>
      <c r="BU442" s="593"/>
      <c r="BV442" s="593"/>
      <c r="BW442" s="593"/>
      <c r="BX442" s="593"/>
      <c r="BY442" s="593"/>
      <c r="BZ442" s="593"/>
    </row>
    <row r="443" spans="8:78" x14ac:dyDescent="0.35">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593"/>
      <c r="AD443" s="593"/>
      <c r="AE443" s="593"/>
      <c r="AF443" s="593"/>
      <c r="AG443" s="593"/>
      <c r="AH443" s="593"/>
      <c r="AI443" s="593"/>
      <c r="AJ443" s="593"/>
      <c r="AK443" s="593"/>
      <c r="AL443" s="593"/>
      <c r="AM443" s="593"/>
      <c r="AN443" s="593"/>
      <c r="AO443" s="593"/>
      <c r="AP443" s="593"/>
      <c r="AQ443" s="593"/>
      <c r="AR443" s="593"/>
      <c r="AS443" s="593"/>
      <c r="AT443" s="593"/>
      <c r="AU443" s="593"/>
      <c r="AV443" s="593"/>
      <c r="AW443" s="593"/>
      <c r="AX443" s="593"/>
      <c r="AY443" s="593"/>
      <c r="AZ443" s="593"/>
      <c r="BA443" s="593"/>
      <c r="BB443" s="593"/>
      <c r="BC443" s="593"/>
      <c r="BD443" s="593"/>
      <c r="BE443" s="593"/>
      <c r="BF443" s="593"/>
      <c r="BG443" s="593"/>
      <c r="BH443" s="593"/>
      <c r="BI443" s="593"/>
      <c r="BJ443" s="593"/>
      <c r="BK443" s="593"/>
      <c r="BL443" s="593"/>
      <c r="BM443" s="593"/>
      <c r="BN443" s="593"/>
      <c r="BO443" s="593"/>
      <c r="BP443" s="593"/>
      <c r="BQ443" s="593"/>
      <c r="BR443" s="593"/>
      <c r="BS443" s="593"/>
      <c r="BT443" s="593"/>
      <c r="BU443" s="593"/>
      <c r="BV443" s="593"/>
      <c r="BW443" s="593"/>
      <c r="BX443" s="593"/>
      <c r="BY443" s="593"/>
      <c r="BZ443" s="593"/>
    </row>
    <row r="444" spans="8:78" x14ac:dyDescent="0.35">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593"/>
      <c r="AK444" s="593"/>
      <c r="AL444" s="593"/>
      <c r="AM444" s="593"/>
      <c r="AN444" s="593"/>
      <c r="AO444" s="593"/>
      <c r="AP444" s="593"/>
      <c r="AQ444" s="593"/>
      <c r="AR444" s="593"/>
      <c r="AS444" s="593"/>
      <c r="AT444" s="593"/>
      <c r="AU444" s="593"/>
      <c r="AV444" s="593"/>
      <c r="AW444" s="593"/>
      <c r="AX444" s="593"/>
      <c r="AY444" s="593"/>
      <c r="AZ444" s="593"/>
      <c r="BA444" s="593"/>
      <c r="BB444" s="593"/>
      <c r="BC444" s="593"/>
      <c r="BD444" s="593"/>
      <c r="BE444" s="593"/>
      <c r="BF444" s="593"/>
      <c r="BG444" s="593"/>
      <c r="BH444" s="593"/>
      <c r="BI444" s="593"/>
      <c r="BJ444" s="593"/>
      <c r="BK444" s="593"/>
      <c r="BL444" s="593"/>
      <c r="BM444" s="593"/>
      <c r="BN444" s="593"/>
      <c r="BO444" s="593"/>
      <c r="BP444" s="593"/>
      <c r="BQ444" s="593"/>
      <c r="BR444" s="593"/>
      <c r="BS444" s="593"/>
      <c r="BT444" s="593"/>
      <c r="BU444" s="593"/>
      <c r="BV444" s="593"/>
      <c r="BW444" s="593"/>
      <c r="BX444" s="593"/>
      <c r="BY444" s="593"/>
      <c r="BZ444" s="593"/>
    </row>
    <row r="445" spans="8:78" x14ac:dyDescent="0.35">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593"/>
      <c r="AK445" s="593"/>
      <c r="AL445" s="593"/>
      <c r="AM445" s="593"/>
      <c r="AN445" s="593"/>
      <c r="AO445" s="593"/>
      <c r="AP445" s="593"/>
      <c r="AQ445" s="593"/>
      <c r="AR445" s="593"/>
      <c r="AS445" s="593"/>
      <c r="AT445" s="593"/>
      <c r="AU445" s="593"/>
      <c r="AV445" s="593"/>
      <c r="AW445" s="593"/>
      <c r="AX445" s="593"/>
      <c r="AY445" s="593"/>
      <c r="AZ445" s="593"/>
      <c r="BA445" s="593"/>
      <c r="BB445" s="593"/>
      <c r="BC445" s="593"/>
      <c r="BD445" s="593"/>
      <c r="BE445" s="593"/>
      <c r="BF445" s="593"/>
      <c r="BG445" s="593"/>
      <c r="BH445" s="593"/>
      <c r="BI445" s="593"/>
      <c r="BJ445" s="593"/>
      <c r="BK445" s="593"/>
      <c r="BL445" s="593"/>
      <c r="BM445" s="593"/>
      <c r="BN445" s="593"/>
      <c r="BO445" s="593"/>
      <c r="BP445" s="593"/>
      <c r="BQ445" s="593"/>
      <c r="BR445" s="593"/>
      <c r="BS445" s="593"/>
      <c r="BT445" s="593"/>
      <c r="BU445" s="593"/>
      <c r="BV445" s="593"/>
      <c r="BW445" s="593"/>
      <c r="BX445" s="593"/>
      <c r="BY445" s="593"/>
      <c r="BZ445" s="593"/>
    </row>
    <row r="446" spans="8:78" x14ac:dyDescent="0.35">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593"/>
      <c r="AK446" s="593"/>
      <c r="AL446" s="593"/>
      <c r="AM446" s="593"/>
      <c r="AN446" s="593"/>
      <c r="AO446" s="593"/>
      <c r="AP446" s="593"/>
      <c r="AQ446" s="593"/>
      <c r="AR446" s="593"/>
      <c r="AS446" s="593"/>
      <c r="AT446" s="593"/>
      <c r="AU446" s="593"/>
      <c r="AV446" s="593"/>
      <c r="AW446" s="593"/>
      <c r="AX446" s="593"/>
      <c r="AY446" s="593"/>
      <c r="AZ446" s="593"/>
      <c r="BA446" s="593"/>
      <c r="BB446" s="593"/>
      <c r="BC446" s="593"/>
      <c r="BD446" s="593"/>
      <c r="BE446" s="593"/>
      <c r="BF446" s="593"/>
      <c r="BG446" s="593"/>
      <c r="BH446" s="593"/>
      <c r="BI446" s="593"/>
      <c r="BJ446" s="593"/>
      <c r="BK446" s="593"/>
      <c r="BL446" s="593"/>
      <c r="BM446" s="593"/>
      <c r="BN446" s="593"/>
      <c r="BO446" s="593"/>
      <c r="BP446" s="593"/>
      <c r="BQ446" s="593"/>
      <c r="BR446" s="593"/>
      <c r="BS446" s="593"/>
      <c r="BT446" s="593"/>
      <c r="BU446" s="593"/>
      <c r="BV446" s="593"/>
      <c r="BW446" s="593"/>
      <c r="BX446" s="593"/>
      <c r="BY446" s="593"/>
      <c r="BZ446" s="593"/>
    </row>
    <row r="447" spans="8:78" x14ac:dyDescent="0.35">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593"/>
      <c r="AK447" s="593"/>
      <c r="AL447" s="593"/>
      <c r="AM447" s="593"/>
      <c r="AN447" s="593"/>
      <c r="AO447" s="593"/>
      <c r="AP447" s="593"/>
      <c r="AQ447" s="593"/>
      <c r="AR447" s="593"/>
      <c r="AS447" s="593"/>
      <c r="AT447" s="593"/>
      <c r="AU447" s="593"/>
      <c r="AV447" s="593"/>
      <c r="AW447" s="593"/>
      <c r="AX447" s="593"/>
      <c r="AY447" s="593"/>
      <c r="AZ447" s="593"/>
      <c r="BA447" s="593"/>
      <c r="BB447" s="593"/>
      <c r="BC447" s="593"/>
      <c r="BD447" s="593"/>
      <c r="BE447" s="593"/>
      <c r="BF447" s="593"/>
      <c r="BG447" s="593"/>
      <c r="BH447" s="593"/>
      <c r="BI447" s="593"/>
      <c r="BJ447" s="593"/>
      <c r="BK447" s="593"/>
      <c r="BL447" s="593"/>
      <c r="BM447" s="593"/>
      <c r="BN447" s="593"/>
      <c r="BO447" s="593"/>
      <c r="BP447" s="593"/>
      <c r="BQ447" s="593"/>
      <c r="BR447" s="593"/>
      <c r="BS447" s="593"/>
      <c r="BT447" s="593"/>
      <c r="BU447" s="593"/>
      <c r="BV447" s="593"/>
      <c r="BW447" s="593"/>
      <c r="BX447" s="593"/>
      <c r="BY447" s="593"/>
      <c r="BZ447" s="593"/>
    </row>
    <row r="448" spans="8:78" x14ac:dyDescent="0.35">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593"/>
      <c r="AK448" s="593"/>
      <c r="AL448" s="593"/>
      <c r="AM448" s="593"/>
      <c r="AN448" s="593"/>
      <c r="AO448" s="593"/>
      <c r="AP448" s="593"/>
      <c r="AQ448" s="593"/>
      <c r="AR448" s="593"/>
      <c r="AS448" s="593"/>
      <c r="AT448" s="593"/>
      <c r="AU448" s="593"/>
      <c r="AV448" s="593"/>
      <c r="AW448" s="593"/>
      <c r="AX448" s="593"/>
      <c r="AY448" s="593"/>
      <c r="AZ448" s="593"/>
      <c r="BA448" s="593"/>
      <c r="BB448" s="593"/>
      <c r="BC448" s="593"/>
      <c r="BD448" s="593"/>
      <c r="BE448" s="593"/>
      <c r="BF448" s="593"/>
      <c r="BG448" s="593"/>
      <c r="BH448" s="593"/>
      <c r="BI448" s="593"/>
      <c r="BJ448" s="593"/>
      <c r="BK448" s="593"/>
      <c r="BL448" s="593"/>
      <c r="BM448" s="593"/>
      <c r="BN448" s="593"/>
      <c r="BO448" s="593"/>
      <c r="BP448" s="593"/>
      <c r="BQ448" s="593"/>
      <c r="BR448" s="593"/>
      <c r="BS448" s="593"/>
      <c r="BT448" s="593"/>
      <c r="BU448" s="593"/>
      <c r="BV448" s="593"/>
      <c r="BW448" s="593"/>
      <c r="BX448" s="593"/>
      <c r="BY448" s="593"/>
      <c r="BZ448" s="593"/>
    </row>
    <row r="449" spans="8:78" x14ac:dyDescent="0.35">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593"/>
      <c r="AK449" s="593"/>
      <c r="AL449" s="593"/>
      <c r="AM449" s="593"/>
      <c r="AN449" s="593"/>
      <c r="AO449" s="593"/>
      <c r="AP449" s="593"/>
      <c r="AQ449" s="593"/>
      <c r="AR449" s="593"/>
      <c r="AS449" s="593"/>
      <c r="AT449" s="593"/>
      <c r="AU449" s="593"/>
      <c r="AV449" s="593"/>
      <c r="AW449" s="593"/>
      <c r="AX449" s="593"/>
      <c r="AY449" s="593"/>
      <c r="AZ449" s="593"/>
      <c r="BA449" s="593"/>
      <c r="BB449" s="593"/>
      <c r="BC449" s="593"/>
      <c r="BD449" s="593"/>
      <c r="BE449" s="593"/>
      <c r="BF449" s="593"/>
      <c r="BG449" s="593"/>
      <c r="BH449" s="593"/>
      <c r="BI449" s="593"/>
      <c r="BJ449" s="593"/>
      <c r="BK449" s="593"/>
      <c r="BL449" s="593"/>
      <c r="BM449" s="593"/>
      <c r="BN449" s="593"/>
      <c r="BO449" s="593"/>
      <c r="BP449" s="593"/>
      <c r="BQ449" s="593"/>
      <c r="BR449" s="593"/>
      <c r="BS449" s="593"/>
      <c r="BT449" s="593"/>
      <c r="BU449" s="593"/>
      <c r="BV449" s="593"/>
      <c r="BW449" s="593"/>
      <c r="BX449" s="593"/>
      <c r="BY449" s="593"/>
      <c r="BZ449" s="593"/>
    </row>
    <row r="450" spans="8:78" x14ac:dyDescent="0.35">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593"/>
      <c r="AK450" s="593"/>
      <c r="AL450" s="593"/>
      <c r="AM450" s="593"/>
      <c r="AN450" s="593"/>
      <c r="AO450" s="593"/>
      <c r="AP450" s="593"/>
      <c r="AQ450" s="593"/>
      <c r="AR450" s="593"/>
      <c r="AS450" s="593"/>
      <c r="AT450" s="593"/>
      <c r="AU450" s="593"/>
      <c r="AV450" s="593"/>
      <c r="AW450" s="593"/>
      <c r="AX450" s="593"/>
      <c r="AY450" s="593"/>
      <c r="AZ450" s="593"/>
      <c r="BA450" s="593"/>
      <c r="BB450" s="593"/>
      <c r="BC450" s="593"/>
      <c r="BD450" s="593"/>
      <c r="BE450" s="593"/>
      <c r="BF450" s="593"/>
      <c r="BG450" s="593"/>
      <c r="BH450" s="593"/>
      <c r="BI450" s="593"/>
      <c r="BJ450" s="593"/>
      <c r="BK450" s="593"/>
      <c r="BL450" s="593"/>
      <c r="BM450" s="593"/>
      <c r="BN450" s="593"/>
      <c r="BO450" s="593"/>
      <c r="BP450" s="593"/>
      <c r="BQ450" s="593"/>
      <c r="BR450" s="593"/>
      <c r="BS450" s="593"/>
      <c r="BT450" s="593"/>
      <c r="BU450" s="593"/>
      <c r="BV450" s="593"/>
      <c r="BW450" s="593"/>
      <c r="BX450" s="593"/>
      <c r="BY450" s="593"/>
      <c r="BZ450" s="593"/>
    </row>
    <row r="451" spans="8:78" x14ac:dyDescent="0.35">
      <c r="H451" s="593"/>
      <c r="I451" s="593"/>
      <c r="J451" s="593"/>
      <c r="K451" s="593"/>
      <c r="L451" s="593"/>
      <c r="M451" s="593"/>
      <c r="N451" s="593"/>
      <c r="O451" s="593"/>
      <c r="P451" s="593"/>
      <c r="Q451" s="593"/>
      <c r="R451" s="593"/>
      <c r="S451" s="593"/>
      <c r="T451" s="593"/>
      <c r="U451" s="593"/>
      <c r="V451" s="593"/>
      <c r="W451" s="593"/>
      <c r="X451" s="593"/>
      <c r="Y451" s="593"/>
      <c r="Z451" s="593"/>
      <c r="AA451" s="593"/>
      <c r="AB451" s="593"/>
      <c r="AC451" s="593"/>
      <c r="AD451" s="593"/>
      <c r="AE451" s="593"/>
      <c r="AF451" s="593"/>
      <c r="AG451" s="593"/>
      <c r="AH451" s="593"/>
      <c r="AI451" s="593"/>
      <c r="AJ451" s="593"/>
      <c r="AK451" s="593"/>
      <c r="AL451" s="593"/>
      <c r="AM451" s="593"/>
      <c r="AN451" s="593"/>
      <c r="AO451" s="593"/>
      <c r="AP451" s="593"/>
      <c r="AQ451" s="593"/>
      <c r="AR451" s="593"/>
      <c r="AS451" s="593"/>
      <c r="AT451" s="593"/>
      <c r="AU451" s="593"/>
      <c r="AV451" s="593"/>
      <c r="AW451" s="593"/>
      <c r="AX451" s="593"/>
      <c r="AY451" s="593"/>
      <c r="AZ451" s="593"/>
      <c r="BA451" s="593"/>
      <c r="BB451" s="593"/>
      <c r="BC451" s="593"/>
      <c r="BD451" s="593"/>
      <c r="BE451" s="593"/>
      <c r="BF451" s="593"/>
      <c r="BG451" s="593"/>
      <c r="BH451" s="593"/>
      <c r="BI451" s="593"/>
      <c r="BJ451" s="593"/>
      <c r="BK451" s="593"/>
      <c r="BL451" s="593"/>
      <c r="BM451" s="593"/>
      <c r="BN451" s="593"/>
      <c r="BO451" s="593"/>
      <c r="BP451" s="593"/>
      <c r="BQ451" s="593"/>
      <c r="BR451" s="593"/>
      <c r="BS451" s="593"/>
      <c r="BT451" s="593"/>
      <c r="BU451" s="593"/>
      <c r="BV451" s="593"/>
      <c r="BW451" s="593"/>
      <c r="BX451" s="593"/>
      <c r="BY451" s="593"/>
      <c r="BZ451" s="593"/>
    </row>
    <row r="452" spans="8:78" x14ac:dyDescent="0.35">
      <c r="H452" s="593"/>
      <c r="I452" s="593"/>
      <c r="J452" s="593"/>
      <c r="K452" s="593"/>
      <c r="L452" s="593"/>
      <c r="M452" s="593"/>
      <c r="N452" s="593"/>
      <c r="O452" s="593"/>
      <c r="P452" s="593"/>
      <c r="Q452" s="593"/>
      <c r="R452" s="593"/>
      <c r="S452" s="593"/>
      <c r="T452" s="593"/>
      <c r="U452" s="593"/>
      <c r="V452" s="593"/>
      <c r="W452" s="593"/>
      <c r="X452" s="593"/>
      <c r="Y452" s="593"/>
      <c r="Z452" s="593"/>
      <c r="AA452" s="593"/>
      <c r="AB452" s="593"/>
      <c r="AC452" s="593"/>
      <c r="AD452" s="593"/>
      <c r="AE452" s="593"/>
      <c r="AF452" s="593"/>
      <c r="AG452" s="593"/>
      <c r="AH452" s="593"/>
      <c r="AI452" s="593"/>
      <c r="AJ452" s="593"/>
      <c r="AK452" s="593"/>
      <c r="AL452" s="593"/>
      <c r="AM452" s="593"/>
      <c r="AN452" s="593"/>
      <c r="AO452" s="593"/>
      <c r="AP452" s="593"/>
      <c r="AQ452" s="593"/>
      <c r="AR452" s="593"/>
      <c r="AS452" s="593"/>
      <c r="AT452" s="593"/>
      <c r="AU452" s="593"/>
      <c r="AV452" s="593"/>
      <c r="AW452" s="593"/>
      <c r="AX452" s="593"/>
      <c r="AY452" s="593"/>
      <c r="AZ452" s="593"/>
      <c r="BA452" s="593"/>
      <c r="BB452" s="593"/>
      <c r="BC452" s="593"/>
      <c r="BD452" s="593"/>
      <c r="BE452" s="593"/>
      <c r="BF452" s="593"/>
      <c r="BG452" s="593"/>
      <c r="BH452" s="593"/>
      <c r="BI452" s="593"/>
      <c r="BJ452" s="593"/>
      <c r="BK452" s="593"/>
      <c r="BL452" s="593"/>
      <c r="BM452" s="593"/>
      <c r="BN452" s="593"/>
      <c r="BO452" s="593"/>
      <c r="BP452" s="593"/>
      <c r="BQ452" s="593"/>
      <c r="BR452" s="593"/>
      <c r="BS452" s="593"/>
      <c r="BT452" s="593"/>
      <c r="BU452" s="593"/>
      <c r="BV452" s="593"/>
      <c r="BW452" s="593"/>
      <c r="BX452" s="593"/>
      <c r="BY452" s="593"/>
      <c r="BZ452" s="593"/>
    </row>
    <row r="453" spans="8:78" x14ac:dyDescent="0.35">
      <c r="H453" s="593"/>
      <c r="I453" s="593"/>
      <c r="J453" s="593"/>
      <c r="K453" s="593"/>
      <c r="L453" s="593"/>
      <c r="M453" s="593"/>
      <c r="N453" s="593"/>
      <c r="O453" s="593"/>
      <c r="P453" s="593"/>
      <c r="Q453" s="593"/>
      <c r="R453" s="593"/>
      <c r="S453" s="593"/>
      <c r="T453" s="593"/>
      <c r="U453" s="593"/>
      <c r="V453" s="593"/>
      <c r="W453" s="593"/>
      <c r="X453" s="593"/>
      <c r="Y453" s="593"/>
      <c r="Z453" s="593"/>
      <c r="AA453" s="593"/>
      <c r="AB453" s="593"/>
      <c r="AC453" s="593"/>
      <c r="AD453" s="593"/>
      <c r="AE453" s="593"/>
      <c r="AF453" s="593"/>
      <c r="AG453" s="593"/>
      <c r="AH453" s="593"/>
      <c r="AI453" s="593"/>
      <c r="AJ453" s="593"/>
      <c r="AK453" s="593"/>
      <c r="AL453" s="593"/>
      <c r="AM453" s="593"/>
      <c r="AN453" s="593"/>
      <c r="AO453" s="593"/>
      <c r="AP453" s="593"/>
      <c r="AQ453" s="593"/>
      <c r="AR453" s="593"/>
      <c r="AS453" s="593"/>
      <c r="AT453" s="593"/>
      <c r="AU453" s="593"/>
      <c r="AV453" s="593"/>
      <c r="AW453" s="593"/>
      <c r="AX453" s="593"/>
      <c r="AY453" s="593"/>
      <c r="AZ453" s="593"/>
      <c r="BA453" s="593"/>
      <c r="BB453" s="593"/>
      <c r="BC453" s="593"/>
      <c r="BD453" s="593"/>
      <c r="BE453" s="593"/>
      <c r="BF453" s="593"/>
      <c r="BG453" s="593"/>
      <c r="BH453" s="593"/>
      <c r="BI453" s="593"/>
      <c r="BJ453" s="593"/>
      <c r="BK453" s="593"/>
      <c r="BL453" s="593"/>
      <c r="BM453" s="593"/>
      <c r="BN453" s="593"/>
      <c r="BO453" s="593"/>
      <c r="BP453" s="593"/>
      <c r="BQ453" s="593"/>
      <c r="BR453" s="593"/>
      <c r="BS453" s="593"/>
      <c r="BT453" s="593"/>
      <c r="BU453" s="593"/>
      <c r="BV453" s="593"/>
      <c r="BW453" s="593"/>
      <c r="BX453" s="593"/>
      <c r="BY453" s="593"/>
      <c r="BZ453" s="593"/>
    </row>
    <row r="454" spans="8:78" x14ac:dyDescent="0.35">
      <c r="H454" s="593"/>
      <c r="I454" s="593"/>
      <c r="J454" s="593"/>
      <c r="K454" s="593"/>
      <c r="L454" s="593"/>
      <c r="M454" s="593"/>
      <c r="N454" s="593"/>
      <c r="O454" s="593"/>
      <c r="P454" s="593"/>
      <c r="Q454" s="593"/>
      <c r="R454" s="593"/>
      <c r="S454" s="593"/>
      <c r="T454" s="593"/>
      <c r="U454" s="593"/>
      <c r="V454" s="593"/>
      <c r="W454" s="593"/>
      <c r="X454" s="593"/>
      <c r="Y454" s="593"/>
      <c r="Z454" s="593"/>
      <c r="AA454" s="593"/>
      <c r="AB454" s="593"/>
      <c r="AC454" s="593"/>
      <c r="AD454" s="593"/>
      <c r="AE454" s="593"/>
      <c r="AF454" s="593"/>
      <c r="AG454" s="593"/>
      <c r="AH454" s="593"/>
      <c r="AI454" s="593"/>
      <c r="AJ454" s="593"/>
      <c r="AK454" s="593"/>
      <c r="AL454" s="593"/>
      <c r="AM454" s="593"/>
      <c r="AN454" s="593"/>
      <c r="AO454" s="593"/>
      <c r="AP454" s="593"/>
      <c r="AQ454" s="593"/>
      <c r="AR454" s="593"/>
      <c r="AS454" s="593"/>
      <c r="AT454" s="593"/>
      <c r="AU454" s="593"/>
      <c r="AV454" s="593"/>
      <c r="AW454" s="593"/>
      <c r="AX454" s="593"/>
      <c r="AY454" s="593"/>
      <c r="AZ454" s="593"/>
      <c r="BA454" s="593"/>
      <c r="BB454" s="593"/>
      <c r="BC454" s="593"/>
      <c r="BD454" s="593"/>
      <c r="BE454" s="593"/>
      <c r="BF454" s="593"/>
      <c r="BG454" s="593"/>
      <c r="BH454" s="593"/>
      <c r="BI454" s="593"/>
      <c r="BJ454" s="593"/>
      <c r="BK454" s="593"/>
      <c r="BL454" s="593"/>
      <c r="BM454" s="593"/>
      <c r="BN454" s="593"/>
      <c r="BO454" s="593"/>
      <c r="BP454" s="593"/>
      <c r="BQ454" s="593"/>
      <c r="BR454" s="593"/>
      <c r="BS454" s="593"/>
      <c r="BT454" s="593"/>
      <c r="BU454" s="593"/>
      <c r="BV454" s="593"/>
      <c r="BW454" s="593"/>
      <c r="BX454" s="593"/>
      <c r="BY454" s="593"/>
      <c r="BZ454" s="593"/>
    </row>
    <row r="455" spans="8:78" x14ac:dyDescent="0.35">
      <c r="H455" s="593"/>
      <c r="I455" s="593"/>
      <c r="J455" s="593"/>
      <c r="K455" s="593"/>
      <c r="L455" s="593"/>
      <c r="M455" s="593"/>
      <c r="N455" s="593"/>
      <c r="O455" s="593"/>
      <c r="P455" s="593"/>
      <c r="Q455" s="593"/>
      <c r="R455" s="593"/>
      <c r="S455" s="593"/>
      <c r="T455" s="593"/>
      <c r="U455" s="593"/>
      <c r="V455" s="593"/>
      <c r="W455" s="593"/>
      <c r="X455" s="593"/>
      <c r="Y455" s="593"/>
      <c r="Z455" s="593"/>
      <c r="AA455" s="593"/>
      <c r="AB455" s="593"/>
      <c r="AC455" s="593"/>
      <c r="AD455" s="593"/>
      <c r="AE455" s="593"/>
      <c r="AF455" s="593"/>
      <c r="AG455" s="593"/>
      <c r="AH455" s="593"/>
      <c r="AI455" s="593"/>
      <c r="AJ455" s="593"/>
      <c r="AK455" s="593"/>
      <c r="AL455" s="593"/>
      <c r="AM455" s="593"/>
      <c r="AN455" s="593"/>
      <c r="AO455" s="593"/>
      <c r="AP455" s="593"/>
      <c r="AQ455" s="593"/>
      <c r="AR455" s="593"/>
      <c r="AS455" s="593"/>
      <c r="AT455" s="593"/>
      <c r="AU455" s="593"/>
      <c r="AV455" s="593"/>
      <c r="AW455" s="593"/>
      <c r="AX455" s="593"/>
      <c r="AY455" s="593"/>
      <c r="AZ455" s="593"/>
      <c r="BA455" s="593"/>
      <c r="BB455" s="593"/>
      <c r="BC455" s="593"/>
      <c r="BD455" s="593"/>
      <c r="BE455" s="593"/>
      <c r="BF455" s="593"/>
      <c r="BG455" s="593"/>
      <c r="BH455" s="593"/>
      <c r="BI455" s="593"/>
      <c r="BJ455" s="593"/>
      <c r="BK455" s="593"/>
      <c r="BL455" s="593"/>
      <c r="BM455" s="593"/>
      <c r="BN455" s="593"/>
      <c r="BO455" s="593"/>
      <c r="BP455" s="593"/>
      <c r="BQ455" s="593"/>
      <c r="BR455" s="593"/>
      <c r="BS455" s="593"/>
      <c r="BT455" s="593"/>
      <c r="BU455" s="593"/>
      <c r="BV455" s="593"/>
      <c r="BW455" s="593"/>
      <c r="BX455" s="593"/>
      <c r="BY455" s="593"/>
      <c r="BZ455" s="593"/>
    </row>
    <row r="456" spans="8:78" x14ac:dyDescent="0.35">
      <c r="H456" s="593"/>
      <c r="I456" s="593"/>
      <c r="J456" s="593"/>
      <c r="K456" s="593"/>
      <c r="L456" s="593"/>
      <c r="M456" s="593"/>
      <c r="N456" s="593"/>
      <c r="O456" s="593"/>
      <c r="P456" s="593"/>
      <c r="Q456" s="593"/>
      <c r="R456" s="593"/>
      <c r="S456" s="593"/>
      <c r="T456" s="593"/>
      <c r="U456" s="593"/>
      <c r="V456" s="593"/>
      <c r="W456" s="593"/>
      <c r="X456" s="593"/>
      <c r="Y456" s="593"/>
      <c r="Z456" s="593"/>
      <c r="AA456" s="593"/>
      <c r="AB456" s="593"/>
      <c r="AC456" s="593"/>
      <c r="AD456" s="593"/>
      <c r="AE456" s="593"/>
      <c r="AF456" s="593"/>
      <c r="AG456" s="593"/>
      <c r="AH456" s="593"/>
      <c r="AI456" s="593"/>
      <c r="AJ456" s="593"/>
      <c r="AK456" s="593"/>
      <c r="AL456" s="593"/>
      <c r="AM456" s="593"/>
      <c r="AN456" s="593"/>
      <c r="AO456" s="593"/>
      <c r="AP456" s="593"/>
      <c r="AQ456" s="593"/>
      <c r="AR456" s="593"/>
      <c r="AS456" s="593"/>
      <c r="AT456" s="593"/>
      <c r="AU456" s="593"/>
      <c r="AV456" s="593"/>
      <c r="AW456" s="593"/>
      <c r="AX456" s="593"/>
      <c r="AY456" s="593"/>
      <c r="AZ456" s="593"/>
      <c r="BA456" s="593"/>
      <c r="BB456" s="593"/>
      <c r="BC456" s="593"/>
      <c r="BD456" s="593"/>
      <c r="BE456" s="593"/>
      <c r="BF456" s="593"/>
      <c r="BG456" s="593"/>
      <c r="BH456" s="593"/>
      <c r="BI456" s="593"/>
      <c r="BJ456" s="593"/>
      <c r="BK456" s="593"/>
      <c r="BL456" s="593"/>
      <c r="BM456" s="593"/>
      <c r="BN456" s="593"/>
      <c r="BO456" s="593"/>
      <c r="BP456" s="593"/>
      <c r="BQ456" s="593"/>
      <c r="BR456" s="593"/>
      <c r="BS456" s="593"/>
      <c r="BT456" s="593"/>
      <c r="BU456" s="593"/>
      <c r="BV456" s="593"/>
      <c r="BW456" s="593"/>
      <c r="BX456" s="593"/>
      <c r="BY456" s="593"/>
      <c r="BZ456" s="593"/>
    </row>
    <row r="457" spans="8:78" x14ac:dyDescent="0.35">
      <c r="H457" s="593"/>
      <c r="I457" s="593"/>
      <c r="J457" s="593"/>
      <c r="K457" s="593"/>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593"/>
      <c r="AK457" s="593"/>
      <c r="AL457" s="593"/>
      <c r="AM457" s="593"/>
      <c r="AN457" s="593"/>
      <c r="AO457" s="593"/>
      <c r="AP457" s="593"/>
      <c r="AQ457" s="593"/>
      <c r="AR457" s="593"/>
      <c r="AS457" s="593"/>
      <c r="AT457" s="593"/>
      <c r="AU457" s="593"/>
      <c r="AV457" s="593"/>
      <c r="AW457" s="593"/>
      <c r="AX457" s="593"/>
      <c r="AY457" s="593"/>
      <c r="AZ457" s="593"/>
      <c r="BA457" s="593"/>
      <c r="BB457" s="593"/>
      <c r="BC457" s="593"/>
      <c r="BD457" s="593"/>
      <c r="BE457" s="593"/>
      <c r="BF457" s="593"/>
      <c r="BG457" s="593"/>
      <c r="BH457" s="593"/>
      <c r="BI457" s="593"/>
      <c r="BJ457" s="593"/>
      <c r="BK457" s="593"/>
      <c r="BL457" s="593"/>
      <c r="BM457" s="593"/>
      <c r="BN457" s="593"/>
      <c r="BO457" s="593"/>
      <c r="BP457" s="593"/>
      <c r="BQ457" s="593"/>
      <c r="BR457" s="593"/>
      <c r="BS457" s="593"/>
      <c r="BT457" s="593"/>
      <c r="BU457" s="593"/>
      <c r="BV457" s="593"/>
      <c r="BW457" s="593"/>
      <c r="BX457" s="593"/>
      <c r="BY457" s="593"/>
      <c r="BZ457" s="593"/>
    </row>
    <row r="458" spans="8:78" x14ac:dyDescent="0.35">
      <c r="H458" s="593"/>
      <c r="I458" s="593"/>
      <c r="J458" s="593"/>
      <c r="K458" s="593"/>
      <c r="L458" s="593"/>
      <c r="M458" s="593"/>
      <c r="N458" s="593"/>
      <c r="O458" s="593"/>
      <c r="P458" s="593"/>
      <c r="Q458" s="593"/>
      <c r="R458" s="593"/>
      <c r="S458" s="593"/>
      <c r="T458" s="593"/>
      <c r="U458" s="593"/>
      <c r="V458" s="593"/>
      <c r="W458" s="593"/>
      <c r="X458" s="593"/>
      <c r="Y458" s="593"/>
      <c r="Z458" s="593"/>
      <c r="AA458" s="593"/>
      <c r="AB458" s="593"/>
      <c r="AC458" s="593"/>
      <c r="AD458" s="593"/>
      <c r="AE458" s="593"/>
      <c r="AF458" s="593"/>
      <c r="AG458" s="593"/>
      <c r="AH458" s="593"/>
      <c r="AI458" s="593"/>
      <c r="AJ458" s="593"/>
      <c r="AK458" s="593"/>
      <c r="AL458" s="593"/>
      <c r="AM458" s="593"/>
      <c r="AN458" s="593"/>
      <c r="AO458" s="593"/>
      <c r="AP458" s="593"/>
      <c r="AQ458" s="593"/>
      <c r="AR458" s="593"/>
      <c r="AS458" s="593"/>
      <c r="AT458" s="593"/>
      <c r="AU458" s="593"/>
      <c r="AV458" s="593"/>
      <c r="AW458" s="593"/>
      <c r="AX458" s="593"/>
      <c r="AY458" s="593"/>
      <c r="AZ458" s="593"/>
      <c r="BA458" s="593"/>
      <c r="BB458" s="593"/>
      <c r="BC458" s="593"/>
      <c r="BD458" s="593"/>
      <c r="BE458" s="593"/>
      <c r="BF458" s="593"/>
      <c r="BG458" s="593"/>
      <c r="BH458" s="593"/>
      <c r="BI458" s="593"/>
      <c r="BJ458" s="593"/>
      <c r="BK458" s="593"/>
      <c r="BL458" s="593"/>
      <c r="BM458" s="593"/>
      <c r="BN458" s="593"/>
      <c r="BO458" s="593"/>
      <c r="BP458" s="593"/>
      <c r="BQ458" s="593"/>
      <c r="BR458" s="593"/>
      <c r="BS458" s="593"/>
      <c r="BT458" s="593"/>
      <c r="BU458" s="593"/>
      <c r="BV458" s="593"/>
      <c r="BW458" s="593"/>
      <c r="BX458" s="593"/>
      <c r="BY458" s="593"/>
      <c r="BZ458" s="593"/>
    </row>
    <row r="459" spans="8:78" x14ac:dyDescent="0.35">
      <c r="H459" s="593"/>
      <c r="I459" s="593"/>
      <c r="J459" s="593"/>
      <c r="K459" s="593"/>
      <c r="L459" s="593"/>
      <c r="M459" s="593"/>
      <c r="N459" s="593"/>
      <c r="O459" s="593"/>
      <c r="P459" s="593"/>
      <c r="Q459" s="593"/>
      <c r="R459" s="593"/>
      <c r="S459" s="593"/>
      <c r="T459" s="593"/>
      <c r="U459" s="593"/>
      <c r="V459" s="593"/>
      <c r="W459" s="593"/>
      <c r="X459" s="593"/>
      <c r="Y459" s="593"/>
      <c r="Z459" s="593"/>
      <c r="AA459" s="593"/>
      <c r="AB459" s="593"/>
      <c r="AC459" s="593"/>
      <c r="AD459" s="593"/>
      <c r="AE459" s="593"/>
      <c r="AF459" s="593"/>
      <c r="AG459" s="593"/>
      <c r="AH459" s="593"/>
      <c r="AI459" s="593"/>
      <c r="AJ459" s="593"/>
      <c r="AK459" s="593"/>
      <c r="AL459" s="593"/>
      <c r="AM459" s="593"/>
      <c r="AN459" s="593"/>
      <c r="AO459" s="593"/>
      <c r="AP459" s="593"/>
      <c r="AQ459" s="593"/>
      <c r="AR459" s="593"/>
      <c r="AS459" s="593"/>
      <c r="AT459" s="593"/>
      <c r="AU459" s="593"/>
      <c r="AV459" s="593"/>
      <c r="AW459" s="593"/>
      <c r="AX459" s="593"/>
      <c r="AY459" s="593"/>
      <c r="AZ459" s="593"/>
      <c r="BA459" s="593"/>
      <c r="BB459" s="593"/>
      <c r="BC459" s="593"/>
      <c r="BD459" s="593"/>
      <c r="BE459" s="593"/>
      <c r="BF459" s="593"/>
      <c r="BG459" s="593"/>
      <c r="BH459" s="593"/>
      <c r="BI459" s="593"/>
      <c r="BJ459" s="593"/>
      <c r="BK459" s="593"/>
      <c r="BL459" s="593"/>
      <c r="BM459" s="593"/>
      <c r="BN459" s="593"/>
      <c r="BO459" s="593"/>
      <c r="BP459" s="593"/>
      <c r="BQ459" s="593"/>
      <c r="BR459" s="593"/>
      <c r="BS459" s="593"/>
      <c r="BT459" s="593"/>
      <c r="BU459" s="593"/>
      <c r="BV459" s="593"/>
      <c r="BW459" s="593"/>
      <c r="BX459" s="593"/>
      <c r="BY459" s="593"/>
      <c r="BZ459" s="593"/>
    </row>
    <row r="460" spans="8:78" x14ac:dyDescent="0.35">
      <c r="H460" s="593"/>
      <c r="I460" s="593"/>
      <c r="J460" s="593"/>
      <c r="K460" s="593"/>
      <c r="L460" s="593"/>
      <c r="M460" s="593"/>
      <c r="N460" s="593"/>
      <c r="O460" s="593"/>
      <c r="P460" s="593"/>
      <c r="Q460" s="593"/>
      <c r="R460" s="593"/>
      <c r="S460" s="593"/>
      <c r="T460" s="593"/>
      <c r="U460" s="593"/>
      <c r="V460" s="593"/>
      <c r="W460" s="593"/>
      <c r="X460" s="593"/>
      <c r="Y460" s="593"/>
      <c r="Z460" s="593"/>
      <c r="AA460" s="593"/>
      <c r="AB460" s="593"/>
      <c r="AC460" s="593"/>
      <c r="AD460" s="593"/>
      <c r="AE460" s="593"/>
      <c r="AF460" s="593"/>
      <c r="AG460" s="593"/>
      <c r="AH460" s="593"/>
      <c r="AI460" s="593"/>
      <c r="AJ460" s="593"/>
      <c r="AK460" s="593"/>
      <c r="AL460" s="593"/>
      <c r="AM460" s="593"/>
      <c r="AN460" s="593"/>
      <c r="AO460" s="593"/>
      <c r="AP460" s="593"/>
      <c r="AQ460" s="593"/>
      <c r="AR460" s="593"/>
      <c r="AS460" s="593"/>
      <c r="AT460" s="593"/>
      <c r="AU460" s="593"/>
      <c r="AV460" s="593"/>
      <c r="AW460" s="593"/>
      <c r="AX460" s="593"/>
      <c r="AY460" s="593"/>
      <c r="AZ460" s="593"/>
      <c r="BA460" s="593"/>
      <c r="BB460" s="593"/>
      <c r="BC460" s="593"/>
      <c r="BD460" s="593"/>
      <c r="BE460" s="593"/>
      <c r="BF460" s="593"/>
      <c r="BG460" s="593"/>
      <c r="BH460" s="593"/>
      <c r="BI460" s="593"/>
      <c r="BJ460" s="593"/>
      <c r="BK460" s="593"/>
      <c r="BL460" s="593"/>
      <c r="BM460" s="593"/>
      <c r="BN460" s="593"/>
      <c r="BO460" s="593"/>
      <c r="BP460" s="593"/>
      <c r="BQ460" s="593"/>
      <c r="BR460" s="593"/>
      <c r="BS460" s="593"/>
      <c r="BT460" s="593"/>
      <c r="BU460" s="593"/>
      <c r="BV460" s="593"/>
      <c r="BW460" s="593"/>
      <c r="BX460" s="593"/>
      <c r="BY460" s="593"/>
      <c r="BZ460" s="593"/>
    </row>
    <row r="461" spans="8:78" x14ac:dyDescent="0.35">
      <c r="H461" s="593"/>
      <c r="I461" s="593"/>
      <c r="J461" s="593"/>
      <c r="K461" s="593"/>
      <c r="L461" s="593"/>
      <c r="M461" s="593"/>
      <c r="N461" s="593"/>
      <c r="O461" s="593"/>
      <c r="P461" s="593"/>
      <c r="Q461" s="593"/>
      <c r="R461" s="593"/>
      <c r="S461" s="593"/>
      <c r="T461" s="593"/>
      <c r="U461" s="593"/>
      <c r="V461" s="593"/>
      <c r="W461" s="593"/>
      <c r="X461" s="593"/>
      <c r="Y461" s="593"/>
      <c r="Z461" s="593"/>
      <c r="AA461" s="593"/>
      <c r="AB461" s="593"/>
      <c r="AC461" s="593"/>
      <c r="AD461" s="593"/>
      <c r="AE461" s="593"/>
      <c r="AF461" s="593"/>
      <c r="AG461" s="593"/>
      <c r="AH461" s="593"/>
      <c r="AI461" s="593"/>
      <c r="AJ461" s="593"/>
      <c r="AK461" s="593"/>
      <c r="AL461" s="593"/>
      <c r="AM461" s="593"/>
      <c r="AN461" s="593"/>
      <c r="AO461" s="593"/>
      <c r="AP461" s="593"/>
      <c r="AQ461" s="593"/>
      <c r="AR461" s="593"/>
      <c r="AS461" s="593"/>
      <c r="AT461" s="593"/>
      <c r="AU461" s="593"/>
      <c r="AV461" s="593"/>
      <c r="AW461" s="593"/>
      <c r="AX461" s="593"/>
      <c r="AY461" s="593"/>
      <c r="AZ461" s="593"/>
      <c r="BA461" s="593"/>
      <c r="BB461" s="593"/>
      <c r="BC461" s="593"/>
      <c r="BD461" s="593"/>
      <c r="BE461" s="593"/>
      <c r="BF461" s="593"/>
      <c r="BG461" s="593"/>
      <c r="BH461" s="593"/>
      <c r="BI461" s="593"/>
      <c r="BJ461" s="593"/>
      <c r="BK461" s="593"/>
      <c r="BL461" s="593"/>
      <c r="BM461" s="593"/>
      <c r="BN461" s="593"/>
      <c r="BO461" s="593"/>
      <c r="BP461" s="593"/>
      <c r="BQ461" s="593"/>
      <c r="BR461" s="593"/>
      <c r="BS461" s="593"/>
      <c r="BT461" s="593"/>
      <c r="BU461" s="593"/>
      <c r="BV461" s="593"/>
      <c r="BW461" s="593"/>
      <c r="BX461" s="593"/>
      <c r="BY461" s="593"/>
      <c r="BZ461" s="593"/>
    </row>
    <row r="462" spans="8:78" x14ac:dyDescent="0.35">
      <c r="H462" s="593"/>
      <c r="I462" s="593"/>
      <c r="J462" s="593"/>
      <c r="K462" s="593"/>
      <c r="L462" s="593"/>
      <c r="M462" s="593"/>
      <c r="N462" s="593"/>
      <c r="O462" s="593"/>
      <c r="P462" s="593"/>
      <c r="Q462" s="593"/>
      <c r="R462" s="593"/>
      <c r="S462" s="593"/>
      <c r="T462" s="593"/>
      <c r="U462" s="593"/>
      <c r="V462" s="593"/>
      <c r="W462" s="593"/>
      <c r="X462" s="593"/>
      <c r="Y462" s="593"/>
      <c r="Z462" s="593"/>
      <c r="AA462" s="593"/>
      <c r="AB462" s="593"/>
      <c r="AC462" s="593"/>
      <c r="AD462" s="593"/>
      <c r="AE462" s="593"/>
      <c r="AF462" s="593"/>
      <c r="AG462" s="593"/>
      <c r="AH462" s="593"/>
      <c r="AI462" s="593"/>
      <c r="AJ462" s="593"/>
      <c r="AK462" s="593"/>
      <c r="AL462" s="593"/>
      <c r="AM462" s="593"/>
      <c r="AN462" s="593"/>
      <c r="AO462" s="593"/>
      <c r="AP462" s="593"/>
      <c r="AQ462" s="593"/>
      <c r="AR462" s="593"/>
      <c r="AS462" s="593"/>
      <c r="AT462" s="593"/>
      <c r="AU462" s="593"/>
      <c r="AV462" s="593"/>
      <c r="AW462" s="593"/>
      <c r="AX462" s="593"/>
      <c r="AY462" s="593"/>
      <c r="AZ462" s="593"/>
      <c r="BA462" s="593"/>
      <c r="BB462" s="593"/>
      <c r="BC462" s="593"/>
      <c r="BD462" s="593"/>
      <c r="BE462" s="593"/>
      <c r="BF462" s="593"/>
      <c r="BG462" s="593"/>
      <c r="BH462" s="593"/>
      <c r="BI462" s="593"/>
      <c r="BJ462" s="593"/>
      <c r="BK462" s="593"/>
      <c r="BL462" s="593"/>
      <c r="BM462" s="593"/>
      <c r="BN462" s="593"/>
      <c r="BO462" s="593"/>
      <c r="BP462" s="593"/>
      <c r="BQ462" s="593"/>
      <c r="BR462" s="593"/>
      <c r="BS462" s="593"/>
      <c r="BT462" s="593"/>
      <c r="BU462" s="593"/>
      <c r="BV462" s="593"/>
      <c r="BW462" s="593"/>
      <c r="BX462" s="593"/>
      <c r="BY462" s="593"/>
      <c r="BZ462" s="593"/>
    </row>
    <row r="463" spans="8:78" x14ac:dyDescent="0.35">
      <c r="H463" s="593"/>
      <c r="I463" s="593"/>
      <c r="J463" s="593"/>
      <c r="K463" s="593"/>
      <c r="L463" s="593"/>
      <c r="M463" s="593"/>
      <c r="N463" s="593"/>
      <c r="O463" s="593"/>
      <c r="P463" s="593"/>
      <c r="Q463" s="593"/>
      <c r="R463" s="593"/>
      <c r="S463" s="593"/>
      <c r="T463" s="593"/>
      <c r="U463" s="593"/>
      <c r="V463" s="593"/>
      <c r="W463" s="593"/>
      <c r="X463" s="593"/>
      <c r="Y463" s="593"/>
      <c r="Z463" s="593"/>
      <c r="AA463" s="593"/>
      <c r="AB463" s="593"/>
      <c r="AC463" s="593"/>
      <c r="AD463" s="593"/>
      <c r="AE463" s="593"/>
      <c r="AF463" s="593"/>
      <c r="AG463" s="593"/>
      <c r="AH463" s="593"/>
      <c r="AI463" s="593"/>
      <c r="AJ463" s="593"/>
      <c r="AK463" s="593"/>
      <c r="AL463" s="593"/>
      <c r="AM463" s="593"/>
      <c r="AN463" s="593"/>
      <c r="AO463" s="593"/>
      <c r="AP463" s="593"/>
      <c r="AQ463" s="593"/>
      <c r="AR463" s="593"/>
      <c r="AS463" s="593"/>
      <c r="AT463" s="593"/>
      <c r="AU463" s="593"/>
      <c r="AV463" s="593"/>
      <c r="AW463" s="593"/>
      <c r="AX463" s="593"/>
      <c r="AY463" s="593"/>
      <c r="AZ463" s="593"/>
      <c r="BA463" s="593"/>
      <c r="BB463" s="593"/>
      <c r="BC463" s="593"/>
      <c r="BD463" s="593"/>
      <c r="BE463" s="593"/>
      <c r="BF463" s="593"/>
      <c r="BG463" s="593"/>
      <c r="BH463" s="593"/>
      <c r="BI463" s="593"/>
      <c r="BJ463" s="593"/>
      <c r="BK463" s="593"/>
      <c r="BL463" s="593"/>
      <c r="BM463" s="593"/>
      <c r="BN463" s="593"/>
      <c r="BO463" s="593"/>
      <c r="BP463" s="593"/>
      <c r="BQ463" s="593"/>
      <c r="BR463" s="593"/>
      <c r="BS463" s="593"/>
      <c r="BT463" s="593"/>
      <c r="BU463" s="593"/>
      <c r="BV463" s="593"/>
      <c r="BW463" s="593"/>
      <c r="BX463" s="593"/>
      <c r="BY463" s="593"/>
      <c r="BZ463" s="593"/>
    </row>
    <row r="464" spans="8:78" x14ac:dyDescent="0.35">
      <c r="H464" s="593"/>
      <c r="I464" s="593"/>
      <c r="J464" s="593"/>
      <c r="K464" s="593"/>
      <c r="L464" s="593"/>
      <c r="M464" s="593"/>
      <c r="N464" s="593"/>
      <c r="O464" s="593"/>
      <c r="P464" s="593"/>
      <c r="Q464" s="593"/>
      <c r="R464" s="593"/>
      <c r="S464" s="593"/>
      <c r="T464" s="593"/>
      <c r="U464" s="593"/>
      <c r="V464" s="593"/>
      <c r="W464" s="593"/>
      <c r="X464" s="593"/>
      <c r="Y464" s="593"/>
      <c r="Z464" s="593"/>
      <c r="AA464" s="593"/>
      <c r="AB464" s="593"/>
      <c r="AC464" s="593"/>
      <c r="AD464" s="593"/>
      <c r="AE464" s="593"/>
      <c r="AF464" s="593"/>
      <c r="AG464" s="593"/>
      <c r="AH464" s="593"/>
      <c r="AI464" s="593"/>
      <c r="AJ464" s="593"/>
      <c r="AK464" s="593"/>
      <c r="AL464" s="593"/>
      <c r="AM464" s="593"/>
      <c r="AN464" s="593"/>
      <c r="AO464" s="593"/>
      <c r="AP464" s="593"/>
      <c r="AQ464" s="593"/>
      <c r="AR464" s="593"/>
      <c r="AS464" s="593"/>
      <c r="AT464" s="593"/>
      <c r="AU464" s="593"/>
      <c r="AV464" s="593"/>
      <c r="AW464" s="593"/>
      <c r="AX464" s="593"/>
      <c r="AY464" s="593"/>
      <c r="AZ464" s="593"/>
      <c r="BA464" s="593"/>
      <c r="BB464" s="593"/>
      <c r="BC464" s="593"/>
      <c r="BD464" s="593"/>
      <c r="BE464" s="593"/>
      <c r="BF464" s="593"/>
      <c r="BG464" s="593"/>
      <c r="BH464" s="593"/>
      <c r="BI464" s="593"/>
      <c r="BJ464" s="593"/>
      <c r="BK464" s="593"/>
      <c r="BL464" s="593"/>
      <c r="BM464" s="593"/>
      <c r="BN464" s="593"/>
      <c r="BO464" s="593"/>
      <c r="BP464" s="593"/>
      <c r="BQ464" s="593"/>
      <c r="BR464" s="593"/>
      <c r="BS464" s="593"/>
      <c r="BT464" s="593"/>
      <c r="BU464" s="593"/>
      <c r="BV464" s="593"/>
      <c r="BW464" s="593"/>
      <c r="BX464" s="593"/>
      <c r="BY464" s="593"/>
      <c r="BZ464" s="593"/>
    </row>
    <row r="465" spans="30:78" x14ac:dyDescent="0.35">
      <c r="AD465" s="593"/>
      <c r="AE465" s="593"/>
      <c r="AF465" s="593"/>
      <c r="AG465" s="593"/>
      <c r="AH465" s="593"/>
      <c r="AI465" s="593"/>
      <c r="AJ465" s="593"/>
      <c r="AK465" s="593"/>
      <c r="AL465" s="593"/>
      <c r="AM465" s="593"/>
      <c r="AN465" s="593"/>
      <c r="AO465" s="593"/>
      <c r="AP465" s="593"/>
      <c r="AQ465" s="593"/>
      <c r="AR465" s="593"/>
      <c r="AS465" s="593"/>
      <c r="AT465" s="593"/>
      <c r="AU465" s="593"/>
      <c r="AV465" s="593"/>
      <c r="AW465" s="593"/>
      <c r="AX465" s="593"/>
      <c r="AY465" s="593"/>
      <c r="AZ465" s="593"/>
      <c r="BA465" s="593"/>
      <c r="BB465" s="593"/>
      <c r="BC465" s="593"/>
      <c r="BD465" s="593"/>
      <c r="BE465" s="593"/>
      <c r="BF465" s="593"/>
      <c r="BG465" s="593"/>
      <c r="BH465" s="593"/>
      <c r="BI465" s="593"/>
      <c r="BJ465" s="593"/>
      <c r="BK465" s="593"/>
      <c r="BL465" s="593"/>
      <c r="BM465" s="593"/>
      <c r="BN465" s="593"/>
      <c r="BO465" s="593"/>
      <c r="BP465" s="593"/>
      <c r="BQ465" s="593"/>
      <c r="BR465" s="593"/>
      <c r="BS465" s="593"/>
      <c r="BT465" s="593"/>
      <c r="BU465" s="593"/>
      <c r="BV465" s="593"/>
      <c r="BW465" s="593"/>
      <c r="BX465" s="593"/>
      <c r="BY465" s="593"/>
      <c r="BZ465" s="593"/>
    </row>
    <row r="466" spans="30:78" x14ac:dyDescent="0.35">
      <c r="AD466" s="593"/>
      <c r="AE466" s="593"/>
      <c r="AF466" s="593"/>
      <c r="AG466" s="593"/>
      <c r="AH466" s="593"/>
      <c r="AI466" s="593"/>
      <c r="AJ466" s="593"/>
      <c r="AK466" s="593"/>
      <c r="AL466" s="593"/>
      <c r="AM466" s="593"/>
      <c r="AN466" s="593"/>
      <c r="AO466" s="593"/>
      <c r="AP466" s="593"/>
      <c r="AQ466" s="593"/>
      <c r="AR466" s="593"/>
      <c r="AS466" s="593"/>
      <c r="AT466" s="593"/>
      <c r="AU466" s="593"/>
      <c r="AV466" s="593"/>
      <c r="AW466" s="593"/>
      <c r="AX466" s="593"/>
      <c r="AY466" s="593"/>
      <c r="AZ466" s="593"/>
      <c r="BA466" s="593"/>
      <c r="BB466" s="593"/>
      <c r="BC466" s="593"/>
      <c r="BD466" s="593"/>
      <c r="BE466" s="593"/>
      <c r="BF466" s="593"/>
      <c r="BG466" s="593"/>
      <c r="BH466" s="593"/>
      <c r="BI466" s="593"/>
      <c r="BJ466" s="593"/>
      <c r="BK466" s="593"/>
      <c r="BL466" s="593"/>
      <c r="BM466" s="593"/>
      <c r="BN466" s="593"/>
      <c r="BO466" s="593"/>
      <c r="BP466" s="593"/>
      <c r="BQ466" s="593"/>
      <c r="BR466" s="593"/>
      <c r="BS466" s="593"/>
      <c r="BT466" s="593"/>
      <c r="BU466" s="593"/>
      <c r="BV466" s="593"/>
      <c r="BW466" s="593"/>
      <c r="BX466" s="593"/>
      <c r="BY466" s="593"/>
      <c r="BZ466" s="593"/>
    </row>
    <row r="467" spans="30:78" x14ac:dyDescent="0.35">
      <c r="AD467" s="593"/>
      <c r="AE467" s="593"/>
      <c r="AF467" s="593"/>
      <c r="AG467" s="593"/>
      <c r="AH467" s="593"/>
      <c r="AI467" s="593"/>
      <c r="AJ467" s="593"/>
      <c r="AK467" s="593"/>
      <c r="AL467" s="593"/>
      <c r="AM467" s="593"/>
      <c r="AN467" s="593"/>
      <c r="AO467" s="593"/>
      <c r="AP467" s="593"/>
      <c r="AQ467" s="593"/>
      <c r="AR467" s="593"/>
      <c r="AS467" s="593"/>
      <c r="AT467" s="593"/>
      <c r="AU467" s="593"/>
      <c r="AV467" s="593"/>
      <c r="AW467" s="593"/>
      <c r="AX467" s="593"/>
      <c r="AY467" s="593"/>
      <c r="AZ467" s="593"/>
      <c r="BA467" s="593"/>
      <c r="BB467" s="593"/>
      <c r="BC467" s="593"/>
      <c r="BD467" s="593"/>
      <c r="BE467" s="593"/>
      <c r="BF467" s="593"/>
      <c r="BG467" s="593"/>
      <c r="BH467" s="593"/>
      <c r="BI467" s="593"/>
      <c r="BJ467" s="593"/>
      <c r="BK467" s="593"/>
      <c r="BL467" s="593"/>
      <c r="BM467" s="593"/>
      <c r="BN467" s="593"/>
      <c r="BO467" s="593"/>
      <c r="BP467" s="593"/>
      <c r="BQ467" s="593"/>
      <c r="BR467" s="593"/>
      <c r="BS467" s="593"/>
      <c r="BT467" s="593"/>
      <c r="BU467" s="593"/>
      <c r="BV467" s="593"/>
      <c r="BW467" s="593"/>
      <c r="BX467" s="593"/>
      <c r="BY467" s="593"/>
      <c r="BZ467" s="593"/>
    </row>
    <row r="468" spans="30:78" x14ac:dyDescent="0.35">
      <c r="AD468" s="593"/>
      <c r="AE468" s="593"/>
      <c r="AF468" s="593"/>
      <c r="AG468" s="593"/>
      <c r="AH468" s="593"/>
      <c r="AI468" s="593"/>
      <c r="AJ468" s="593"/>
      <c r="AK468" s="593"/>
      <c r="AL468" s="593"/>
      <c r="AM468" s="593"/>
      <c r="AN468" s="593"/>
      <c r="AO468" s="593"/>
      <c r="AP468" s="593"/>
      <c r="AQ468" s="593"/>
      <c r="AR468" s="593"/>
      <c r="AS468" s="593"/>
      <c r="AT468" s="593"/>
      <c r="AU468" s="593"/>
      <c r="AV468" s="593"/>
      <c r="AW468" s="593"/>
      <c r="AX468" s="593"/>
      <c r="AY468" s="593"/>
      <c r="AZ468" s="593"/>
      <c r="BA468" s="593"/>
      <c r="BB468" s="593"/>
      <c r="BC468" s="593"/>
      <c r="BD468" s="593"/>
      <c r="BE468" s="593"/>
      <c r="BF468" s="593"/>
      <c r="BG468" s="593"/>
      <c r="BH468" s="593"/>
      <c r="BI468" s="593"/>
      <c r="BJ468" s="593"/>
      <c r="BK468" s="593"/>
      <c r="BL468" s="593"/>
      <c r="BM468" s="593"/>
      <c r="BN468" s="593"/>
      <c r="BO468" s="593"/>
      <c r="BP468" s="593"/>
      <c r="BQ468" s="593"/>
      <c r="BR468" s="593"/>
      <c r="BS468" s="593"/>
      <c r="BT468" s="593"/>
      <c r="BU468" s="593"/>
      <c r="BV468" s="593"/>
      <c r="BW468" s="593"/>
      <c r="BX468" s="593"/>
      <c r="BY468" s="593"/>
      <c r="BZ468" s="593"/>
    </row>
    <row r="469" spans="30:78" x14ac:dyDescent="0.35">
      <c r="AD469" s="593"/>
      <c r="AE469" s="593"/>
      <c r="AF469" s="593"/>
      <c r="AG469" s="593"/>
      <c r="AH469" s="593"/>
      <c r="AI469" s="593"/>
      <c r="AJ469" s="593"/>
      <c r="AK469" s="593"/>
      <c r="AL469" s="593"/>
      <c r="AM469" s="593"/>
      <c r="AN469" s="593"/>
      <c r="AO469" s="593"/>
      <c r="AP469" s="593"/>
      <c r="AQ469" s="593"/>
      <c r="AR469" s="593"/>
      <c r="AS469" s="593"/>
      <c r="AT469" s="593"/>
      <c r="AU469" s="593"/>
      <c r="AV469" s="593"/>
      <c r="AW469" s="593"/>
      <c r="AX469" s="593"/>
      <c r="AY469" s="593"/>
      <c r="AZ469" s="593"/>
      <c r="BA469" s="593"/>
      <c r="BB469" s="593"/>
      <c r="BC469" s="593"/>
      <c r="BD469" s="593"/>
      <c r="BE469" s="593"/>
      <c r="BF469" s="593"/>
      <c r="BG469" s="593"/>
      <c r="BH469" s="593"/>
      <c r="BI469" s="593"/>
      <c r="BJ469" s="593"/>
      <c r="BK469" s="593"/>
      <c r="BL469" s="593"/>
      <c r="BM469" s="593"/>
      <c r="BN469" s="593"/>
      <c r="BO469" s="593"/>
      <c r="BP469" s="593"/>
      <c r="BQ469" s="593"/>
      <c r="BR469" s="593"/>
      <c r="BS469" s="593"/>
      <c r="BT469" s="593"/>
      <c r="BU469" s="593"/>
      <c r="BV469" s="593"/>
      <c r="BW469" s="593"/>
      <c r="BX469" s="593"/>
      <c r="BY469" s="593"/>
      <c r="BZ469" s="593"/>
    </row>
    <row r="470" spans="30:78" x14ac:dyDescent="0.35">
      <c r="AD470" s="593"/>
      <c r="AE470" s="593"/>
      <c r="AF470" s="593"/>
      <c r="AG470" s="593"/>
      <c r="AH470" s="593"/>
      <c r="AI470" s="593"/>
      <c r="AJ470" s="593"/>
      <c r="AK470" s="593"/>
      <c r="AL470" s="593"/>
      <c r="AM470" s="593"/>
      <c r="AN470" s="593"/>
      <c r="AO470" s="593"/>
      <c r="AP470" s="593"/>
      <c r="AQ470" s="593"/>
      <c r="AR470" s="593"/>
      <c r="AS470" s="593"/>
      <c r="AT470" s="593"/>
      <c r="AU470" s="593"/>
      <c r="AV470" s="593"/>
      <c r="AW470" s="593"/>
      <c r="AX470" s="593"/>
      <c r="AY470" s="593"/>
      <c r="AZ470" s="593"/>
      <c r="BA470" s="593"/>
      <c r="BB470" s="593"/>
      <c r="BC470" s="593"/>
      <c r="BD470" s="593"/>
      <c r="BE470" s="593"/>
      <c r="BF470" s="593"/>
      <c r="BG470" s="593"/>
      <c r="BH470" s="593"/>
      <c r="BI470" s="593"/>
      <c r="BJ470" s="593"/>
      <c r="BK470" s="593"/>
      <c r="BL470" s="593"/>
      <c r="BM470" s="593"/>
      <c r="BN470" s="593"/>
      <c r="BO470" s="593"/>
      <c r="BP470" s="593"/>
      <c r="BQ470" s="593"/>
      <c r="BR470" s="593"/>
      <c r="BS470" s="593"/>
      <c r="BT470" s="593"/>
      <c r="BU470" s="593"/>
      <c r="BV470" s="593"/>
      <c r="BW470" s="593"/>
      <c r="BX470" s="593"/>
      <c r="BY470" s="593"/>
      <c r="BZ470" s="593"/>
    </row>
    <row r="471" spans="30:78" x14ac:dyDescent="0.35">
      <c r="AD471" s="593"/>
      <c r="AE471" s="593"/>
      <c r="AF471" s="593"/>
      <c r="AG471" s="593"/>
      <c r="AH471" s="593"/>
      <c r="AI471" s="593"/>
      <c r="AJ471" s="593"/>
      <c r="AK471" s="593"/>
      <c r="AL471" s="593"/>
      <c r="AM471" s="593"/>
      <c r="AN471" s="593"/>
      <c r="AO471" s="593"/>
      <c r="AP471" s="593"/>
      <c r="AQ471" s="593"/>
      <c r="AR471" s="593"/>
      <c r="AS471" s="593"/>
      <c r="AT471" s="593"/>
      <c r="AU471" s="593"/>
      <c r="AV471" s="593"/>
      <c r="AW471" s="593"/>
      <c r="AX471" s="593"/>
      <c r="AY471" s="593"/>
      <c r="AZ471" s="593"/>
      <c r="BA471" s="593"/>
      <c r="BB471" s="593"/>
      <c r="BC471" s="593"/>
      <c r="BD471" s="593"/>
      <c r="BE471" s="593"/>
      <c r="BF471" s="593"/>
      <c r="BG471" s="593"/>
      <c r="BH471" s="593"/>
      <c r="BI471" s="593"/>
      <c r="BJ471" s="593"/>
      <c r="BK471" s="593"/>
      <c r="BL471" s="593"/>
      <c r="BM471" s="593"/>
      <c r="BN471" s="593"/>
      <c r="BO471" s="593"/>
      <c r="BP471" s="593"/>
      <c r="BQ471" s="593"/>
      <c r="BR471" s="593"/>
      <c r="BS471" s="593"/>
      <c r="BT471" s="593"/>
      <c r="BU471" s="593"/>
      <c r="BV471" s="593"/>
      <c r="BW471" s="593"/>
      <c r="BX471" s="593"/>
      <c r="BY471" s="593"/>
      <c r="BZ471" s="593"/>
    </row>
    <row r="472" spans="30:78" x14ac:dyDescent="0.35">
      <c r="AD472" s="593"/>
      <c r="AE472" s="593"/>
      <c r="AF472" s="593"/>
      <c r="AG472" s="593"/>
      <c r="AH472" s="593"/>
      <c r="AI472" s="593"/>
      <c r="AJ472" s="593"/>
      <c r="AK472" s="593"/>
      <c r="AL472" s="593"/>
      <c r="AM472" s="593"/>
      <c r="AN472" s="593"/>
      <c r="AO472" s="593"/>
      <c r="AP472" s="593"/>
      <c r="AQ472" s="593"/>
      <c r="AR472" s="593"/>
      <c r="AS472" s="593"/>
      <c r="AT472" s="593"/>
      <c r="AU472" s="593"/>
      <c r="AV472" s="593"/>
      <c r="AW472" s="593"/>
      <c r="AX472" s="593"/>
      <c r="AY472" s="593"/>
      <c r="AZ472" s="593"/>
      <c r="BA472" s="593"/>
      <c r="BB472" s="593"/>
      <c r="BC472" s="593"/>
      <c r="BD472" s="593"/>
      <c r="BE472" s="593"/>
      <c r="BF472" s="593"/>
      <c r="BG472" s="593"/>
      <c r="BH472" s="593"/>
      <c r="BI472" s="593"/>
      <c r="BJ472" s="593"/>
      <c r="BK472" s="593"/>
      <c r="BL472" s="593"/>
      <c r="BM472" s="593"/>
      <c r="BN472" s="593"/>
      <c r="BO472" s="593"/>
      <c r="BP472" s="593"/>
      <c r="BQ472" s="593"/>
      <c r="BR472" s="593"/>
      <c r="BS472" s="593"/>
      <c r="BT472" s="593"/>
      <c r="BU472" s="593"/>
      <c r="BV472" s="593"/>
      <c r="BW472" s="593"/>
      <c r="BX472" s="593"/>
      <c r="BY472" s="593"/>
      <c r="BZ472" s="593"/>
    </row>
    <row r="473" spans="30:78" x14ac:dyDescent="0.35">
      <c r="AD473" s="593"/>
      <c r="AE473" s="593"/>
      <c r="AF473" s="593"/>
      <c r="AG473" s="593"/>
      <c r="AH473" s="593"/>
      <c r="AI473" s="593"/>
      <c r="AJ473" s="593"/>
      <c r="AK473" s="593"/>
      <c r="AL473" s="593"/>
      <c r="AM473" s="593"/>
      <c r="AN473" s="593"/>
      <c r="AO473" s="593"/>
      <c r="AP473" s="593"/>
      <c r="AQ473" s="593"/>
      <c r="AR473" s="593"/>
      <c r="AS473" s="593"/>
      <c r="AT473" s="593"/>
      <c r="AU473" s="593"/>
      <c r="AV473" s="593"/>
      <c r="AW473" s="593"/>
      <c r="AX473" s="593"/>
      <c r="AY473" s="593"/>
      <c r="AZ473" s="593"/>
      <c r="BA473" s="593"/>
      <c r="BB473" s="593"/>
      <c r="BC473" s="593"/>
      <c r="BD473" s="593"/>
      <c r="BE473" s="593"/>
      <c r="BF473" s="593"/>
      <c r="BG473" s="593"/>
      <c r="BH473" s="593"/>
      <c r="BI473" s="593"/>
      <c r="BJ473" s="593"/>
      <c r="BK473" s="593"/>
      <c r="BL473" s="593"/>
      <c r="BM473" s="593"/>
      <c r="BN473" s="593"/>
      <c r="BO473" s="593"/>
      <c r="BP473" s="593"/>
      <c r="BQ473" s="593"/>
      <c r="BR473" s="593"/>
      <c r="BS473" s="593"/>
      <c r="BT473" s="593"/>
      <c r="BU473" s="593"/>
      <c r="BV473" s="593"/>
      <c r="BW473" s="593"/>
      <c r="BX473" s="593"/>
      <c r="BY473" s="593"/>
      <c r="BZ473" s="593"/>
    </row>
    <row r="474" spans="30:78" x14ac:dyDescent="0.35">
      <c r="AD474" s="593"/>
      <c r="AE474" s="593"/>
      <c r="AF474" s="593"/>
      <c r="AG474" s="593"/>
      <c r="AH474" s="593"/>
      <c r="AI474" s="593"/>
      <c r="AJ474" s="593"/>
      <c r="AK474" s="593"/>
      <c r="AL474" s="593"/>
      <c r="AM474" s="593"/>
      <c r="AN474" s="593"/>
      <c r="AO474" s="593"/>
      <c r="AP474" s="593"/>
      <c r="AQ474" s="593"/>
      <c r="AR474" s="593"/>
      <c r="AS474" s="593"/>
      <c r="AT474" s="593"/>
      <c r="AU474" s="593"/>
      <c r="AV474" s="593"/>
      <c r="AW474" s="593"/>
      <c r="AX474" s="593"/>
      <c r="AY474" s="593"/>
      <c r="AZ474" s="593"/>
      <c r="BA474" s="593"/>
      <c r="BB474" s="593"/>
      <c r="BC474" s="593"/>
      <c r="BD474" s="593"/>
      <c r="BE474" s="593"/>
      <c r="BF474" s="593"/>
      <c r="BG474" s="593"/>
      <c r="BH474" s="593"/>
      <c r="BI474" s="593"/>
      <c r="BJ474" s="593"/>
      <c r="BK474" s="593"/>
      <c r="BL474" s="593"/>
      <c r="BM474" s="593"/>
      <c r="BN474" s="593"/>
      <c r="BO474" s="593"/>
      <c r="BP474" s="593"/>
      <c r="BQ474" s="593"/>
      <c r="BR474" s="593"/>
      <c r="BS474" s="593"/>
      <c r="BT474" s="593"/>
      <c r="BU474" s="593"/>
      <c r="BV474" s="593"/>
      <c r="BW474" s="593"/>
      <c r="BX474" s="593"/>
      <c r="BY474" s="593"/>
      <c r="BZ474" s="593"/>
    </row>
    <row r="475" spans="30:78" x14ac:dyDescent="0.35">
      <c r="AD475" s="593"/>
      <c r="AE475" s="593"/>
      <c r="AF475" s="593"/>
      <c r="AG475" s="593"/>
      <c r="AH475" s="593"/>
      <c r="AI475" s="593"/>
      <c r="AJ475" s="593"/>
      <c r="AK475" s="593"/>
      <c r="AL475" s="593"/>
      <c r="AM475" s="593"/>
      <c r="AN475" s="593"/>
      <c r="AO475" s="593"/>
      <c r="AP475" s="593"/>
      <c r="AQ475" s="593"/>
      <c r="AR475" s="593"/>
      <c r="AS475" s="593"/>
      <c r="AT475" s="593"/>
      <c r="AU475" s="593"/>
      <c r="AV475" s="593"/>
      <c r="AW475" s="593"/>
      <c r="AX475" s="593"/>
      <c r="AY475" s="593"/>
      <c r="AZ475" s="593"/>
      <c r="BA475" s="593"/>
      <c r="BB475" s="593"/>
      <c r="BC475" s="593"/>
      <c r="BD475" s="593"/>
      <c r="BE475" s="593"/>
      <c r="BF475" s="593"/>
      <c r="BG475" s="593"/>
      <c r="BH475" s="593"/>
      <c r="BI475" s="593"/>
      <c r="BJ475" s="593"/>
      <c r="BK475" s="593"/>
      <c r="BL475" s="593"/>
      <c r="BM475" s="593"/>
      <c r="BN475" s="593"/>
      <c r="BO475" s="593"/>
      <c r="BP475" s="593"/>
      <c r="BQ475" s="593"/>
      <c r="BR475" s="593"/>
      <c r="BS475" s="593"/>
      <c r="BT475" s="593"/>
      <c r="BU475" s="593"/>
      <c r="BV475" s="593"/>
      <c r="BW475" s="593"/>
      <c r="BX475" s="593"/>
      <c r="BY475" s="593"/>
      <c r="BZ475" s="593"/>
    </row>
    <row r="476" spans="30:78" x14ac:dyDescent="0.35">
      <c r="AD476" s="593"/>
      <c r="AE476" s="593"/>
      <c r="AF476" s="593"/>
      <c r="AG476" s="593"/>
      <c r="AH476" s="593"/>
      <c r="AI476" s="593"/>
      <c r="AJ476" s="593"/>
      <c r="AK476" s="593"/>
      <c r="AL476" s="593"/>
      <c r="AM476" s="593"/>
      <c r="AN476" s="593"/>
      <c r="AO476" s="593"/>
      <c r="AP476" s="593"/>
      <c r="AQ476" s="593"/>
      <c r="AR476" s="593"/>
      <c r="AS476" s="593"/>
      <c r="AT476" s="593"/>
      <c r="AU476" s="593"/>
      <c r="AV476" s="593"/>
      <c r="AW476" s="593"/>
      <c r="AX476" s="593"/>
      <c r="AY476" s="593"/>
      <c r="AZ476" s="593"/>
      <c r="BA476" s="593"/>
      <c r="BB476" s="593"/>
      <c r="BC476" s="593"/>
      <c r="BD476" s="593"/>
      <c r="BE476" s="593"/>
      <c r="BF476" s="593"/>
      <c r="BG476" s="593"/>
      <c r="BH476" s="593"/>
      <c r="BI476" s="593"/>
      <c r="BJ476" s="593"/>
      <c r="BK476" s="593"/>
      <c r="BL476" s="593"/>
      <c r="BM476" s="593"/>
      <c r="BN476" s="593"/>
      <c r="BO476" s="593"/>
      <c r="BP476" s="593"/>
      <c r="BQ476" s="593"/>
      <c r="BR476" s="593"/>
      <c r="BS476" s="593"/>
      <c r="BT476" s="593"/>
      <c r="BU476" s="593"/>
      <c r="BV476" s="593"/>
      <c r="BW476" s="593"/>
      <c r="BX476" s="593"/>
      <c r="BY476" s="593"/>
      <c r="BZ476" s="593"/>
    </row>
    <row r="477" spans="30:78" x14ac:dyDescent="0.35">
      <c r="AD477" s="593"/>
      <c r="AE477" s="593"/>
      <c r="AF477" s="593"/>
      <c r="AG477" s="593"/>
      <c r="AH477" s="593"/>
      <c r="AI477" s="593"/>
      <c r="AJ477" s="593"/>
      <c r="AK477" s="593"/>
      <c r="AL477" s="593"/>
      <c r="AM477" s="593"/>
      <c r="AN477" s="593"/>
      <c r="AO477" s="593"/>
      <c r="AP477" s="593"/>
      <c r="AQ477" s="593"/>
      <c r="AR477" s="593"/>
      <c r="AS477" s="593"/>
      <c r="AT477" s="593"/>
      <c r="AU477" s="593"/>
      <c r="AV477" s="593"/>
      <c r="AW477" s="593"/>
      <c r="AX477" s="593"/>
      <c r="AY477" s="593"/>
      <c r="AZ477" s="593"/>
      <c r="BA477" s="593"/>
      <c r="BB477" s="593"/>
      <c r="BC477" s="593"/>
      <c r="BD477" s="593"/>
      <c r="BE477" s="593"/>
      <c r="BF477" s="593"/>
      <c r="BG477" s="593"/>
      <c r="BH477" s="593"/>
      <c r="BI477" s="593"/>
      <c r="BJ477" s="593"/>
      <c r="BK477" s="593"/>
      <c r="BL477" s="593"/>
      <c r="BM477" s="593"/>
      <c r="BN477" s="593"/>
      <c r="BO477" s="593"/>
      <c r="BP477" s="593"/>
      <c r="BQ477" s="593"/>
      <c r="BR477" s="593"/>
      <c r="BS477" s="593"/>
      <c r="BT477" s="593"/>
      <c r="BU477" s="593"/>
      <c r="BV477" s="593"/>
      <c r="BW477" s="593"/>
      <c r="BX477" s="593"/>
      <c r="BY477" s="593"/>
      <c r="BZ477" s="593"/>
    </row>
    <row r="478" spans="30:78" x14ac:dyDescent="0.35">
      <c r="AD478" s="593"/>
      <c r="AE478" s="593"/>
      <c r="AF478" s="593"/>
      <c r="AG478" s="593"/>
      <c r="AH478" s="593"/>
      <c r="AI478" s="593"/>
      <c r="AJ478" s="593"/>
      <c r="AK478" s="593"/>
      <c r="AL478" s="593"/>
      <c r="AM478" s="593"/>
      <c r="AN478" s="593"/>
      <c r="AO478" s="593"/>
      <c r="AP478" s="593"/>
      <c r="AQ478" s="593"/>
      <c r="AR478" s="593"/>
      <c r="AS478" s="593"/>
      <c r="AT478" s="593"/>
      <c r="AU478" s="593"/>
      <c r="AV478" s="593"/>
      <c r="AW478" s="593"/>
      <c r="AX478" s="593"/>
      <c r="AY478" s="593"/>
      <c r="AZ478" s="593"/>
      <c r="BA478" s="593"/>
      <c r="BB478" s="593"/>
      <c r="BC478" s="593"/>
      <c r="BD478" s="593"/>
      <c r="BE478" s="593"/>
      <c r="BF478" s="593"/>
      <c r="BG478" s="593"/>
      <c r="BH478" s="593"/>
      <c r="BI478" s="593"/>
      <c r="BJ478" s="593"/>
      <c r="BK478" s="593"/>
      <c r="BL478" s="593"/>
      <c r="BM478" s="593"/>
      <c r="BN478" s="593"/>
      <c r="BO478" s="593"/>
      <c r="BP478" s="593"/>
      <c r="BQ478" s="593"/>
      <c r="BR478" s="593"/>
      <c r="BS478" s="593"/>
      <c r="BT478" s="593"/>
      <c r="BU478" s="593"/>
      <c r="BV478" s="593"/>
      <c r="BW478" s="593"/>
      <c r="BX478" s="593"/>
      <c r="BY478" s="593"/>
      <c r="BZ478" s="593"/>
    </row>
    <row r="479" spans="30:78" x14ac:dyDescent="0.35">
      <c r="AD479" s="593"/>
      <c r="AE479" s="593"/>
      <c r="AF479" s="593"/>
      <c r="AG479" s="593"/>
      <c r="AH479" s="593"/>
      <c r="AI479" s="593"/>
      <c r="AJ479" s="593"/>
      <c r="AK479" s="593"/>
      <c r="AL479" s="593"/>
      <c r="AM479" s="593"/>
      <c r="AN479" s="593"/>
      <c r="AO479" s="593"/>
      <c r="AP479" s="593"/>
      <c r="AQ479" s="593"/>
      <c r="AR479" s="593"/>
      <c r="AS479" s="593"/>
      <c r="AT479" s="593"/>
      <c r="AU479" s="593"/>
      <c r="AV479" s="593"/>
      <c r="AW479" s="593"/>
      <c r="AX479" s="593"/>
      <c r="AY479" s="593"/>
      <c r="AZ479" s="593"/>
      <c r="BA479" s="593"/>
      <c r="BB479" s="593"/>
      <c r="BC479" s="593"/>
      <c r="BD479" s="593"/>
      <c r="BE479" s="593"/>
      <c r="BF479" s="593"/>
      <c r="BG479" s="593"/>
      <c r="BH479" s="593"/>
      <c r="BI479" s="593"/>
      <c r="BJ479" s="593"/>
      <c r="BK479" s="593"/>
      <c r="BL479" s="593"/>
      <c r="BM479" s="593"/>
      <c r="BN479" s="593"/>
      <c r="BO479" s="593"/>
      <c r="BP479" s="593"/>
      <c r="BQ479" s="593"/>
      <c r="BR479" s="593"/>
      <c r="BS479" s="593"/>
      <c r="BT479" s="593"/>
      <c r="BU479" s="593"/>
      <c r="BV479" s="593"/>
      <c r="BW479" s="593"/>
      <c r="BX479" s="593"/>
      <c r="BY479" s="593"/>
      <c r="BZ479" s="593"/>
    </row>
    <row r="480" spans="30:78" x14ac:dyDescent="0.35">
      <c r="AD480" s="593"/>
      <c r="AE480" s="593"/>
      <c r="AF480" s="593"/>
      <c r="AG480" s="593"/>
      <c r="AH480" s="593"/>
      <c r="AI480" s="593"/>
      <c r="AJ480" s="593"/>
      <c r="AK480" s="593"/>
      <c r="AL480" s="593"/>
      <c r="AM480" s="593"/>
      <c r="AN480" s="593"/>
      <c r="AO480" s="593"/>
      <c r="AP480" s="593"/>
      <c r="AQ480" s="593"/>
      <c r="AR480" s="593"/>
      <c r="AS480" s="593"/>
      <c r="AT480" s="593"/>
      <c r="AU480" s="593"/>
      <c r="AV480" s="593"/>
      <c r="AW480" s="593"/>
      <c r="AX480" s="593"/>
      <c r="AY480" s="593"/>
      <c r="AZ480" s="593"/>
      <c r="BA480" s="593"/>
      <c r="BB480" s="593"/>
      <c r="BC480" s="593"/>
      <c r="BD480" s="593"/>
      <c r="BE480" s="593"/>
      <c r="BF480" s="593"/>
      <c r="BG480" s="593"/>
      <c r="BH480" s="593"/>
      <c r="BI480" s="593"/>
      <c r="BJ480" s="593"/>
      <c r="BK480" s="593"/>
      <c r="BL480" s="593"/>
      <c r="BM480" s="593"/>
      <c r="BN480" s="593"/>
      <c r="BO480" s="593"/>
      <c r="BP480" s="593"/>
      <c r="BQ480" s="593"/>
      <c r="BR480" s="593"/>
      <c r="BS480" s="593"/>
      <c r="BT480" s="593"/>
      <c r="BU480" s="593"/>
      <c r="BV480" s="593"/>
      <c r="BW480" s="593"/>
      <c r="BX480" s="593"/>
      <c r="BY480" s="593"/>
      <c r="BZ480" s="593"/>
    </row>
    <row r="481" spans="30:78" x14ac:dyDescent="0.35">
      <c r="AD481" s="593"/>
      <c r="AE481" s="593"/>
      <c r="AF481" s="593"/>
      <c r="AG481" s="593"/>
      <c r="AH481" s="593"/>
      <c r="AI481" s="593"/>
      <c r="AJ481" s="593"/>
      <c r="AK481" s="593"/>
      <c r="AL481" s="593"/>
      <c r="AM481" s="593"/>
      <c r="AN481" s="593"/>
      <c r="AO481" s="593"/>
      <c r="AP481" s="593"/>
      <c r="AQ481" s="593"/>
      <c r="AR481" s="593"/>
      <c r="AS481" s="593"/>
      <c r="AT481" s="593"/>
      <c r="AU481" s="593"/>
      <c r="AV481" s="593"/>
      <c r="AW481" s="593"/>
      <c r="AX481" s="593"/>
      <c r="AY481" s="593"/>
      <c r="AZ481" s="593"/>
      <c r="BA481" s="593"/>
      <c r="BB481" s="593"/>
      <c r="BC481" s="593"/>
      <c r="BD481" s="593"/>
      <c r="BE481" s="593"/>
      <c r="BF481" s="593"/>
      <c r="BG481" s="593"/>
      <c r="BH481" s="593"/>
      <c r="BI481" s="593"/>
      <c r="BJ481" s="593"/>
      <c r="BK481" s="593"/>
      <c r="BL481" s="593"/>
      <c r="BM481" s="593"/>
      <c r="BN481" s="593"/>
      <c r="BO481" s="593"/>
      <c r="BP481" s="593"/>
      <c r="BQ481" s="593"/>
      <c r="BR481" s="593"/>
      <c r="BS481" s="593"/>
      <c r="BT481" s="593"/>
      <c r="BU481" s="593"/>
      <c r="BV481" s="593"/>
      <c r="BW481" s="593"/>
      <c r="BX481" s="593"/>
      <c r="BY481" s="593"/>
      <c r="BZ481" s="593"/>
    </row>
    <row r="482" spans="30:78" x14ac:dyDescent="0.35">
      <c r="AD482" s="593"/>
      <c r="AE482" s="593"/>
      <c r="AF482" s="593"/>
      <c r="AG482" s="593"/>
      <c r="AH482" s="593"/>
      <c r="AI482" s="593"/>
      <c r="AJ482" s="593"/>
      <c r="AK482" s="593"/>
      <c r="AL482" s="593"/>
      <c r="AM482" s="593"/>
      <c r="AN482" s="593"/>
      <c r="AO482" s="593"/>
      <c r="AP482" s="593"/>
      <c r="AQ482" s="593"/>
      <c r="AR482" s="593"/>
      <c r="AS482" s="593"/>
      <c r="AT482" s="593"/>
      <c r="AU482" s="593"/>
      <c r="AV482" s="593"/>
      <c r="AW482" s="593"/>
      <c r="AX482" s="593"/>
      <c r="AY482" s="593"/>
      <c r="AZ482" s="593"/>
      <c r="BA482" s="593"/>
      <c r="BB482" s="593"/>
      <c r="BC482" s="593"/>
      <c r="BD482" s="593"/>
      <c r="BE482" s="593"/>
      <c r="BF482" s="593"/>
      <c r="BG482" s="593"/>
      <c r="BH482" s="593"/>
      <c r="BI482" s="593"/>
      <c r="BJ482" s="593"/>
      <c r="BK482" s="593"/>
      <c r="BL482" s="593"/>
      <c r="BM482" s="593"/>
      <c r="BN482" s="593"/>
      <c r="BO482" s="593"/>
      <c r="BP482" s="593"/>
      <c r="BQ482" s="593"/>
      <c r="BR482" s="593"/>
      <c r="BS482" s="593"/>
      <c r="BT482" s="593"/>
      <c r="BU482" s="593"/>
      <c r="BV482" s="593"/>
      <c r="BW482" s="593"/>
      <c r="BX482" s="593"/>
      <c r="BY482" s="593"/>
      <c r="BZ482" s="593"/>
    </row>
    <row r="483" spans="30:78" x14ac:dyDescent="0.35">
      <c r="AD483" s="593"/>
      <c r="AE483" s="593"/>
      <c r="AF483" s="593"/>
      <c r="AG483" s="593"/>
      <c r="AH483" s="593"/>
      <c r="AI483" s="593"/>
      <c r="AJ483" s="593"/>
      <c r="AK483" s="593"/>
      <c r="AL483" s="593"/>
      <c r="AM483" s="593"/>
      <c r="AN483" s="593"/>
      <c r="AO483" s="593"/>
      <c r="AP483" s="593"/>
      <c r="AQ483" s="593"/>
      <c r="AR483" s="593"/>
      <c r="AS483" s="593"/>
      <c r="AT483" s="593"/>
      <c r="AU483" s="593"/>
      <c r="AV483" s="593"/>
      <c r="AW483" s="593"/>
      <c r="AX483" s="593"/>
      <c r="AY483" s="593"/>
      <c r="AZ483" s="593"/>
      <c r="BA483" s="593"/>
      <c r="BB483" s="593"/>
      <c r="BC483" s="593"/>
      <c r="BD483" s="593"/>
      <c r="BE483" s="593"/>
      <c r="BF483" s="593"/>
      <c r="BG483" s="593"/>
      <c r="BH483" s="593"/>
      <c r="BI483" s="593"/>
      <c r="BJ483" s="593"/>
      <c r="BK483" s="593"/>
      <c r="BL483" s="593"/>
      <c r="BM483" s="593"/>
      <c r="BN483" s="593"/>
      <c r="BO483" s="593"/>
      <c r="BP483" s="593"/>
      <c r="BQ483" s="593"/>
      <c r="BR483" s="593"/>
      <c r="BS483" s="593"/>
      <c r="BT483" s="593"/>
      <c r="BU483" s="593"/>
      <c r="BV483" s="593"/>
      <c r="BW483" s="593"/>
      <c r="BX483" s="593"/>
      <c r="BY483" s="593"/>
      <c r="BZ483" s="593"/>
    </row>
    <row r="484" spans="30:78" x14ac:dyDescent="0.35">
      <c r="AD484" s="593"/>
      <c r="AE484" s="593"/>
      <c r="AF484" s="593"/>
      <c r="AG484" s="593"/>
      <c r="AH484" s="593"/>
      <c r="AI484" s="593"/>
      <c r="AJ484" s="593"/>
      <c r="AK484" s="593"/>
      <c r="AL484" s="593"/>
      <c r="AM484" s="593"/>
      <c r="AN484" s="593"/>
      <c r="AO484" s="593"/>
      <c r="AP484" s="593"/>
      <c r="AQ484" s="593"/>
      <c r="AR484" s="593"/>
      <c r="AS484" s="593"/>
      <c r="AT484" s="593"/>
      <c r="AU484" s="593"/>
      <c r="AV484" s="593"/>
      <c r="AW484" s="593"/>
      <c r="AX484" s="593"/>
      <c r="AY484" s="593"/>
      <c r="AZ484" s="593"/>
      <c r="BA484" s="593"/>
      <c r="BB484" s="593"/>
      <c r="BC484" s="593"/>
      <c r="BD484" s="593"/>
      <c r="BE484" s="593"/>
      <c r="BF484" s="593"/>
      <c r="BG484" s="593"/>
      <c r="BH484" s="593"/>
      <c r="BI484" s="593"/>
      <c r="BJ484" s="593"/>
      <c r="BK484" s="593"/>
      <c r="BL484" s="593"/>
      <c r="BM484" s="593"/>
      <c r="BN484" s="593"/>
      <c r="BO484" s="593"/>
      <c r="BP484" s="593"/>
      <c r="BQ484" s="593"/>
      <c r="BR484" s="593"/>
      <c r="BS484" s="593"/>
      <c r="BT484" s="593"/>
      <c r="BU484" s="593"/>
      <c r="BV484" s="593"/>
      <c r="BW484" s="593"/>
      <c r="BX484" s="593"/>
      <c r="BY484" s="593"/>
      <c r="BZ484" s="593"/>
    </row>
    <row r="485" spans="30:78" x14ac:dyDescent="0.35">
      <c r="AD485" s="593"/>
      <c r="AE485" s="593"/>
      <c r="AF485" s="593"/>
      <c r="AG485" s="593"/>
      <c r="AH485" s="593"/>
      <c r="AI485" s="593"/>
      <c r="AJ485" s="593"/>
      <c r="AK485" s="593"/>
      <c r="AL485" s="593"/>
      <c r="AM485" s="593"/>
      <c r="AN485" s="593"/>
      <c r="AO485" s="593"/>
      <c r="AP485" s="593"/>
      <c r="AQ485" s="593"/>
      <c r="AR485" s="593"/>
      <c r="AS485" s="593"/>
      <c r="AT485" s="593"/>
      <c r="AU485" s="593"/>
      <c r="AV485" s="593"/>
      <c r="AW485" s="593"/>
      <c r="AX485" s="593"/>
      <c r="AY485" s="593"/>
      <c r="AZ485" s="593"/>
      <c r="BA485" s="593"/>
      <c r="BB485" s="593"/>
      <c r="BC485" s="593"/>
      <c r="BD485" s="593"/>
      <c r="BE485" s="593"/>
      <c r="BF485" s="593"/>
      <c r="BG485" s="593"/>
      <c r="BH485" s="593"/>
      <c r="BI485" s="593"/>
      <c r="BJ485" s="593"/>
      <c r="BK485" s="593"/>
      <c r="BL485" s="593"/>
      <c r="BM485" s="593"/>
      <c r="BN485" s="593"/>
      <c r="BO485" s="593"/>
      <c r="BP485" s="593"/>
      <c r="BQ485" s="593"/>
      <c r="BR485" s="593"/>
      <c r="BS485" s="593"/>
      <c r="BT485" s="593"/>
      <c r="BU485" s="593"/>
      <c r="BV485" s="593"/>
      <c r="BW485" s="593"/>
      <c r="BX485" s="593"/>
      <c r="BY485" s="593"/>
      <c r="BZ485" s="593"/>
    </row>
    <row r="486" spans="30:78" x14ac:dyDescent="0.35">
      <c r="AD486" s="593"/>
      <c r="AE486" s="593"/>
      <c r="AF486" s="593"/>
      <c r="AG486" s="593"/>
      <c r="AH486" s="593"/>
      <c r="AI486" s="593"/>
      <c r="AJ486" s="593"/>
      <c r="AK486" s="593"/>
      <c r="AL486" s="593"/>
      <c r="AM486" s="593"/>
      <c r="AN486" s="593"/>
      <c r="AO486" s="593"/>
      <c r="AP486" s="593"/>
      <c r="AQ486" s="593"/>
      <c r="AR486" s="593"/>
      <c r="AS486" s="593"/>
      <c r="AT486" s="593"/>
      <c r="AU486" s="593"/>
      <c r="AV486" s="593"/>
      <c r="AW486" s="593"/>
      <c r="AX486" s="593"/>
      <c r="AY486" s="593"/>
      <c r="AZ486" s="593"/>
      <c r="BA486" s="593"/>
      <c r="BB486" s="593"/>
      <c r="BC486" s="593"/>
      <c r="BD486" s="593"/>
      <c r="BE486" s="593"/>
      <c r="BF486" s="593"/>
      <c r="BG486" s="593"/>
      <c r="BH486" s="593"/>
      <c r="BI486" s="593"/>
      <c r="BJ486" s="593"/>
      <c r="BK486" s="593"/>
      <c r="BL486" s="593"/>
      <c r="BM486" s="593"/>
      <c r="BN486" s="593"/>
      <c r="BO486" s="593"/>
      <c r="BP486" s="593"/>
      <c r="BQ486" s="593"/>
      <c r="BR486" s="593"/>
      <c r="BS486" s="593"/>
      <c r="BT486" s="593"/>
      <c r="BU486" s="593"/>
      <c r="BV486" s="593"/>
      <c r="BW486" s="593"/>
      <c r="BX486" s="593"/>
      <c r="BY486" s="593"/>
      <c r="BZ486" s="593"/>
    </row>
    <row r="487" spans="30:78" x14ac:dyDescent="0.35">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row>
    <row r="488" spans="30:78" x14ac:dyDescent="0.35">
      <c r="AD488" s="593"/>
      <c r="AE488" s="593"/>
      <c r="AF488" s="593"/>
      <c r="AG488" s="593"/>
      <c r="AH488" s="593"/>
      <c r="AI488" s="593"/>
      <c r="AJ488" s="593"/>
      <c r="AK488" s="593"/>
      <c r="AL488" s="593"/>
      <c r="AM488" s="593"/>
      <c r="AN488" s="593"/>
      <c r="AO488" s="593"/>
      <c r="AP488" s="593"/>
      <c r="AQ488" s="593"/>
      <c r="AR488" s="593"/>
      <c r="AS488" s="593"/>
      <c r="AT488" s="593"/>
      <c r="AU488" s="593"/>
      <c r="AV488" s="593"/>
      <c r="AW488" s="593"/>
      <c r="AX488" s="593"/>
      <c r="AY488" s="593"/>
      <c r="AZ488" s="593"/>
      <c r="BA488" s="593"/>
      <c r="BB488" s="593"/>
      <c r="BC488" s="593"/>
      <c r="BD488" s="593"/>
      <c r="BE488" s="593"/>
      <c r="BF488" s="593"/>
      <c r="BG488" s="593"/>
      <c r="BH488" s="593"/>
      <c r="BI488" s="593"/>
      <c r="BJ488" s="593"/>
      <c r="BK488" s="593"/>
      <c r="BL488" s="593"/>
      <c r="BM488" s="593"/>
      <c r="BN488" s="593"/>
      <c r="BO488" s="593"/>
      <c r="BP488" s="593"/>
      <c r="BQ488" s="593"/>
      <c r="BR488" s="593"/>
      <c r="BS488" s="593"/>
      <c r="BT488" s="593"/>
      <c r="BU488" s="593"/>
      <c r="BV488" s="593"/>
      <c r="BW488" s="593"/>
      <c r="BX488" s="593"/>
      <c r="BY488" s="593"/>
      <c r="BZ488" s="593"/>
    </row>
    <row r="489" spans="30:78" x14ac:dyDescent="0.35">
      <c r="AD489" s="593"/>
      <c r="AE489" s="593"/>
      <c r="AF489" s="593"/>
      <c r="AG489" s="593"/>
      <c r="AH489" s="593"/>
      <c r="AI489" s="593"/>
      <c r="AJ489" s="593"/>
      <c r="AK489" s="593"/>
      <c r="AL489" s="593"/>
      <c r="AM489" s="593"/>
      <c r="AN489" s="593"/>
      <c r="AO489" s="593"/>
      <c r="AP489" s="593"/>
      <c r="AQ489" s="593"/>
      <c r="AR489" s="593"/>
      <c r="AS489" s="593"/>
      <c r="AT489" s="593"/>
      <c r="AU489" s="593"/>
      <c r="AV489" s="593"/>
      <c r="AW489" s="593"/>
      <c r="AX489" s="593"/>
      <c r="AY489" s="593"/>
      <c r="AZ489" s="593"/>
      <c r="BA489" s="593"/>
      <c r="BB489" s="593"/>
      <c r="BC489" s="593"/>
      <c r="BD489" s="593"/>
      <c r="BE489" s="593"/>
      <c r="BF489" s="593"/>
      <c r="BG489" s="593"/>
      <c r="BH489" s="593"/>
      <c r="BI489" s="593"/>
      <c r="BJ489" s="593"/>
      <c r="BK489" s="593"/>
      <c r="BL489" s="593"/>
      <c r="BM489" s="593"/>
      <c r="BN489" s="593"/>
      <c r="BO489" s="593"/>
      <c r="BP489" s="593"/>
      <c r="BQ489" s="593"/>
      <c r="BR489" s="593"/>
      <c r="BS489" s="593"/>
      <c r="BT489" s="593"/>
      <c r="BU489" s="593"/>
      <c r="BV489" s="593"/>
      <c r="BW489" s="593"/>
      <c r="BX489" s="593"/>
      <c r="BY489" s="593"/>
      <c r="BZ489" s="593"/>
    </row>
    <row r="490" spans="30:78" x14ac:dyDescent="0.35">
      <c r="AD490" s="593"/>
      <c r="AE490" s="593"/>
      <c r="AF490" s="593"/>
      <c r="AG490" s="593"/>
      <c r="AH490" s="593"/>
      <c r="AI490" s="593"/>
      <c r="AJ490" s="593"/>
      <c r="AK490" s="593"/>
      <c r="AL490" s="593"/>
      <c r="AM490" s="593"/>
      <c r="AN490" s="593"/>
      <c r="AO490" s="593"/>
      <c r="AP490" s="593"/>
      <c r="AQ490" s="593"/>
      <c r="AR490" s="593"/>
      <c r="AS490" s="593"/>
      <c r="AT490" s="593"/>
      <c r="AU490" s="593"/>
      <c r="AV490" s="593"/>
      <c r="AW490" s="593"/>
      <c r="AX490" s="593"/>
      <c r="AY490" s="593"/>
      <c r="AZ490" s="593"/>
      <c r="BA490" s="593"/>
      <c r="BB490" s="593"/>
      <c r="BC490" s="593"/>
      <c r="BD490" s="593"/>
      <c r="BE490" s="593"/>
      <c r="BF490" s="593"/>
      <c r="BG490" s="593"/>
      <c r="BH490" s="593"/>
      <c r="BI490" s="593"/>
      <c r="BJ490" s="593"/>
      <c r="BK490" s="593"/>
      <c r="BL490" s="593"/>
      <c r="BM490" s="593"/>
      <c r="BN490" s="593"/>
      <c r="BO490" s="593"/>
      <c r="BP490" s="593"/>
      <c r="BQ490" s="593"/>
      <c r="BR490" s="593"/>
      <c r="BS490" s="593"/>
      <c r="BT490" s="593"/>
      <c r="BU490" s="593"/>
      <c r="BV490" s="593"/>
      <c r="BW490" s="593"/>
      <c r="BX490" s="593"/>
      <c r="BY490" s="593"/>
      <c r="BZ490" s="593"/>
    </row>
    <row r="491" spans="30:78" x14ac:dyDescent="0.35">
      <c r="AD491" s="593"/>
      <c r="AE491" s="593"/>
      <c r="AF491" s="593"/>
      <c r="AG491" s="593"/>
      <c r="AH491" s="593"/>
      <c r="AI491" s="593"/>
      <c r="AJ491" s="593"/>
      <c r="AK491" s="593"/>
      <c r="AL491" s="593"/>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3"/>
      <c r="BP491" s="593"/>
      <c r="BQ491" s="593"/>
      <c r="BR491" s="593"/>
      <c r="BS491" s="593"/>
      <c r="BT491" s="593"/>
      <c r="BU491" s="593"/>
      <c r="BV491" s="593"/>
      <c r="BW491" s="593"/>
      <c r="BX491" s="593"/>
      <c r="BY491" s="593"/>
      <c r="BZ491" s="593"/>
    </row>
    <row r="492" spans="30:78" x14ac:dyDescent="0.35">
      <c r="AD492" s="593"/>
      <c r="AE492" s="593"/>
      <c r="AF492" s="593"/>
      <c r="AG492" s="593"/>
      <c r="AH492" s="593"/>
      <c r="AI492" s="593"/>
      <c r="AJ492" s="593"/>
      <c r="AK492" s="593"/>
      <c r="AL492" s="593"/>
      <c r="AM492" s="593"/>
      <c r="AN492" s="593"/>
      <c r="AO492" s="593"/>
      <c r="AP492" s="593"/>
      <c r="AQ492" s="593"/>
      <c r="AR492" s="593"/>
      <c r="AS492" s="593"/>
      <c r="AT492" s="593"/>
      <c r="AU492" s="593"/>
      <c r="AV492" s="593"/>
      <c r="AW492" s="593"/>
      <c r="AX492" s="593"/>
      <c r="AY492" s="593"/>
      <c r="AZ492" s="593"/>
      <c r="BA492" s="593"/>
      <c r="BB492" s="593"/>
      <c r="BC492" s="593"/>
      <c r="BD492" s="593"/>
      <c r="BE492" s="593"/>
      <c r="BF492" s="593"/>
      <c r="BG492" s="593"/>
      <c r="BH492" s="593"/>
      <c r="BI492" s="593"/>
      <c r="BJ492" s="593"/>
      <c r="BK492" s="593"/>
      <c r="BL492" s="593"/>
      <c r="BM492" s="593"/>
      <c r="BN492" s="593"/>
      <c r="BO492" s="593"/>
      <c r="BP492" s="593"/>
      <c r="BQ492" s="593"/>
      <c r="BR492" s="593"/>
      <c r="BS492" s="593"/>
      <c r="BT492" s="593"/>
      <c r="BU492" s="593"/>
      <c r="BV492" s="593"/>
      <c r="BW492" s="593"/>
      <c r="BX492" s="593"/>
      <c r="BY492" s="593"/>
      <c r="BZ492" s="593"/>
    </row>
    <row r="493" spans="30:78" x14ac:dyDescent="0.35">
      <c r="AD493" s="593"/>
      <c r="AE493" s="593"/>
      <c r="AF493" s="593"/>
      <c r="AG493" s="593"/>
      <c r="AH493" s="593"/>
      <c r="AI493" s="593"/>
      <c r="AJ493" s="593"/>
      <c r="AK493" s="593"/>
      <c r="AL493" s="593"/>
      <c r="AM493" s="593"/>
      <c r="AN493" s="593"/>
      <c r="AO493" s="593"/>
      <c r="AP493" s="593"/>
      <c r="AQ493" s="593"/>
      <c r="AR493" s="593"/>
      <c r="AS493" s="593"/>
      <c r="AT493" s="593"/>
      <c r="AU493" s="593"/>
      <c r="AV493" s="593"/>
      <c r="AW493" s="593"/>
      <c r="AX493" s="593"/>
      <c r="AY493" s="593"/>
      <c r="AZ493" s="593"/>
      <c r="BA493" s="593"/>
      <c r="BB493" s="593"/>
      <c r="BC493" s="593"/>
      <c r="BD493" s="593"/>
      <c r="BE493" s="593"/>
      <c r="BF493" s="593"/>
      <c r="BG493" s="593"/>
      <c r="BH493" s="593"/>
      <c r="BI493" s="593"/>
      <c r="BJ493" s="593"/>
      <c r="BK493" s="593"/>
      <c r="BL493" s="593"/>
      <c r="BM493" s="593"/>
      <c r="BN493" s="593"/>
      <c r="BO493" s="593"/>
      <c r="BP493" s="593"/>
      <c r="BQ493" s="593"/>
      <c r="BR493" s="593"/>
      <c r="BS493" s="593"/>
      <c r="BT493" s="593"/>
      <c r="BU493" s="593"/>
      <c r="BV493" s="593"/>
      <c r="BW493" s="593"/>
      <c r="BX493" s="593"/>
      <c r="BY493" s="593"/>
      <c r="BZ493" s="593"/>
    </row>
    <row r="494" spans="30:78" x14ac:dyDescent="0.35">
      <c r="AD494" s="593"/>
      <c r="AE494" s="593"/>
      <c r="AF494" s="593"/>
      <c r="AG494" s="593"/>
      <c r="AH494" s="593"/>
      <c r="AI494" s="593"/>
      <c r="AJ494" s="593"/>
      <c r="AK494" s="593"/>
      <c r="AL494" s="593"/>
      <c r="AM494" s="593"/>
      <c r="AN494" s="593"/>
      <c r="AO494" s="593"/>
      <c r="AP494" s="593"/>
      <c r="AQ494" s="593"/>
      <c r="AR494" s="593"/>
      <c r="AS494" s="593"/>
      <c r="AT494" s="593"/>
      <c r="AU494" s="593"/>
      <c r="AV494" s="593"/>
      <c r="AW494" s="593"/>
      <c r="AX494" s="593"/>
      <c r="AY494" s="593"/>
      <c r="AZ494" s="593"/>
      <c r="BA494" s="593"/>
      <c r="BB494" s="593"/>
      <c r="BC494" s="593"/>
      <c r="BD494" s="593"/>
      <c r="BE494" s="593"/>
      <c r="BF494" s="593"/>
      <c r="BG494" s="593"/>
      <c r="BH494" s="593"/>
      <c r="BI494" s="593"/>
      <c r="BJ494" s="593"/>
      <c r="BK494" s="593"/>
      <c r="BL494" s="593"/>
      <c r="BM494" s="593"/>
      <c r="BN494" s="593"/>
      <c r="BO494" s="593"/>
      <c r="BP494" s="593"/>
      <c r="BQ494" s="593"/>
      <c r="BR494" s="593"/>
      <c r="BS494" s="593"/>
      <c r="BT494" s="593"/>
      <c r="BU494" s="593"/>
      <c r="BV494" s="593"/>
      <c r="BW494" s="593"/>
      <c r="BX494" s="593"/>
      <c r="BY494" s="593"/>
      <c r="BZ494" s="593"/>
    </row>
    <row r="495" spans="30:78" x14ac:dyDescent="0.35">
      <c r="AD495" s="593"/>
      <c r="AE495" s="593"/>
      <c r="AF495" s="593"/>
      <c r="AG495" s="593"/>
      <c r="AH495" s="593"/>
      <c r="AI495" s="593"/>
      <c r="AJ495" s="593"/>
      <c r="AK495" s="593"/>
      <c r="AL495" s="593"/>
      <c r="AM495" s="593"/>
      <c r="AN495" s="593"/>
      <c r="AO495" s="593"/>
      <c r="AP495" s="593"/>
      <c r="AQ495" s="593"/>
      <c r="AR495" s="593"/>
      <c r="AS495" s="593"/>
      <c r="AT495" s="593"/>
      <c r="AU495" s="593"/>
      <c r="AV495" s="593"/>
      <c r="AW495" s="593"/>
      <c r="AX495" s="593"/>
      <c r="AY495" s="593"/>
      <c r="AZ495" s="593"/>
      <c r="BA495" s="593"/>
      <c r="BB495" s="593"/>
      <c r="BC495" s="593"/>
      <c r="BD495" s="593"/>
      <c r="BE495" s="593"/>
      <c r="BF495" s="593"/>
      <c r="BG495" s="593"/>
      <c r="BH495" s="593"/>
      <c r="BI495" s="593"/>
      <c r="BJ495" s="593"/>
      <c r="BK495" s="593"/>
      <c r="BL495" s="593"/>
      <c r="BM495" s="593"/>
      <c r="BN495" s="593"/>
      <c r="BO495" s="593"/>
      <c r="BP495" s="593"/>
      <c r="BQ495" s="593"/>
      <c r="BR495" s="593"/>
      <c r="BS495" s="593"/>
      <c r="BT495" s="593"/>
      <c r="BU495" s="593"/>
      <c r="BV495" s="593"/>
      <c r="BW495" s="593"/>
      <c r="BX495" s="593"/>
      <c r="BY495" s="593"/>
      <c r="BZ495" s="593"/>
    </row>
    <row r="496" spans="30:78" x14ac:dyDescent="0.35">
      <c r="AD496" s="593"/>
      <c r="AE496" s="593"/>
      <c r="AF496" s="593"/>
      <c r="AG496" s="593"/>
      <c r="AH496" s="593"/>
      <c r="AI496" s="593"/>
      <c r="AJ496" s="593"/>
      <c r="AK496" s="593"/>
      <c r="AL496" s="593"/>
      <c r="AM496" s="593"/>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3"/>
      <c r="BP496" s="593"/>
      <c r="BQ496" s="593"/>
      <c r="BR496" s="593"/>
      <c r="BS496" s="593"/>
      <c r="BT496" s="593"/>
      <c r="BU496" s="593"/>
      <c r="BV496" s="593"/>
      <c r="BW496" s="593"/>
      <c r="BX496" s="593"/>
      <c r="BY496" s="593"/>
      <c r="BZ496" s="593"/>
    </row>
    <row r="497" spans="30:78" x14ac:dyDescent="0.35">
      <c r="AD497" s="593"/>
      <c r="AE497" s="593"/>
      <c r="AF497" s="593"/>
      <c r="AG497" s="593"/>
      <c r="AH497" s="593"/>
      <c r="AI497" s="593"/>
      <c r="AJ497" s="593"/>
      <c r="AK497" s="593"/>
      <c r="AL497" s="593"/>
      <c r="AM497" s="593"/>
      <c r="AN497" s="593"/>
      <c r="AO497" s="593"/>
      <c r="AP497" s="593"/>
      <c r="AQ497" s="593"/>
      <c r="AR497" s="593"/>
      <c r="AS497" s="593"/>
      <c r="AT497" s="593"/>
      <c r="AU497" s="593"/>
      <c r="AV497" s="593"/>
      <c r="AW497" s="593"/>
      <c r="AX497" s="593"/>
      <c r="AY497" s="593"/>
      <c r="AZ497" s="593"/>
      <c r="BA497" s="593"/>
      <c r="BB497" s="593"/>
      <c r="BC497" s="593"/>
      <c r="BD497" s="593"/>
      <c r="BE497" s="593"/>
      <c r="BF497" s="593"/>
      <c r="BG497" s="593"/>
      <c r="BH497" s="593"/>
      <c r="BI497" s="593"/>
      <c r="BJ497" s="593"/>
      <c r="BK497" s="593"/>
      <c r="BL497" s="593"/>
      <c r="BM497" s="593"/>
      <c r="BN497" s="593"/>
      <c r="BO497" s="593"/>
      <c r="BP497" s="593"/>
      <c r="BQ497" s="593"/>
      <c r="BR497" s="593"/>
      <c r="BS497" s="593"/>
      <c r="BT497" s="593"/>
      <c r="BU497" s="593"/>
      <c r="BV497" s="593"/>
      <c r="BW497" s="593"/>
      <c r="BX497" s="593"/>
      <c r="BY497" s="593"/>
      <c r="BZ497" s="593"/>
    </row>
    <row r="498" spans="30:78" x14ac:dyDescent="0.35">
      <c r="AD498" s="593"/>
      <c r="AE498" s="593"/>
      <c r="AF498" s="593"/>
      <c r="AG498" s="593"/>
      <c r="AH498" s="593"/>
      <c r="AI498" s="593"/>
      <c r="AJ498" s="593"/>
      <c r="AK498" s="593"/>
      <c r="AL498" s="593"/>
      <c r="AM498" s="593"/>
      <c r="AN498" s="593"/>
      <c r="AO498" s="593"/>
      <c r="AP498" s="593"/>
      <c r="AQ498" s="593"/>
      <c r="AR498" s="593"/>
      <c r="AS498" s="593"/>
      <c r="AT498" s="593"/>
      <c r="AU498" s="593"/>
      <c r="AV498" s="593"/>
      <c r="AW498" s="593"/>
      <c r="AX498" s="593"/>
      <c r="AY498" s="593"/>
      <c r="AZ498" s="593"/>
      <c r="BA498" s="593"/>
      <c r="BB498" s="593"/>
      <c r="BC498" s="593"/>
      <c r="BD498" s="593"/>
      <c r="BE498" s="593"/>
      <c r="BF498" s="593"/>
      <c r="BG498" s="593"/>
      <c r="BH498" s="593"/>
      <c r="BI498" s="593"/>
      <c r="BJ498" s="593"/>
      <c r="BK498" s="593"/>
      <c r="BL498" s="593"/>
      <c r="BM498" s="593"/>
      <c r="BN498" s="593"/>
      <c r="BO498" s="593"/>
      <c r="BP498" s="593"/>
      <c r="BQ498" s="593"/>
      <c r="BR498" s="593"/>
      <c r="BS498" s="593"/>
      <c r="BT498" s="593"/>
      <c r="BU498" s="593"/>
      <c r="BV498" s="593"/>
      <c r="BW498" s="593"/>
      <c r="BX498" s="593"/>
      <c r="BY498" s="593"/>
      <c r="BZ498" s="593"/>
    </row>
    <row r="499" spans="30:78" x14ac:dyDescent="0.35">
      <c r="AD499" s="593"/>
      <c r="AE499" s="593"/>
      <c r="AF499" s="593"/>
      <c r="AG499" s="593"/>
      <c r="AH499" s="593"/>
      <c r="AI499" s="593"/>
      <c r="AJ499" s="593"/>
      <c r="AK499" s="593"/>
      <c r="AL499" s="593"/>
      <c r="AM499" s="593"/>
      <c r="AN499" s="593"/>
      <c r="AO499" s="593"/>
      <c r="AP499" s="593"/>
      <c r="AQ499" s="593"/>
      <c r="AR499" s="593"/>
      <c r="AS499" s="593"/>
      <c r="AT499" s="593"/>
      <c r="AU499" s="593"/>
      <c r="AV499" s="593"/>
      <c r="AW499" s="593"/>
      <c r="AX499" s="593"/>
      <c r="AY499" s="593"/>
      <c r="AZ499" s="593"/>
      <c r="BA499" s="593"/>
      <c r="BB499" s="593"/>
      <c r="BC499" s="593"/>
      <c r="BD499" s="593"/>
      <c r="BE499" s="593"/>
      <c r="BF499" s="593"/>
      <c r="BG499" s="593"/>
      <c r="BH499" s="593"/>
      <c r="BI499" s="593"/>
      <c r="BJ499" s="593"/>
      <c r="BK499" s="593"/>
      <c r="BL499" s="593"/>
      <c r="BM499" s="593"/>
      <c r="BN499" s="593"/>
      <c r="BO499" s="593"/>
      <c r="BP499" s="593"/>
      <c r="BQ499" s="593"/>
      <c r="BR499" s="593"/>
      <c r="BS499" s="593"/>
      <c r="BT499" s="593"/>
      <c r="BU499" s="593"/>
      <c r="BV499" s="593"/>
      <c r="BW499" s="593"/>
      <c r="BX499" s="593"/>
      <c r="BY499" s="593"/>
      <c r="BZ499" s="593"/>
    </row>
    <row r="500" spans="30:78" x14ac:dyDescent="0.35">
      <c r="AD500" s="593"/>
      <c r="AE500" s="593"/>
      <c r="AF500" s="593"/>
      <c r="AG500" s="593"/>
      <c r="AH500" s="593"/>
      <c r="AI500" s="593"/>
      <c r="AJ500" s="593"/>
      <c r="AK500" s="593"/>
      <c r="AL500" s="593"/>
      <c r="AM500" s="593"/>
      <c r="AN500" s="593"/>
      <c r="AO500" s="593"/>
      <c r="AP500" s="593"/>
      <c r="AQ500" s="593"/>
      <c r="AR500" s="593"/>
      <c r="AS500" s="593"/>
      <c r="AT500" s="593"/>
      <c r="AU500" s="593"/>
      <c r="AV500" s="593"/>
      <c r="AW500" s="593"/>
      <c r="AX500" s="593"/>
      <c r="AY500" s="593"/>
      <c r="AZ500" s="593"/>
      <c r="BA500" s="593"/>
      <c r="BB500" s="593"/>
      <c r="BC500" s="593"/>
      <c r="BD500" s="593"/>
      <c r="BE500" s="593"/>
      <c r="BF500" s="593"/>
      <c r="BG500" s="593"/>
      <c r="BH500" s="593"/>
      <c r="BI500" s="593"/>
      <c r="BJ500" s="593"/>
      <c r="BK500" s="593"/>
      <c r="BL500" s="593"/>
      <c r="BM500" s="593"/>
      <c r="BN500" s="593"/>
      <c r="BO500" s="593"/>
      <c r="BP500" s="593"/>
      <c r="BQ500" s="593"/>
      <c r="BR500" s="593"/>
      <c r="BS500" s="593"/>
      <c r="BT500" s="593"/>
      <c r="BU500" s="593"/>
      <c r="BV500" s="593"/>
      <c r="BW500" s="593"/>
      <c r="BX500" s="593"/>
      <c r="BY500" s="593"/>
      <c r="BZ500" s="593"/>
    </row>
  </sheetData>
  <sheetProtection algorithmName="SHA-512" hashValue="e9Q3QQx4U1/IybOsY5iYPMKZc+DvUf4AazjW6PsH0YPFsbWwo7ogEvMJ4maMa5MBUcGBDBcP0xXxQB8zxj4M1A==" saltValue="DGHMWZ6PH2neNcZ3otsptQ==" spinCount="100000" sheet="1" objects="1" scenarios="1"/>
  <mergeCells count="287">
    <mergeCell ref="A121:E121"/>
    <mergeCell ref="F121:H121"/>
    <mergeCell ref="I121:K121"/>
    <mergeCell ref="L121:N121"/>
    <mergeCell ref="O121:Q121"/>
    <mergeCell ref="R121:T121"/>
    <mergeCell ref="U121:W121"/>
    <mergeCell ref="X121:Z121"/>
    <mergeCell ref="A120:E120"/>
    <mergeCell ref="F120:H120"/>
    <mergeCell ref="I120:K120"/>
    <mergeCell ref="L120:N120"/>
    <mergeCell ref="O120:Q120"/>
    <mergeCell ref="R120:T120"/>
    <mergeCell ref="U120:W120"/>
    <mergeCell ref="X120:Z120"/>
    <mergeCell ref="F116:H116"/>
    <mergeCell ref="I116:K116"/>
    <mergeCell ref="L116:N116"/>
    <mergeCell ref="O116:Q116"/>
    <mergeCell ref="R116:T116"/>
    <mergeCell ref="U116:W116"/>
    <mergeCell ref="X116:Z116"/>
    <mergeCell ref="A115:E115"/>
    <mergeCell ref="A116:E116"/>
    <mergeCell ref="F115:H115"/>
    <mergeCell ref="I115:K115"/>
    <mergeCell ref="L115:N115"/>
    <mergeCell ref="O115:Q115"/>
    <mergeCell ref="R115:T115"/>
    <mergeCell ref="U115:W115"/>
    <mergeCell ref="X115:Z115"/>
    <mergeCell ref="A33:E33"/>
    <mergeCell ref="F33:H33"/>
    <mergeCell ref="I33:K33"/>
    <mergeCell ref="L33:N33"/>
    <mergeCell ref="O33:Q33"/>
    <mergeCell ref="R33:T33"/>
    <mergeCell ref="U33:W33"/>
    <mergeCell ref="X33:Z33"/>
    <mergeCell ref="A41:E41"/>
    <mergeCell ref="F41:H41"/>
    <mergeCell ref="I41:K41"/>
    <mergeCell ref="L41:N41"/>
    <mergeCell ref="O41:Q41"/>
    <mergeCell ref="R41:T41"/>
    <mergeCell ref="U41:W41"/>
    <mergeCell ref="X41:Z41"/>
    <mergeCell ref="F6:Z6"/>
    <mergeCell ref="O23:Q23"/>
    <mergeCell ref="R23:T23"/>
    <mergeCell ref="U23:W23"/>
    <mergeCell ref="X23:Z23"/>
    <mergeCell ref="I25:K25"/>
    <mergeCell ref="U16:W16"/>
    <mergeCell ref="U7:W7"/>
    <mergeCell ref="X7:Z7"/>
    <mergeCell ref="L15:N15"/>
    <mergeCell ref="O15:Q15"/>
    <mergeCell ref="R15:T15"/>
    <mergeCell ref="X15:Z15"/>
    <mergeCell ref="L7:N7"/>
    <mergeCell ref="U25:W25"/>
    <mergeCell ref="L16:N16"/>
    <mergeCell ref="O16:Q16"/>
    <mergeCell ref="A15:E15"/>
    <mergeCell ref="F7:H7"/>
    <mergeCell ref="F25:H25"/>
    <mergeCell ref="A7:E7"/>
    <mergeCell ref="I7:K7"/>
    <mergeCell ref="I24:K24"/>
    <mergeCell ref="O7:Q7"/>
    <mergeCell ref="I15:K15"/>
    <mergeCell ref="U15:W15"/>
    <mergeCell ref="B18:E18"/>
    <mergeCell ref="F23:H23"/>
    <mergeCell ref="I23:K23"/>
    <mergeCell ref="F24:H24"/>
    <mergeCell ref="A19:B19"/>
    <mergeCell ref="A20:B20"/>
    <mergeCell ref="A24:B24"/>
    <mergeCell ref="A25:B25"/>
    <mergeCell ref="A16:E16"/>
    <mergeCell ref="F16:H16"/>
    <mergeCell ref="I16:K16"/>
    <mergeCell ref="R7:T7"/>
    <mergeCell ref="L25:N25"/>
    <mergeCell ref="O25:Q25"/>
    <mergeCell ref="O24:Q24"/>
    <mergeCell ref="B91:E91"/>
    <mergeCell ref="F91:H91"/>
    <mergeCell ref="I91:K91"/>
    <mergeCell ref="L91:N91"/>
    <mergeCell ref="O91:Q91"/>
    <mergeCell ref="R91:T91"/>
    <mergeCell ref="U91:W91"/>
    <mergeCell ref="X91:Z91"/>
    <mergeCell ref="A89:B89"/>
    <mergeCell ref="A90:B90"/>
    <mergeCell ref="L94:N94"/>
    <mergeCell ref="O94:Q94"/>
    <mergeCell ref="R94:T94"/>
    <mergeCell ref="U94:W94"/>
    <mergeCell ref="X94:Z94"/>
    <mergeCell ref="A95:B95"/>
    <mergeCell ref="F95:H95"/>
    <mergeCell ref="I95:K95"/>
    <mergeCell ref="L95:N95"/>
    <mergeCell ref="O95:Q95"/>
    <mergeCell ref="R95:T95"/>
    <mergeCell ref="U95:W95"/>
    <mergeCell ref="X95:Z95"/>
    <mergeCell ref="F94:H94"/>
    <mergeCell ref="I94:K94"/>
    <mergeCell ref="A104:E104"/>
    <mergeCell ref="A96:B96"/>
    <mergeCell ref="F96:H96"/>
    <mergeCell ref="I96:K96"/>
    <mergeCell ref="L96:N96"/>
    <mergeCell ref="O96:Q96"/>
    <mergeCell ref="R96:T96"/>
    <mergeCell ref="U96:W96"/>
    <mergeCell ref="X96:Z96"/>
    <mergeCell ref="F97:H97"/>
    <mergeCell ref="X97:Z97"/>
    <mergeCell ref="L103:N103"/>
    <mergeCell ref="O103:Q103"/>
    <mergeCell ref="R103:T103"/>
    <mergeCell ref="U103:W103"/>
    <mergeCell ref="X103:Z103"/>
    <mergeCell ref="F104:H104"/>
    <mergeCell ref="I104:K104"/>
    <mergeCell ref="L104:N104"/>
    <mergeCell ref="O104:Q104"/>
    <mergeCell ref="R104:T104"/>
    <mergeCell ref="U104:W104"/>
    <mergeCell ref="X104:Z104"/>
    <mergeCell ref="R111:T111"/>
    <mergeCell ref="U111:W111"/>
    <mergeCell ref="X111:Z111"/>
    <mergeCell ref="U107:W107"/>
    <mergeCell ref="X107:Z107"/>
    <mergeCell ref="R107:T107"/>
    <mergeCell ref="O107:Q107"/>
    <mergeCell ref="L107:N107"/>
    <mergeCell ref="I107:K107"/>
    <mergeCell ref="I109:K109"/>
    <mergeCell ref="L109:N109"/>
    <mergeCell ref="O109:Q109"/>
    <mergeCell ref="R109:T109"/>
    <mergeCell ref="U109:W109"/>
    <mergeCell ref="X109:Z109"/>
    <mergeCell ref="I110:K110"/>
    <mergeCell ref="R110:T110"/>
    <mergeCell ref="L110:N110"/>
    <mergeCell ref="O110:Q110"/>
    <mergeCell ref="F105:H105"/>
    <mergeCell ref="I105:K105"/>
    <mergeCell ref="L105:N105"/>
    <mergeCell ref="O105:Q105"/>
    <mergeCell ref="R105:T105"/>
    <mergeCell ref="X110:Z110"/>
    <mergeCell ref="F107:H107"/>
    <mergeCell ref="F109:H109"/>
    <mergeCell ref="F110:H110"/>
    <mergeCell ref="X105:Z105"/>
    <mergeCell ref="F106:H106"/>
    <mergeCell ref="I106:K106"/>
    <mergeCell ref="L106:N106"/>
    <mergeCell ref="O106:Q106"/>
    <mergeCell ref="R106:T106"/>
    <mergeCell ref="U106:W106"/>
    <mergeCell ref="X106:Z106"/>
    <mergeCell ref="U110:W110"/>
    <mergeCell ref="U105:W105"/>
    <mergeCell ref="R113:T113"/>
    <mergeCell ref="U113:W113"/>
    <mergeCell ref="X113:Z113"/>
    <mergeCell ref="F112:H112"/>
    <mergeCell ref="I112:K112"/>
    <mergeCell ref="L112:N112"/>
    <mergeCell ref="O112:Q112"/>
    <mergeCell ref="R112:T112"/>
    <mergeCell ref="U112:W112"/>
    <mergeCell ref="X112:Z112"/>
    <mergeCell ref="A65:B65"/>
    <mergeCell ref="A66:B66"/>
    <mergeCell ref="F69:H69"/>
    <mergeCell ref="I69:K69"/>
    <mergeCell ref="L69:N69"/>
    <mergeCell ref="O69:Q69"/>
    <mergeCell ref="A113:E113"/>
    <mergeCell ref="F113:H113"/>
    <mergeCell ref="I113:K113"/>
    <mergeCell ref="A105:E105"/>
    <mergeCell ref="A106:E106"/>
    <mergeCell ref="A107:E107"/>
    <mergeCell ref="A110:E110"/>
    <mergeCell ref="A111:E111"/>
    <mergeCell ref="A112:E112"/>
    <mergeCell ref="L113:N113"/>
    <mergeCell ref="O113:Q113"/>
    <mergeCell ref="F111:H111"/>
    <mergeCell ref="I111:K111"/>
    <mergeCell ref="L111:N111"/>
    <mergeCell ref="O111:Q111"/>
    <mergeCell ref="A103:E103"/>
    <mergeCell ref="F103:H103"/>
    <mergeCell ref="I103:K103"/>
    <mergeCell ref="B43:E43"/>
    <mergeCell ref="A44:B44"/>
    <mergeCell ref="A45:B45"/>
    <mergeCell ref="B64:E64"/>
    <mergeCell ref="A61:E61"/>
    <mergeCell ref="R61:T61"/>
    <mergeCell ref="U61:W61"/>
    <mergeCell ref="X61:Z61"/>
    <mergeCell ref="F61:H61"/>
    <mergeCell ref="I61:K61"/>
    <mergeCell ref="L61:N61"/>
    <mergeCell ref="O61:Q61"/>
    <mergeCell ref="U53:W53"/>
    <mergeCell ref="U52:W52"/>
    <mergeCell ref="X52:Z52"/>
    <mergeCell ref="F53:H53"/>
    <mergeCell ref="I53:K53"/>
    <mergeCell ref="L53:N53"/>
    <mergeCell ref="O53:Q53"/>
    <mergeCell ref="R53:T53"/>
    <mergeCell ref="A52:E52"/>
    <mergeCell ref="F52:H52"/>
    <mergeCell ref="I52:K52"/>
    <mergeCell ref="L52:N52"/>
    <mergeCell ref="F70:H70"/>
    <mergeCell ref="I70:K70"/>
    <mergeCell ref="L70:N70"/>
    <mergeCell ref="O70:Q70"/>
    <mergeCell ref="R70:T70"/>
    <mergeCell ref="U70:W70"/>
    <mergeCell ref="X70:Z70"/>
    <mergeCell ref="F32:Z32"/>
    <mergeCell ref="X16:Z16"/>
    <mergeCell ref="R16:T16"/>
    <mergeCell ref="F26:H26"/>
    <mergeCell ref="X24:Z24"/>
    <mergeCell ref="X25:Z25"/>
    <mergeCell ref="X26:Z26"/>
    <mergeCell ref="L24:N24"/>
    <mergeCell ref="L23:N23"/>
    <mergeCell ref="U24:W24"/>
    <mergeCell ref="R24:T24"/>
    <mergeCell ref="R25:T25"/>
    <mergeCell ref="O52:Q52"/>
    <mergeCell ref="R52:T52"/>
    <mergeCell ref="F51:Z51"/>
    <mergeCell ref="F77:Z77"/>
    <mergeCell ref="A78:E78"/>
    <mergeCell ref="F78:H78"/>
    <mergeCell ref="I78:K78"/>
    <mergeCell ref="L78:N78"/>
    <mergeCell ref="O78:Q78"/>
    <mergeCell ref="R78:T78"/>
    <mergeCell ref="U78:W78"/>
    <mergeCell ref="X78:Z78"/>
    <mergeCell ref="A71:B71"/>
    <mergeCell ref="F71:H71"/>
    <mergeCell ref="I71:K71"/>
    <mergeCell ref="L71:N71"/>
    <mergeCell ref="O71:Q71"/>
    <mergeCell ref="R71:T71"/>
    <mergeCell ref="U71:W71"/>
    <mergeCell ref="X71:Z71"/>
    <mergeCell ref="F72:H72"/>
    <mergeCell ref="X72:Z72"/>
    <mergeCell ref="R69:T69"/>
    <mergeCell ref="U69:W69"/>
    <mergeCell ref="X69:Z69"/>
    <mergeCell ref="A70:B70"/>
    <mergeCell ref="A86:E86"/>
    <mergeCell ref="F86:H86"/>
    <mergeCell ref="I86:K86"/>
    <mergeCell ref="L86:N86"/>
    <mergeCell ref="O86:Q86"/>
    <mergeCell ref="R86:T86"/>
    <mergeCell ref="U86:W86"/>
    <mergeCell ref="X86:Z86"/>
    <mergeCell ref="B88:E88"/>
  </mergeCells>
  <conditionalFormatting sqref="F15:H15 H35:H40 F41:H41 H55:H60 F61:H61">
    <cfRule type="expression" dxfId="7" priority="182">
      <formula>$F$20=0</formula>
    </cfRule>
  </conditionalFormatting>
  <conditionalFormatting sqref="F8:M8 O8:Z8 N8:N14 H9:H14 K9:K14 F34:M34 O34:Z34 N34:N40 K35:K40 F53:G53 I53:J53 L53:M53 O53:P53 R53:S53 U53:V53 F54:M54 O54:Z54 N54:N60 K55:K60 F104:H106">
    <cfRule type="expression" dxfId="6" priority="190">
      <formula>$F$20=0</formula>
    </cfRule>
    <cfRule type="expression" dxfId="5" priority="191">
      <formula>IF+$F$20=0</formula>
    </cfRule>
  </conditionalFormatting>
  <conditionalFormatting sqref="F79:M79 O79:Z79 N79:N85 K80:K85">
    <cfRule type="expression" dxfId="4" priority="3">
      <formula>$F$20=0</formula>
    </cfRule>
    <cfRule type="expression" dxfId="3" priority="4">
      <formula>IF+$F$20=0</formula>
    </cfRule>
  </conditionalFormatting>
  <conditionalFormatting sqref="H35:H40 H55:H60">
    <cfRule type="expression" dxfId="2" priority="184">
      <formula>IF+$F$20=0</formula>
    </cfRule>
  </conditionalFormatting>
  <conditionalFormatting sqref="H80:H85 F86:H87">
    <cfRule type="expression" dxfId="1" priority="1">
      <formula>$F$20=0</formula>
    </cfRule>
  </conditionalFormatting>
  <conditionalFormatting sqref="H80:H85">
    <cfRule type="expression" dxfId="0" priority="2">
      <formula>IF+$F$20=0</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2886E79-AA73-4D8E-B456-4D0ED6CB5AE9}">
          <x14:formula1>
            <xm:f>List!$A$3:$A$12</xm:f>
          </x14:formula1>
          <xm:sqref>B9:B14 B35:B40 B55:B60 B80:B85</xm:sqref>
        </x14:dataValidation>
        <x14:dataValidation type="list" allowBlank="1" showInputMessage="1" showErrorMessage="1" xr:uid="{FB991BF5-6A5F-4010-B10F-BCDB72751393}">
          <x14:formula1>
            <xm:f>List!$A$14:$A$16</xm:f>
          </x14:formula1>
          <xm:sqref>C9:C14 C35:C40 C55:C60 C80:C85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Cover page</vt:lpstr>
      <vt:lpstr>Guide</vt:lpstr>
      <vt:lpstr>Population selection</vt:lpstr>
      <vt:lpstr>Assumptions input</vt:lpstr>
      <vt:lpstr>Technology costs</vt:lpstr>
      <vt:lpstr>Sheet9</vt:lpstr>
      <vt:lpstr>List</vt:lpstr>
      <vt:lpstr> Resource Impact template xx</vt:lpstr>
      <vt:lpstr>Resource Impact Template </vt:lpstr>
      <vt:lpstr>Payscales </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 Resource Impact template xx'!Print_Area</vt:lpstr>
      <vt:lpstr>'Assumptions input'!Print_Area</vt:lpstr>
      <vt:lpstr>Guide!Print_Area</vt:lpstr>
      <vt:lpstr>'Population selection'!Print_Area</vt:lpstr>
      <vt:lpstr>'Technology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HTE11 Resource impact template 27/09/2023</dc:title>
  <dc:creator/>
  <cp:lastModifiedBy/>
  <dcterms:created xsi:type="dcterms:W3CDTF">2022-07-27T12:38:28Z</dcterms:created>
  <dcterms:modified xsi:type="dcterms:W3CDTF">2023-09-26T16:08:19Z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2023-08-01T14:58:51Z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59bb7f2c-1228-454d-a0fb-b391362ac652</vt:lpwstr>
  </property>
  <property fmtid="{D5CDD505-2E9C-101B-9397-08002B2CF9AE}" pid="8" name="MSIP_Label_c69d85d5-6d9e-4305-a294-1f636ec0f2d6_ContentBits">
    <vt:lpwstr>0</vt:lpwstr>
  </property>
</Properties>
</file>