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446" windowWidth="20730" windowHeight="9315" firstSheet="1" activeTab="1"/>
  </bookViews>
  <sheets>
    <sheet name="Hidden sheet" sheetId="1" state="hidden" r:id="rId1"/>
    <sheet name="Cover page" sheetId="2" r:id="rId2"/>
    <sheet name="Introduction" sheetId="3" r:id="rId3"/>
    <sheet name="Audit standards" sheetId="4" r:id="rId4"/>
    <sheet name="GI red flags" sheetId="5" r:id="rId5"/>
    <sheet name="Systemic red flags" sheetId="6" r:id="rId6"/>
    <sheet name="Clinical audit report" sheetId="7" r:id="rId7"/>
    <sheet name="Action plan" sheetId="8" r:id="rId8"/>
    <sheet name="GI red flags re-audit" sheetId="9" r:id="rId9"/>
    <sheet name="Systemic red flags re-audit" sheetId="10" r:id="rId10"/>
  </sheets>
  <externalReferences>
    <externalReference r:id="rId13"/>
  </externalReferences>
  <definedNames>
    <definedName name="abdom">'GI red flags'!$AF$6:$AF$46</definedName>
    <definedName name="Age" localSheetId="1">'[1]Data collection'!$C$6:$C$45</definedName>
    <definedName name="Age" localSheetId="5">'Systemic red flags'!#REF!</definedName>
    <definedName name="Age" localSheetId="9">'Systemic red flags re-audit'!#REF!</definedName>
    <definedName name="Age">'GI red flags'!$C$6:$C$45</definedName>
    <definedName name="Age1">#REF!</definedName>
    <definedName name="atopy">'Systemic red flags'!$AL$6:$AL$46</definedName>
    <definedName name="Bile">'GI red flags'!$L$6:$L$46</definedName>
    <definedName name="circum">'Systemic red flags'!$W$6:$W$46</definedName>
    <definedName name="diarrhoea">'GI red flags'!$AK$6:$AK$46</definedName>
    <definedName name="dysuria">'Systemic red flags'!$M$20:$M$46</definedName>
    <definedName name="Ethnicity" localSheetId="1">'[1]Data collection'!$E$6:$E$45</definedName>
    <definedName name="Ethnicity" localSheetId="5">'Systemic red flags'!#REF!</definedName>
    <definedName name="Ethnicity" localSheetId="9">'Systemic red flags re-audit'!#REF!</definedName>
    <definedName name="Ethnicity">'GI red flags'!$E$6:$E$45</definedName>
    <definedName name="Ethnicity1">#REF!</definedName>
    <definedName name="fever">'Systemic red flags'!$C$36</definedName>
    <definedName name="ffv">'GI red flags'!$G$6:$G$46</definedName>
    <definedName name="fontanelle">'Systemic red flags'!$R$6:$R$46</definedName>
    <definedName name="Haematemesis">'GI red flags'!$Q$6:$Q$46</definedName>
    <definedName name="headache">'Systemic red flags'!$AB$6:$AB$46</definedName>
    <definedName name="_xlnm.Print_Area" localSheetId="7">'Action plan'!$B$1:$G$20</definedName>
    <definedName name="_xlnm.Print_Area" localSheetId="3">'Audit standards'!$B$1:$F$17</definedName>
    <definedName name="_xlnm.Print_Area" localSheetId="6">'Clinical audit report'!$B$1:$I$62</definedName>
    <definedName name="_xlnm.Print_Area" localSheetId="4">'GI red flags'!$B$1:$AN$57</definedName>
    <definedName name="_xlnm.Print_Area" localSheetId="8">'GI red flags re-audit'!$B$1:$AN$57</definedName>
    <definedName name="_xlnm.Print_Area" localSheetId="2">'Introduction'!$B$1:$C$37</definedName>
    <definedName name="_xlnm.Print_Area" localSheetId="5">'Systemic red flags'!$B$1:$AU$57</definedName>
    <definedName name="_xlnm.Print_Area" localSheetId="9">'Systemic red flags re-audit'!$B$1:$AU$57</definedName>
    <definedName name="regurg">'GI red flags'!$V$6:$V$46</definedName>
    <definedName name="respons">'Systemic red flags'!$AG$6:$AG$46</definedName>
    <definedName name="Sex" localSheetId="1">'[1]Data collection'!$D$6:$D$45</definedName>
    <definedName name="Sex" localSheetId="5">'Systemic red flags'!#REF!</definedName>
    <definedName name="Sex" localSheetId="9">'Systemic red flags re-audit'!#REF!</definedName>
    <definedName name="Sex">'GI red flags'!$D$6:$D$45</definedName>
    <definedName name="Sex1">#REF!</definedName>
    <definedName name="stool">'GI red flags'!$AA$6:$AA$46</definedName>
    <definedName name="unwell">'Systemic red flags'!$C$6:$C$46</definedName>
  </definedNames>
  <calcPr fullCalcOnLoad="1"/>
</workbook>
</file>

<file path=xl/sharedStrings.xml><?xml version="1.0" encoding="utf-8"?>
<sst xmlns="http://schemas.openxmlformats.org/spreadsheetml/2006/main" count="635" uniqueCount="212">
  <si>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</si>
  <si>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</si>
  <si>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</si>
  <si>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</si>
  <si>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</si>
  <si>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</si>
  <si>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</si>
  <si>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</si>
  <si>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</si>
  <si>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</si>
  <si>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</si>
  <si>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</si>
  <si>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</si>
  <si>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</si>
  <si>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</si>
  <si>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</si>
  <si>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</si>
  <si>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</si>
  <si>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</si>
  <si>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</si>
  <si>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</si>
  <si>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</si>
  <si>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Local standard</t>
  </si>
  <si>
    <t>Details of exceptions</t>
  </si>
  <si>
    <t>Relevant definitions</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</si>
  <si>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</si>
  <si>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</si>
  <si>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</si>
  <si>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</si>
  <si>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</si>
  <si>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</si>
  <si>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</si>
  <si>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</si>
  <si>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</si>
  <si>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</si>
  <si>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</si>
  <si>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</si>
  <si>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</si>
  <si>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</si>
  <si>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</si>
  <si>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</si>
  <si>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</si>
  <si>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</si>
  <si>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</si>
  <si>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</si>
  <si>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</si>
  <si>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</si>
  <si>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</si>
  <si>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</si>
  <si>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</si>
  <si>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Settings</t>
  </si>
  <si>
    <t>Stakeholders</t>
  </si>
  <si>
    <t>Results</t>
  </si>
  <si>
    <t>Audit results</t>
  </si>
  <si>
    <t>Re-audit results</t>
  </si>
  <si>
    <t>Guideline number</t>
  </si>
  <si>
    <t>Publication year</t>
  </si>
  <si>
    <t>All recommendations in the clinical audit report should be reflected in the action plan.</t>
  </si>
  <si>
    <t xml:space="preserve">Stakeholders </t>
  </si>
  <si>
    <t>Services</t>
  </si>
  <si>
    <t>Notes</t>
  </si>
  <si>
    <t>Information required</t>
  </si>
  <si>
    <t>Insert information in this column to populate the rest of the spreadsheet</t>
  </si>
  <si>
    <t>Question number</t>
  </si>
  <si>
    <t>Name:</t>
  </si>
  <si>
    <t>Title:</t>
  </si>
  <si>
    <t>Contact details:</t>
  </si>
  <si>
    <t>Questions in data collection sheet</t>
  </si>
  <si>
    <t>Audit standards</t>
  </si>
  <si>
    <t>The first letter should be lower case.  No full stop.</t>
  </si>
  <si>
    <t>No full stop.</t>
  </si>
  <si>
    <t>Audit standard</t>
  </si>
  <si>
    <t>(Years)</t>
  </si>
  <si>
    <t>(Yes, No, NA, Exception)</t>
  </si>
  <si>
    <t>(Ethnic group)</t>
  </si>
  <si>
    <t>How to use the clinical audit tool</t>
  </si>
  <si>
    <t>NICE would like to thank the following people who have contributed to the development of this clinical audit tool and have agreed to be acknowledged:</t>
  </si>
  <si>
    <t>Para re guideline recommendation selection</t>
  </si>
  <si>
    <t>Acknowledgements</t>
  </si>
  <si>
    <t>Delete text if there aren't this many</t>
  </si>
  <si>
    <t>The first letter should be upper case.  No full stop.</t>
  </si>
  <si>
    <t>Hide this sheet</t>
  </si>
  <si>
    <t>Before the tool is published don't forget to:</t>
  </si>
  <si>
    <t>Check the question numbers in the audit standards sheet match the data collection sheet.</t>
  </si>
  <si>
    <t>Populate the re-audit data sheet and make sure the audit report is picking up the re-audit population.</t>
  </si>
  <si>
    <t>Add additional question for local standard</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</si>
  <si>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</si>
  <si>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</si>
  <si>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Short title of the guideline</t>
  </si>
  <si>
    <t>Full title of the guideline</t>
  </si>
  <si>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</si>
  <si>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</si>
  <si>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</si>
  <si>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</si>
  <si>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The clinical audit report provides basic information about the audit and automatically displays the audit results.  
</t>
  </si>
  <si>
    <t xml:space="preserve">If there is more than one audit tool start this paragraph as follows:
NICE has also developed an audit tool for [insert name of other audit tool].  When deciding on the areas of the guideline and recommendations to be included in the audit tools, </t>
  </si>
  <si>
    <t>Check the macro to add a row (Ctrl+Shift+R)</t>
  </si>
  <si>
    <t>Add new row</t>
  </si>
  <si>
    <t xml:space="preserve">Clinical audit report </t>
  </si>
  <si>
    <t>Action plan</t>
  </si>
  <si>
    <t>Re-audit</t>
  </si>
  <si>
    <r>
      <t xml:space="preserve">Progress
</t>
    </r>
    <r>
      <rPr>
        <sz val="11"/>
        <color indexed="8"/>
        <rFont val="Arial"/>
        <family val="2"/>
      </rPr>
      <t>(Provide examples of actions in progress, changes in practices etc.)</t>
    </r>
  </si>
  <si>
    <t xml:space="preserve">Recommendation number or other evidence base </t>
  </si>
  <si>
    <t>The audit standards include a reference to the recommendation numbers, and any associated NICE quality standard statements and exceptions. Exceptions not explicitly referred to in the recommendations can be added locally, for example patients declining treatment.</t>
  </si>
  <si>
    <t>In 'Actions required', specifically state what needs to be done to achieve the recommendations. Include all updates to the action plan in the 'Comments' section.</t>
  </si>
  <si>
    <t xml:space="preserve">A baseline assessment tool is also available that includes all the recommendations from the guideline. This can help to compare practice with the recommendations and prioritise implementation activity, including clinical audit.  </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</si>
  <si>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</si>
  <si>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</si>
  <si>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</si>
  <si>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</si>
  <si>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When making improvements to practice, you may like to use the tools developed by NICE to help implement its guideline on</t>
  </si>
  <si>
    <t xml:space="preserve">Check the information and format of the introduction (which is all populated from this sheet).  </t>
  </si>
  <si>
    <r>
      <t xml:space="preserve">Enter the audit data directly in the yellow cells on the data collection sheet.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by enabling the macros within the spreadsheet and using the shortcut Ctrl + Shift + R.  </t>
    </r>
  </si>
  <si>
    <t xml:space="preserve">The action plan template can be used to develop and implement an action plan to take forward any recommendations made.  </t>
  </si>
  <si>
    <t>Re-audit is a key part of the clinical audit cycle, needed to demonstrate that improvement has been achieved and sustained. When re-audit data is entered into the re-audit sheet this will automatically fill in the clinical audit report.</t>
  </si>
  <si>
    <t xml:space="preserve">Changes to the clinical audit tool can be made locally where desired. The spreadsheet also includes fields for up to 5 local standards to be added to the audit. Once the audit data have been entered, the results for the local standards will be automatically displayed in the clinical audit report. </t>
  </si>
  <si>
    <t>Area of the guideline covered in the audit tool</t>
  </si>
  <si>
    <t>The first letter should be upper case. No full stop</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</si>
  <si>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</si>
  <si>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</si>
  <si>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</si>
  <si>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 xml:space="preserve"> </t>
  </si>
  <si>
    <t xml:space="preserve">NICE recommends a target of 100% for all standards. If this is not achievable an interim local target could be set, although 100% should remain the ultimate aim. </t>
  </si>
  <si>
    <t>1.1.5</t>
  </si>
  <si>
    <t>Possible diagnostic implications</t>
  </si>
  <si>
    <t>Frequent, forceful (projectile) vomiting</t>
  </si>
  <si>
    <t>Bile-stained (green or yellow-green) vomit</t>
  </si>
  <si>
    <t>Haematemesis (blood in vomit)</t>
  </si>
  <si>
    <t>Onset of regurgitation and/or vomiting after 6 months old or persisting after 1 year old</t>
  </si>
  <si>
    <t>Blood in stool</t>
  </si>
  <si>
    <t>Abdominal distension, tenderness or palpable mass</t>
  </si>
  <si>
    <t>Appearing unwell</t>
  </si>
  <si>
    <t>Fever</t>
  </si>
  <si>
    <t>Dysuria</t>
  </si>
  <si>
    <t>Bulging fontanelle</t>
  </si>
  <si>
    <t>Rapidly increasing head circumference (more than 1 cm per week)</t>
  </si>
  <si>
    <t>Altered responsiveness, for example, lethargy or irritability</t>
  </si>
  <si>
    <t>Possible diagnostic implication</t>
  </si>
  <si>
    <t>Suggested actions</t>
  </si>
  <si>
    <t>Suggested action</t>
  </si>
  <si>
    <t>Was the suggested action taken?</t>
  </si>
  <si>
    <t>(Yes, No)</t>
  </si>
  <si>
    <t>Were the suggested actions taken?</t>
  </si>
  <si>
    <t>Chronic diarrhoea</t>
  </si>
  <si>
    <t>Persistent morning headache, and vomiting worse in the morning</t>
  </si>
  <si>
    <t>None</t>
  </si>
  <si>
    <t xml:space="preserve"> 'red flag' symptoms</t>
  </si>
  <si>
    <t>Number identified</t>
  </si>
  <si>
    <t>Number where suggested action was taken</t>
  </si>
  <si>
    <t>Gastrointestinal</t>
  </si>
  <si>
    <t>Systemic</t>
  </si>
  <si>
    <t>Infants and children with, or at high risk of, atopy</t>
  </si>
  <si>
    <t>The table is Table 1 in the guideline. The data collection sheets contain the symptoms, possible diagnostic implications and suggested actions.</t>
  </si>
  <si>
    <t>Symptoms and signs</t>
  </si>
  <si>
    <t>May suggest hypertrophic pyloric stenosis in infants up to 2 months old</t>
  </si>
  <si>
    <t>Paediatric surgery referral</t>
  </si>
  <si>
    <t>May suggest intestinal obstruction</t>
  </si>
  <si>
    <t>Specialist referral</t>
  </si>
  <si>
    <t>Onset of regurgitation and/or vomiting after 6 months old or persisting after 1 year old</t>
  </si>
  <si>
    <t>May suggest intestinal obstruction or another acute surgical condition</t>
  </si>
  <si>
    <t>May suggest raised intracranial pressure, for example, due to hydrocephalus or a brain tumour</t>
  </si>
  <si>
    <t>Stool microbiology investigation
Specialist referral</t>
  </si>
  <si>
    <t>Clinical assessment and urine microbiology investigation 
Specialist referral</t>
  </si>
  <si>
    <t xml:space="preserve">• a data collection sheet in which audit data can be entered
• a clinical audit report that provides basic information about the audit and automatically displays the audit results
• an action plan template.
</t>
  </si>
  <si>
    <t>(Both, Investigation only, Referral only, No, NA, Exception)</t>
  </si>
  <si>
    <t>(Both, Investigation only, 
Referral only, No, NA, Exception)</t>
  </si>
  <si>
    <t>If not, why not?</t>
  </si>
  <si>
    <t>(Free text)</t>
  </si>
  <si>
    <r>
      <rPr>
        <sz val="11"/>
        <color indexed="8"/>
        <rFont val="Calibri"/>
        <family val="2"/>
      </rPr>
      <t>•</t>
    </r>
    <r>
      <rPr>
        <sz val="11"/>
        <color indexed="8"/>
        <rFont val="Arial"/>
        <family val="2"/>
      </rPr>
      <t xml:space="preserve"> Urine microbiology investigation only</t>
    </r>
  </si>
  <si>
    <r>
      <rPr>
        <sz val="11"/>
        <color indexed="8"/>
        <rFont val="Calibri"/>
        <family val="2"/>
      </rPr>
      <t>•</t>
    </r>
    <r>
      <rPr>
        <sz val="11"/>
        <color indexed="8"/>
        <rFont val="Arial"/>
        <family val="2"/>
      </rPr>
      <t xml:space="preserve"> Specialist referral only</t>
    </r>
  </si>
  <si>
    <t>Onset of regurgitation and/or vomiting after 6 months old or persisting after 1 year old (both actions)</t>
  </si>
  <si>
    <r>
      <rPr>
        <sz val="11"/>
        <color indexed="8"/>
        <rFont val="Calibri"/>
        <family val="2"/>
      </rPr>
      <t>•</t>
    </r>
    <r>
      <rPr>
        <sz val="11"/>
        <color indexed="8"/>
        <rFont val="Arial"/>
        <family val="2"/>
      </rPr>
      <t xml:space="preserve"> Stool microbiology investigation only</t>
    </r>
  </si>
  <si>
    <t>Blood in stool 
(both actions)</t>
  </si>
  <si>
    <t>(All, 2 of the actions, Assessment only, Investigation only, Referral only, No, NA, Exception)</t>
  </si>
  <si>
    <t>Appearing unwell
(all actions)</t>
  </si>
  <si>
    <r>
      <rPr>
        <sz val="11"/>
        <color indexed="8"/>
        <rFont val="Calibri"/>
        <family val="2"/>
      </rPr>
      <t>•</t>
    </r>
    <r>
      <rPr>
        <sz val="11"/>
        <color indexed="8"/>
        <rFont val="Arial"/>
        <family val="2"/>
      </rPr>
      <t xml:space="preserve"> 2 actions</t>
    </r>
  </si>
  <si>
    <r>
      <rPr>
        <sz val="11"/>
        <color indexed="8"/>
        <rFont val="Calibri"/>
        <family val="2"/>
      </rPr>
      <t>•</t>
    </r>
    <r>
      <rPr>
        <sz val="11"/>
        <color indexed="8"/>
        <rFont val="Arial"/>
        <family val="2"/>
      </rPr>
      <t xml:space="preserve"> Clinical assessment only</t>
    </r>
  </si>
  <si>
    <t>Fever
(all actions)</t>
  </si>
  <si>
    <t>Dysuria
(all actions)</t>
  </si>
  <si>
    <t>health visitors, nurses, paediatric staff, GPs, clinical audit staff and patients, family members, and carers</t>
  </si>
  <si>
    <r>
      <rPr>
        <sz val="11"/>
        <rFont val="Arial"/>
        <family val="2"/>
      </rPr>
      <t xml:space="preserve">Other relevant NICE guidance can be found through </t>
    </r>
    <r>
      <rPr>
        <u val="single"/>
        <sz val="11"/>
        <color indexed="12"/>
        <rFont val="Arial"/>
        <family val="2"/>
      </rPr>
      <t>NICE Pathways.</t>
    </r>
  </si>
  <si>
    <r>
      <rPr>
        <sz val="11"/>
        <rFont val="Arial"/>
        <family val="2"/>
      </rPr>
      <t xml:space="preserve">May suggest infection (also see </t>
    </r>
    <r>
      <rPr>
        <u val="single"/>
        <sz val="11"/>
        <color indexed="12"/>
        <rFont val="Arial"/>
        <family val="2"/>
      </rPr>
      <t>the NICE guideline on feverish illness in children</t>
    </r>
    <r>
      <rPr>
        <sz val="11"/>
        <rFont val="Arial"/>
        <family val="2"/>
      </rPr>
      <t>)</t>
    </r>
  </si>
  <si>
    <r>
      <rPr>
        <sz val="11"/>
        <rFont val="Arial"/>
        <family val="2"/>
      </rPr>
      <t xml:space="preserve">May suggest urinary tract infection (also see </t>
    </r>
    <r>
      <rPr>
        <u val="single"/>
        <sz val="11"/>
        <color indexed="12"/>
        <rFont val="Arial"/>
        <family val="2"/>
      </rPr>
      <t>the NICE guideline on urinary tract infection in children</t>
    </r>
    <r>
      <rPr>
        <sz val="11"/>
        <rFont val="Arial"/>
        <family val="2"/>
      </rPr>
      <t>)</t>
    </r>
  </si>
  <si>
    <r>
      <rPr>
        <sz val="11"/>
        <rFont val="Arial"/>
        <family val="2"/>
      </rPr>
      <t xml:space="preserve">May suggest raised intracranial pressure, for example, due to meningitis (also see </t>
    </r>
    <r>
      <rPr>
        <u val="single"/>
        <sz val="11"/>
        <color indexed="12"/>
        <rFont val="Arial"/>
        <family val="2"/>
      </rPr>
      <t>the NICE guideline on bacterial meningitis and meningococcal septicaemia</t>
    </r>
    <r>
      <rPr>
        <sz val="11"/>
        <rFont val="Arial"/>
        <family val="2"/>
      </rPr>
      <t xml:space="preserve">) </t>
    </r>
  </si>
  <si>
    <r>
      <rPr>
        <sz val="11"/>
        <rFont val="Arial"/>
        <family val="2"/>
      </rPr>
      <t xml:space="preserve">May suggest an illness such as meningitis (also see </t>
    </r>
    <r>
      <rPr>
        <u val="single"/>
        <sz val="11"/>
        <color indexed="12"/>
        <rFont val="Arial"/>
        <family val="2"/>
      </rPr>
      <t>the NICE guideline on bacterial meningitis and meningococcal septicaemia</t>
    </r>
    <r>
      <rPr>
        <sz val="11"/>
        <rFont val="Arial"/>
        <family val="2"/>
      </rPr>
      <t>)</t>
    </r>
  </si>
  <si>
    <t>GORD in children and young people</t>
  </si>
  <si>
    <t>NG1</t>
  </si>
  <si>
    <t>Gastro-oesophageal reflux disease: recognition, diagnosis and management in children and young people</t>
  </si>
  <si>
    <r>
      <rPr>
        <sz val="11"/>
        <rFont val="Arial"/>
        <family val="2"/>
      </rPr>
      <t>May suggest a variety of conditions, including bacterial gastroenteritis, infant cows' milk protein allergy (also see</t>
    </r>
    <r>
      <rPr>
        <u val="single"/>
        <sz val="11"/>
        <color indexed="12"/>
        <rFont val="Arial"/>
        <family val="2"/>
      </rPr>
      <t xml:space="preserve"> the NICE guideline on food allergy in children and young people</t>
    </r>
    <r>
      <rPr>
        <sz val="11"/>
        <rFont val="Arial"/>
        <family val="2"/>
      </rPr>
      <t>) or an acute surgical condition</t>
    </r>
  </si>
  <si>
    <r>
      <rPr>
        <sz val="11"/>
        <rFont val="Arial"/>
        <family val="2"/>
      </rPr>
      <t xml:space="preserve">May suggest cows' milk protein allergy (also see </t>
    </r>
    <r>
      <rPr>
        <u val="single"/>
        <sz val="11"/>
        <color indexed="12"/>
        <rFont val="Arial"/>
        <family val="2"/>
      </rPr>
      <t>the NICE guideline on food allergy in children and young people</t>
    </r>
    <r>
      <rPr>
        <sz val="11"/>
        <rFont val="Arial"/>
        <family val="2"/>
      </rPr>
      <t>)</t>
    </r>
  </si>
  <si>
    <t>When deciding on the areas of the NICE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t>
  </si>
  <si>
    <t>Haematemesis (blood in vomit) with the exception of swallowed blood, for example, following a nose bleed or ingested blood from a cracked nipple in some breast fed infants</t>
  </si>
  <si>
    <t>May suggest an important and potentially serious bleed from the oesophagus, stomach or upper gut</t>
  </si>
  <si>
    <t>Dr Mike Thomson, Sheffield Children’s Hospital</t>
  </si>
  <si>
    <t>Dr John Martin, GP</t>
  </si>
  <si>
    <t>Debra Canning, Audit and Effectiveness Officer, Sheffield Childrens NHS Foundation Trust</t>
  </si>
  <si>
    <t>Wendy Lefort, Head of Quality Assurance, Cambridgeshire and Peterborough CCG</t>
  </si>
  <si>
    <t>Michelle Garrett, Clinical Audit Manager, Bridgewater Community Healthcare NHS Foundation Trust</t>
  </si>
  <si>
    <t>to ensure that infants, children and young people with vomiting or regurgitation and 'red flag' symptoms suggestive of disorders other than GORD have been followed up appropriately</t>
  </si>
  <si>
    <t>infants, children and young people aged under 18 years who present with vomiting and regurgitation and 'red flag' symptoms</t>
  </si>
  <si>
    <t>primary or community services, such as child health clinics, in which infants, children or young people may present with 'red flag' symptoms</t>
  </si>
  <si>
    <t xml:space="preserve">1. Where 'red flag' symptoms are present that suggest disorders other than GORD, along with vomiting or regurgitation, they are investigated and/or the infant, child or young person is referred, according to the table below.  </t>
  </si>
  <si>
    <t>Red flag' symptoms suggesting disorders other than GORD</t>
  </si>
  <si>
    <r>
      <rPr>
        <sz val="11"/>
        <rFont val="Arial"/>
        <family val="2"/>
      </rPr>
      <t>Late onset suggests a cause other than reflux, for example a urinary tract infection (also see</t>
    </r>
    <r>
      <rPr>
        <u val="single"/>
        <sz val="11"/>
        <color indexed="12"/>
        <rFont val="Arial"/>
        <family val="2"/>
      </rPr>
      <t xml:space="preserve"> the NICE guideline on urinary tract infection in children) 
</t>
    </r>
    <r>
      <rPr>
        <sz val="11"/>
        <rFont val="Arial"/>
        <family val="2"/>
      </rPr>
      <t xml:space="preserve">
Persistence suggests an alternative diagnosis </t>
    </r>
  </si>
  <si>
    <t>Urine microbiology investigation
Specialist referral</t>
  </si>
  <si>
    <t>Appearing unwell
Fever</t>
  </si>
  <si>
    <t>Rapidly increasing head circumference (more than 1 cm per week)
Persistent morning headache, and vomiting worse in the morning</t>
  </si>
  <si>
    <t>Infants and children with, or at high risk of, atopy.</t>
  </si>
  <si>
    <r>
      <t xml:space="preserve">Did the infant, child or young person have vomiting or regurgitation?
</t>
    </r>
    <r>
      <rPr>
        <sz val="10"/>
        <color indexed="8"/>
        <rFont val="Arial"/>
        <family val="2"/>
      </rPr>
      <t>(If no, end the audit here)</t>
    </r>
  </si>
  <si>
    <t>(Yes, No, Exception - swallowed blood)</t>
  </si>
  <si>
    <r>
      <t xml:space="preserve">1 </t>
    </r>
    <r>
      <rPr>
        <sz val="11"/>
        <rFont val="Calibri"/>
        <family val="2"/>
      </rPr>
      <t>–</t>
    </r>
    <r>
      <rPr>
        <sz val="9.9"/>
        <rFont val="Arial"/>
        <family val="2"/>
      </rPr>
      <t xml:space="preserve"> 46</t>
    </r>
  </si>
  <si>
    <r>
      <t xml:space="preserve">Atopy, or at high risk of atopy
</t>
    </r>
    <r>
      <rPr>
        <sz val="10"/>
        <color indexed="8"/>
        <rFont val="Arial"/>
        <family val="2"/>
      </rPr>
      <t>(infants and children only [up to 12 years old])</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</si>
</sst>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9]dd\ mmmm\ yy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dd/mm/yyyy;@"/>
  </numFmts>
  <fonts count="71">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sz val="11"/>
      <name val="Calibri"/>
      <family val="2"/>
    </font>
    <font>
      <sz val="9.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Arial"/>
      <family val="2"/>
    </font>
    <font>
      <sz val="11"/>
      <color indexed="10"/>
      <name val="Arial"/>
      <family val="2"/>
    </font>
    <font>
      <sz val="14"/>
      <color indexed="8"/>
      <name val="Arial"/>
      <family val="2"/>
    </font>
    <font>
      <b/>
      <sz val="11"/>
      <name val="Calibri"/>
      <family val="2"/>
    </font>
    <font>
      <sz val="12"/>
      <color indexed="8"/>
      <name val="Arial"/>
      <family val="2"/>
    </font>
    <font>
      <b/>
      <sz val="16"/>
      <color indexed="8"/>
      <name val="Arial"/>
      <family val="2"/>
    </font>
    <font>
      <b/>
      <sz val="12"/>
      <color indexed="8"/>
      <name val="Arial"/>
      <family val="2"/>
    </font>
    <font>
      <sz val="12"/>
      <color indexed="8"/>
      <name val="Calibri"/>
      <family val="2"/>
    </font>
    <font>
      <sz val="1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8"/>
      <color theme="1"/>
      <name val="Arial"/>
      <family val="2"/>
    </font>
    <font>
      <b/>
      <sz val="16"/>
      <color theme="1"/>
      <name val="Arial"/>
      <family val="2"/>
    </font>
    <font>
      <b/>
      <sz val="12"/>
      <color theme="1"/>
      <name val="Arial"/>
      <family val="2"/>
    </font>
    <font>
      <sz val="12"/>
      <color theme="1"/>
      <name val="Calibri"/>
      <family val="2"/>
    </font>
    <font>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
      <patternFill patternType="solid">
        <fgColor theme="3"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color indexed="63"/>
      </bottom>
    </border>
    <border>
      <left style="medium"/>
      <right style="medium"/>
      <top>
        <color indexed="63"/>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right style="medium">
        <color theme="1"/>
      </right>
      <top>
        <color indexed="63"/>
      </top>
      <bottom/>
    </border>
    <border>
      <left style="medium"/>
      <right>
        <color indexed="63"/>
      </right>
      <top>
        <color indexed="63"/>
      </top>
      <bottom style="medium"/>
    </border>
    <border>
      <left style="medium">
        <color theme="1"/>
      </left>
      <right style="medium">
        <color theme="1"/>
      </right>
      <top style="medium">
        <color theme="1"/>
      </top>
      <bottom/>
    </border>
    <border>
      <left style="medium"/>
      <right style="medium">
        <color theme="1"/>
      </right>
      <top style="medium"/>
      <bottom>
        <color indexed="63"/>
      </bottom>
    </border>
    <border>
      <left style="medium"/>
      <right style="medium"/>
      <top>
        <color indexed="63"/>
      </top>
      <bottom>
        <color indexed="63"/>
      </bottom>
    </border>
    <border>
      <left/>
      <right/>
      <top style="medium"/>
      <bottom style="medium"/>
    </border>
    <border>
      <left/>
      <right style="medium"/>
      <top style="medium"/>
      <bottom style="medium"/>
    </border>
    <border>
      <left style="medium">
        <color rgb="FF000000"/>
      </left>
      <right style="medium">
        <color rgb="FF000000"/>
      </right>
      <top style="medium">
        <color rgb="FF000000"/>
      </top>
      <bottom style="thick">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thick">
        <color rgb="FF000000"/>
      </top>
      <bottom style="medium">
        <color rgb="FF000000"/>
      </bottom>
    </border>
    <border>
      <left>
        <color indexed="63"/>
      </left>
      <right>
        <color indexed="63"/>
      </right>
      <top style="thick">
        <color rgb="FF000000"/>
      </top>
      <bottom style="medium">
        <color rgb="FF000000"/>
      </bottom>
    </border>
    <border>
      <left>
        <color indexed="63"/>
      </left>
      <right style="medium">
        <color rgb="FF000000"/>
      </right>
      <top style="thick">
        <color rgb="FF000000"/>
      </top>
      <bottom style="medium">
        <color rgb="FF000000"/>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style="medium">
        <color rgb="FF000000"/>
      </bottom>
    </border>
    <border>
      <left>
        <color indexed="63"/>
      </left>
      <right>
        <color indexed="63"/>
      </right>
      <top>
        <color indexed="63"/>
      </top>
      <bottom style="medium"/>
    </border>
    <border>
      <left/>
      <right style="medium"/>
      <top>
        <color indexed="63"/>
      </top>
      <bottom style="medium"/>
    </border>
    <border>
      <left style="medium">
        <color rgb="FF000000"/>
      </left>
      <right style="medium">
        <color rgb="FF000000"/>
      </right>
      <top style="medium">
        <color rgb="FF000000"/>
      </top>
      <bottom/>
    </border>
    <border>
      <left style="medium">
        <color rgb="FF000000"/>
      </left>
      <right style="medium">
        <color rgb="FF000000"/>
      </right>
      <top style="medium"/>
      <bottom style="medium"/>
    </border>
    <border>
      <left style="medium">
        <color rgb="FF000000"/>
      </left>
      <right>
        <color indexed="63"/>
      </right>
      <top style="medium">
        <color rgb="FF000000"/>
      </top>
      <bottom style="thick">
        <color rgb="FF000000"/>
      </bottom>
    </border>
    <border>
      <left>
        <color indexed="63"/>
      </left>
      <right style="medium">
        <color rgb="FF000000"/>
      </right>
      <top style="medium">
        <color rgb="FF000000"/>
      </top>
      <bottom style="thick">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9">
    <xf numFmtId="0" fontId="0" fillId="0" borderId="0" xfId="0" applyFont="1" applyAlignment="1">
      <alignment/>
    </xf>
    <xf numFmtId="0" fontId="58" fillId="0" borderId="0" xfId="0" applyFont="1" applyFill="1" applyAlignment="1" applyProtection="1">
      <alignment/>
      <protection locked="0"/>
    </xf>
    <xf numFmtId="0" fontId="58" fillId="0" borderId="0" xfId="0" applyFont="1" applyAlignment="1" applyProtection="1">
      <alignment/>
      <protection locked="0"/>
    </xf>
    <xf numFmtId="0" fontId="59" fillId="0" borderId="10" xfId="0" applyFont="1" applyBorder="1" applyAlignment="1" applyProtection="1">
      <alignment/>
      <protection locked="0"/>
    </xf>
    <xf numFmtId="0" fontId="58" fillId="0" borderId="0" xfId="0" applyFont="1" applyBorder="1" applyAlignment="1" applyProtection="1">
      <alignment/>
      <protection locked="0"/>
    </xf>
    <xf numFmtId="9" fontId="59"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58" fillId="0" borderId="0" xfId="0" applyFont="1" applyBorder="1" applyAlignment="1" applyProtection="1">
      <alignment wrapText="1"/>
      <protection locked="0"/>
    </xf>
    <xf numFmtId="0" fontId="60" fillId="0" borderId="0" xfId="0" applyFont="1" applyBorder="1" applyAlignment="1" applyProtection="1">
      <alignment/>
      <protection locked="0"/>
    </xf>
    <xf numFmtId="0" fontId="58" fillId="0" borderId="0" xfId="0" applyFont="1" applyBorder="1" applyAlignment="1" applyProtection="1">
      <alignment vertical="top"/>
      <protection locked="0"/>
    </xf>
    <xf numFmtId="0" fontId="61" fillId="0" borderId="0" xfId="0" applyFont="1" applyBorder="1" applyAlignment="1" applyProtection="1">
      <alignment vertical="top" wrapText="1"/>
      <protection locked="0"/>
    </xf>
    <xf numFmtId="0" fontId="58" fillId="0" borderId="0" xfId="0" applyFont="1" applyBorder="1" applyAlignment="1" applyProtection="1">
      <alignment vertical="top" wrapText="1"/>
      <protection locked="0"/>
    </xf>
    <xf numFmtId="0" fontId="58" fillId="0" borderId="0" xfId="0" applyFont="1" applyAlignment="1" applyProtection="1">
      <alignment horizontal="right"/>
      <protection locked="0"/>
    </xf>
    <xf numFmtId="0" fontId="62" fillId="33" borderId="10" xfId="0" applyFont="1" applyFill="1" applyBorder="1" applyAlignment="1" applyProtection="1">
      <alignment vertical="top" wrapText="1"/>
      <protection locked="0"/>
    </xf>
    <xf numFmtId="0" fontId="62" fillId="33" borderId="11" xfId="0" applyFont="1" applyFill="1" applyBorder="1" applyAlignment="1" applyProtection="1">
      <alignment vertical="top"/>
      <protection locked="0"/>
    </xf>
    <xf numFmtId="0" fontId="62" fillId="33" borderId="12" xfId="0" applyFont="1" applyFill="1" applyBorder="1" applyAlignment="1" applyProtection="1">
      <alignment vertical="top" wrapText="1"/>
      <protection locked="0"/>
    </xf>
    <xf numFmtId="0" fontId="62" fillId="33" borderId="11" xfId="0" applyFont="1" applyFill="1" applyBorder="1" applyAlignment="1" applyProtection="1">
      <alignment vertical="top" wrapText="1"/>
      <protection locked="0"/>
    </xf>
    <xf numFmtId="0" fontId="58" fillId="0" borderId="10" xfId="0" applyFont="1" applyBorder="1" applyAlignment="1" applyProtection="1">
      <alignment vertical="top" wrapText="1"/>
      <protection/>
    </xf>
    <xf numFmtId="0" fontId="58" fillId="34" borderId="10" xfId="0" applyFont="1" applyFill="1" applyBorder="1" applyAlignment="1" applyProtection="1">
      <alignment vertical="top" wrapText="1"/>
      <protection locked="0"/>
    </xf>
    <xf numFmtId="0" fontId="58" fillId="0" borderId="13" xfId="0" applyFont="1" applyBorder="1" applyAlignment="1" applyProtection="1">
      <alignment vertical="top" wrapText="1"/>
      <protection/>
    </xf>
    <xf numFmtId="0" fontId="58"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2" fillId="33" borderId="10" xfId="0" applyFont="1" applyFill="1" applyBorder="1" applyAlignment="1" applyProtection="1">
      <alignment horizontal="left" vertical="top" wrapText="1"/>
      <protection/>
    </xf>
    <xf numFmtId="0" fontId="62" fillId="33" borderId="13" xfId="0" applyFont="1" applyFill="1" applyBorder="1" applyAlignment="1" applyProtection="1">
      <alignment horizontal="left" vertical="top" wrapText="1"/>
      <protection/>
    </xf>
    <xf numFmtId="0" fontId="63" fillId="0" borderId="0" xfId="0" applyFont="1" applyBorder="1" applyAlignment="1" applyProtection="1">
      <alignment/>
      <protection locked="0"/>
    </xf>
    <xf numFmtId="0" fontId="58" fillId="34" borderId="10" xfId="0" applyFont="1" applyFill="1" applyBorder="1" applyAlignment="1" applyProtection="1">
      <alignment horizontal="left" vertical="top" wrapText="1"/>
      <protection locked="0"/>
    </xf>
    <xf numFmtId="0" fontId="58" fillId="34" borderId="10" xfId="0" applyFont="1" applyFill="1" applyBorder="1" applyAlignment="1" applyProtection="1">
      <alignment horizontal="center" vertical="top" wrapText="1"/>
      <protection locked="0"/>
    </xf>
    <xf numFmtId="14" fontId="58" fillId="34" borderId="10" xfId="0" applyNumberFormat="1" applyFont="1" applyFill="1" applyBorder="1" applyAlignment="1" applyProtection="1">
      <alignment horizontal="center" vertical="top" wrapText="1"/>
      <protection locked="0"/>
    </xf>
    <xf numFmtId="0" fontId="0" fillId="0" borderId="0" xfId="0" applyAlignment="1">
      <alignment/>
    </xf>
    <xf numFmtId="0" fontId="58" fillId="0" borderId="0" xfId="0" applyFont="1" applyAlignment="1">
      <alignment/>
    </xf>
    <xf numFmtId="0" fontId="57" fillId="0" borderId="0" xfId="0" applyFont="1" applyAlignment="1">
      <alignment wrapText="1"/>
    </xf>
    <xf numFmtId="0" fontId="62" fillId="0" borderId="0" xfId="0" applyFont="1" applyAlignment="1" applyProtection="1">
      <alignment horizontal="right"/>
      <protection locked="0"/>
    </xf>
    <xf numFmtId="0" fontId="62"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6"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0" fontId="11" fillId="0" borderId="0" xfId="0" applyFont="1" applyAlignment="1">
      <alignment wrapText="1"/>
    </xf>
    <xf numFmtId="0" fontId="64" fillId="0" borderId="0" xfId="0" applyFont="1" applyBorder="1" applyAlignment="1" applyProtection="1">
      <alignment/>
      <protection locked="0"/>
    </xf>
    <xf numFmtId="0" fontId="59" fillId="2" borderId="12" xfId="0" applyFont="1" applyFill="1" applyBorder="1" applyAlignment="1" applyProtection="1">
      <alignment horizontal="center"/>
      <protection locked="0"/>
    </xf>
    <xf numFmtId="0" fontId="59" fillId="34" borderId="12" xfId="0" applyFont="1" applyFill="1" applyBorder="1" applyAlignment="1" applyProtection="1">
      <alignment horizontal="center"/>
      <protection locked="0"/>
    </xf>
    <xf numFmtId="0" fontId="64" fillId="0" borderId="0" xfId="0" applyFont="1" applyAlignment="1" applyProtection="1">
      <alignment/>
      <protection locked="0"/>
    </xf>
    <xf numFmtId="0" fontId="64" fillId="34" borderId="10" xfId="0" applyFont="1" applyFill="1" applyBorder="1" applyAlignment="1" applyProtection="1">
      <alignment/>
      <protection locked="0"/>
    </xf>
    <xf numFmtId="0" fontId="59" fillId="0" borderId="0" xfId="0" applyFont="1" applyAlignment="1" applyProtection="1">
      <alignment/>
      <protection locked="0"/>
    </xf>
    <xf numFmtId="0" fontId="59" fillId="0" borderId="0" xfId="0" applyFont="1" applyAlignment="1" applyProtection="1">
      <alignment horizontal="center"/>
      <protection locked="0"/>
    </xf>
    <xf numFmtId="0" fontId="64" fillId="0" borderId="0" xfId="0" applyFont="1" applyAlignment="1" applyProtection="1">
      <alignment horizontal="center"/>
      <protection locked="0"/>
    </xf>
    <xf numFmtId="0" fontId="64" fillId="0" borderId="15" xfId="0" applyFont="1" applyBorder="1" applyAlignment="1" applyProtection="1">
      <alignment horizontal="right"/>
      <protection locked="0"/>
    </xf>
    <xf numFmtId="0" fontId="64" fillId="0" borderId="16" xfId="0" applyFont="1" applyBorder="1" applyAlignment="1" applyProtection="1">
      <alignment/>
      <protection locked="0"/>
    </xf>
    <xf numFmtId="0" fontId="64" fillId="0" borderId="17" xfId="0" applyFont="1" applyBorder="1" applyAlignment="1" applyProtection="1">
      <alignment/>
      <protection locked="0"/>
    </xf>
    <xf numFmtId="0" fontId="64" fillId="0" borderId="18" xfId="0" applyFont="1" applyBorder="1" applyAlignment="1" applyProtection="1">
      <alignment horizontal="right"/>
      <protection locked="0"/>
    </xf>
    <xf numFmtId="0" fontId="64" fillId="0" borderId="19" xfId="0" applyFont="1" applyBorder="1" applyAlignment="1" applyProtection="1">
      <alignment/>
      <protection locked="0"/>
    </xf>
    <xf numFmtId="9" fontId="64" fillId="0" borderId="18" xfId="0" applyNumberFormat="1" applyFont="1" applyBorder="1" applyAlignment="1" applyProtection="1">
      <alignment horizontal="right"/>
      <protection locked="0"/>
    </xf>
    <xf numFmtId="9" fontId="64" fillId="0" borderId="0" xfId="0" applyNumberFormat="1" applyFont="1" applyBorder="1" applyAlignment="1" applyProtection="1">
      <alignment/>
      <protection locked="0"/>
    </xf>
    <xf numFmtId="9" fontId="64" fillId="0" borderId="19" xfId="0" applyNumberFormat="1" applyFont="1" applyBorder="1" applyAlignment="1" applyProtection="1">
      <alignment/>
      <protection locked="0"/>
    </xf>
    <xf numFmtId="9" fontId="64" fillId="0" borderId="0" xfId="0" applyNumberFormat="1" applyFont="1" applyAlignment="1" applyProtection="1">
      <alignment/>
      <protection locked="0"/>
    </xf>
    <xf numFmtId="0" fontId="64" fillId="0" borderId="0" xfId="0" applyFont="1" applyAlignment="1" applyProtection="1">
      <alignment horizontal="right"/>
      <protection locked="0"/>
    </xf>
    <xf numFmtId="0" fontId="59" fillId="0" borderId="0" xfId="0" applyFont="1" applyBorder="1" applyAlignment="1" applyProtection="1">
      <alignment/>
      <protection locked="0"/>
    </xf>
    <xf numFmtId="0" fontId="59" fillId="0" borderId="0" xfId="0" applyFont="1" applyBorder="1" applyAlignment="1" applyProtection="1">
      <alignment horizontal="right"/>
      <protection locked="0"/>
    </xf>
    <xf numFmtId="0" fontId="59" fillId="0" borderId="20" xfId="0" applyFont="1" applyBorder="1" applyAlignment="1" applyProtection="1">
      <alignment/>
      <protection locked="0"/>
    </xf>
    <xf numFmtId="0" fontId="0" fillId="0" borderId="0" xfId="0" applyAlignment="1">
      <alignment/>
    </xf>
    <xf numFmtId="0" fontId="59" fillId="35" borderId="14" xfId="0" applyFont="1" applyFill="1" applyBorder="1" applyAlignment="1" applyProtection="1">
      <alignment horizontal="left"/>
      <protection locked="0"/>
    </xf>
    <xf numFmtId="0" fontId="59" fillId="35" borderId="21" xfId="0" applyFont="1" applyFill="1" applyBorder="1" applyAlignment="1" applyProtection="1">
      <alignment horizontal="left"/>
      <protection locked="0"/>
    </xf>
    <xf numFmtId="0" fontId="59" fillId="34" borderId="22" xfId="0" applyFont="1" applyFill="1" applyBorder="1" applyAlignment="1" applyProtection="1">
      <alignment wrapText="1"/>
      <protection locked="0"/>
    </xf>
    <xf numFmtId="0" fontId="7" fillId="36" borderId="13" xfId="0" applyFont="1" applyFill="1" applyBorder="1" applyAlignment="1" applyProtection="1">
      <alignment horizontal="left"/>
      <protection locked="0"/>
    </xf>
    <xf numFmtId="0" fontId="59" fillId="36" borderId="23" xfId="0" applyFont="1" applyFill="1" applyBorder="1" applyAlignment="1" applyProtection="1">
      <alignment horizontal="left"/>
      <protection locked="0"/>
    </xf>
    <xf numFmtId="0" fontId="59" fillId="36" borderId="13" xfId="0" applyFont="1" applyFill="1" applyBorder="1" applyAlignment="1" applyProtection="1">
      <alignment horizontal="left" wrapText="1"/>
      <protection locked="0"/>
    </xf>
    <xf numFmtId="0" fontId="59" fillId="36" borderId="13" xfId="0" applyFont="1" applyFill="1" applyBorder="1" applyAlignment="1" applyProtection="1">
      <alignment/>
      <protection locked="0"/>
    </xf>
    <xf numFmtId="0" fontId="0" fillId="0" borderId="0" xfId="0" applyAlignment="1">
      <alignment horizontal="left" vertical="top" wrapText="1"/>
    </xf>
    <xf numFmtId="0" fontId="59" fillId="2" borderId="14" xfId="0" applyFont="1" applyFill="1" applyBorder="1" applyAlignment="1" applyProtection="1">
      <alignment wrapText="1"/>
      <protection locked="0"/>
    </xf>
    <xf numFmtId="0" fontId="56"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wrapText="1"/>
    </xf>
    <xf numFmtId="0" fontId="33" fillId="0" borderId="13" xfId="0" applyFont="1" applyBorder="1" applyAlignment="1">
      <alignment wrapText="1"/>
    </xf>
    <xf numFmtId="0" fontId="11" fillId="0" borderId="24" xfId="0" applyFont="1" applyBorder="1" applyAlignment="1">
      <alignment wrapText="1"/>
    </xf>
    <xf numFmtId="0" fontId="11" fillId="0" borderId="14" xfId="0" applyFont="1" applyBorder="1" applyAlignment="1">
      <alignment wrapText="1"/>
    </xf>
    <xf numFmtId="0" fontId="59" fillId="2" borderId="22" xfId="0" applyFont="1" applyFill="1" applyBorder="1" applyAlignment="1" applyProtection="1">
      <alignment wrapText="1"/>
      <protection locked="0"/>
    </xf>
    <xf numFmtId="0" fontId="0" fillId="0" borderId="0" xfId="0" applyAlignment="1">
      <alignment horizontal="left" vertical="top" wrapText="1"/>
    </xf>
    <xf numFmtId="0" fontId="58" fillId="0" borderId="0" xfId="0" applyFont="1" applyAlignment="1">
      <alignment/>
    </xf>
    <xf numFmtId="0" fontId="58" fillId="34" borderId="11" xfId="0" applyFont="1" applyFill="1" applyBorder="1" applyAlignment="1" applyProtection="1">
      <alignment horizontal="left" vertical="top" wrapText="1"/>
      <protection locked="0"/>
    </xf>
    <xf numFmtId="0" fontId="64" fillId="34" borderId="10" xfId="0" applyFont="1" applyFill="1" applyBorder="1" applyAlignment="1" applyProtection="1">
      <alignment horizontal="left" vertical="center"/>
      <protection locked="0"/>
    </xf>
    <xf numFmtId="0" fontId="64" fillId="34" borderId="11" xfId="0" applyFont="1" applyFill="1" applyBorder="1" applyAlignment="1" applyProtection="1">
      <alignment horizontal="left" vertical="center"/>
      <protection locked="0"/>
    </xf>
    <xf numFmtId="0" fontId="64" fillId="11" borderId="10" xfId="0" applyFont="1" applyFill="1" applyBorder="1" applyAlignment="1" applyProtection="1">
      <alignment vertical="center"/>
      <protection locked="0"/>
    </xf>
    <xf numFmtId="0" fontId="64" fillId="35" borderId="10" xfId="0" applyFont="1" applyFill="1" applyBorder="1" applyAlignment="1" applyProtection="1">
      <alignment vertical="center"/>
      <protection locked="0"/>
    </xf>
    <xf numFmtId="0" fontId="64" fillId="0" borderId="10" xfId="0" applyFont="1" applyBorder="1" applyAlignment="1" applyProtection="1">
      <alignment horizontal="center" vertical="center"/>
      <protection locked="0"/>
    </xf>
    <xf numFmtId="9" fontId="64" fillId="0" borderId="10" xfId="0" applyNumberFormat="1"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0" fontId="64" fillId="2" borderId="11" xfId="0" applyFont="1" applyFill="1" applyBorder="1" applyAlignment="1" applyProtection="1">
      <alignment horizontal="left" vertical="center"/>
      <protection locked="0"/>
    </xf>
    <xf numFmtId="0" fontId="59" fillId="0" borderId="0" xfId="0" applyFont="1" applyAlignment="1" applyProtection="1">
      <alignment horizontal="left" vertical="center"/>
      <protection locked="0"/>
    </xf>
    <xf numFmtId="0" fontId="64" fillId="33" borderId="10" xfId="0" applyFont="1" applyFill="1" applyBorder="1" applyAlignment="1" applyProtection="1">
      <alignment horizontal="left" vertical="center"/>
      <protection locked="0"/>
    </xf>
    <xf numFmtId="0" fontId="64" fillId="2" borderId="10" xfId="0" applyFont="1" applyFill="1" applyBorder="1" applyAlignment="1" applyProtection="1">
      <alignment horizontal="left" vertical="center"/>
      <protection locked="0"/>
    </xf>
    <xf numFmtId="0" fontId="64" fillId="0" borderId="25" xfId="0" applyFont="1" applyBorder="1" applyAlignment="1" applyProtection="1">
      <alignment horizontal="left" vertical="center"/>
      <protection locked="0"/>
    </xf>
    <xf numFmtId="0" fontId="64" fillId="0" borderId="10" xfId="0" applyFont="1" applyBorder="1" applyAlignment="1" applyProtection="1">
      <alignment horizontal="center" vertical="center"/>
      <protection/>
    </xf>
    <xf numFmtId="0" fontId="65" fillId="0" borderId="0" xfId="0" applyFont="1" applyAlignment="1" applyProtection="1">
      <alignment/>
      <protection locked="0"/>
    </xf>
    <xf numFmtId="0" fontId="0" fillId="0" borderId="0" xfId="0" applyFont="1" applyAlignment="1" applyProtection="1">
      <alignment/>
      <protection locked="0"/>
    </xf>
    <xf numFmtId="0" fontId="62" fillId="0" borderId="0" xfId="0" applyFont="1" applyFill="1" applyBorder="1" applyAlignment="1">
      <alignment horizontal="left"/>
    </xf>
    <xf numFmtId="0" fontId="0" fillId="0" borderId="0" xfId="0" applyAlignment="1">
      <alignment/>
    </xf>
    <xf numFmtId="0" fontId="62" fillId="33" borderId="10" xfId="0" applyFont="1" applyFill="1" applyBorder="1" applyAlignment="1" applyProtection="1">
      <alignment horizontal="left"/>
      <protection/>
    </xf>
    <xf numFmtId="0" fontId="62" fillId="33" borderId="10" xfId="0" applyFont="1" applyFill="1" applyBorder="1" applyAlignment="1" applyProtection="1">
      <alignment horizontal="left" wrapText="1"/>
      <protection/>
    </xf>
    <xf numFmtId="0" fontId="58" fillId="0" borderId="0" xfId="0" applyFont="1" applyAlignment="1">
      <alignment/>
    </xf>
    <xf numFmtId="0" fontId="58" fillId="0" borderId="0" xfId="0" applyFont="1" applyAlignment="1" applyProtection="1">
      <alignment vertical="top" wrapText="1"/>
      <protection/>
    </xf>
    <xf numFmtId="0" fontId="0" fillId="0" borderId="0" xfId="0" applyAlignment="1" applyProtection="1">
      <alignment vertical="top" wrapText="1"/>
      <protection/>
    </xf>
    <xf numFmtId="0" fontId="59" fillId="36" borderId="14" xfId="0" applyFont="1" applyFill="1" applyBorder="1" applyAlignment="1" applyProtection="1">
      <alignment/>
      <protection locked="0"/>
    </xf>
    <xf numFmtId="0" fontId="59" fillId="0" borderId="0" xfId="0" applyFont="1" applyAlignment="1" applyProtection="1">
      <alignment/>
      <protection locked="0"/>
    </xf>
    <xf numFmtId="0" fontId="59" fillId="34" borderId="14" xfId="0" applyFont="1" applyFill="1" applyBorder="1" applyAlignment="1" applyProtection="1">
      <alignment wrapText="1"/>
      <protection locked="0"/>
    </xf>
    <xf numFmtId="0" fontId="0" fillId="0" borderId="0" xfId="0" applyAlignment="1">
      <alignment/>
    </xf>
    <xf numFmtId="0" fontId="66" fillId="0" borderId="0" xfId="0" applyFont="1" applyFill="1" applyBorder="1" applyAlignment="1" applyProtection="1">
      <alignment/>
      <protection locked="0"/>
    </xf>
    <xf numFmtId="0" fontId="67" fillId="0" borderId="0" xfId="0" applyFont="1" applyFill="1" applyBorder="1" applyAlignment="1" applyProtection="1">
      <alignment/>
      <protection locked="0"/>
    </xf>
    <xf numFmtId="0" fontId="0" fillId="0" borderId="0" xfId="0" applyAlignment="1">
      <alignment/>
    </xf>
    <xf numFmtId="0" fontId="67" fillId="0" borderId="0" xfId="0" applyFont="1" applyFill="1" applyBorder="1" applyAlignment="1" applyProtection="1">
      <alignment/>
      <protection locked="0"/>
    </xf>
    <xf numFmtId="0" fontId="59" fillId="0" borderId="0" xfId="0" applyFont="1" applyAlignment="1" applyProtection="1">
      <alignment/>
      <protection locked="0"/>
    </xf>
    <xf numFmtId="0" fontId="64" fillId="0" borderId="10" xfId="0" applyFont="1" applyFill="1" applyBorder="1" applyAlignment="1" applyProtection="1">
      <alignment horizontal="left" vertical="center" wrapText="1"/>
      <protection locked="0"/>
    </xf>
    <xf numFmtId="0" fontId="67" fillId="0" borderId="0" xfId="0" applyFont="1" applyFill="1" applyBorder="1" applyAlignment="1" applyProtection="1">
      <alignment/>
      <protection locked="0"/>
    </xf>
    <xf numFmtId="0" fontId="59" fillId="0" borderId="0" xfId="0" applyFont="1" applyAlignment="1" applyProtection="1">
      <alignment/>
      <protection locked="0"/>
    </xf>
    <xf numFmtId="0" fontId="9" fillId="0" borderId="0" xfId="0" applyFont="1" applyAlignment="1" applyProtection="1">
      <alignment/>
      <protection locked="0"/>
    </xf>
    <xf numFmtId="0" fontId="64" fillId="0" borderId="0" xfId="0" applyFont="1" applyAlignment="1" applyProtection="1">
      <alignment/>
      <protection locked="0"/>
    </xf>
    <xf numFmtId="0" fontId="0" fillId="0" borderId="25" xfId="0" applyBorder="1" applyAlignment="1">
      <alignment vertical="top" wrapText="1"/>
    </xf>
    <xf numFmtId="0" fontId="68" fillId="0" borderId="0"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0" xfId="0" applyFont="1" applyAlignment="1">
      <alignment wrapText="1"/>
    </xf>
    <xf numFmtId="0" fontId="11" fillId="0" borderId="0" xfId="0" applyFont="1" applyAlignment="1" quotePrefix="1">
      <alignment horizontal="left" vertical="top" wrapText="1"/>
    </xf>
    <xf numFmtId="0" fontId="59" fillId="37" borderId="12" xfId="0" applyFont="1" applyFill="1" applyBorder="1" applyAlignment="1" applyProtection="1">
      <alignment horizontal="center"/>
      <protection locked="0"/>
    </xf>
    <xf numFmtId="0" fontId="59" fillId="37" borderId="22" xfId="0" applyFont="1" applyFill="1" applyBorder="1" applyAlignment="1" applyProtection="1">
      <alignment wrapText="1"/>
      <protection locked="0"/>
    </xf>
    <xf numFmtId="0" fontId="59" fillId="37" borderId="14" xfId="0" applyFont="1" applyFill="1" applyBorder="1" applyAlignment="1" applyProtection="1">
      <alignment wrapText="1"/>
      <protection locked="0"/>
    </xf>
    <xf numFmtId="9" fontId="4" fillId="37"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9" fontId="4" fillId="2" borderId="10" xfId="0" applyNumberFormat="1"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62" fillId="0" borderId="11" xfId="0" applyFont="1" applyBorder="1" applyAlignment="1" applyProtection="1">
      <alignment vertical="top" wrapText="1"/>
      <protection/>
    </xf>
    <xf numFmtId="9" fontId="4" fillId="0" borderId="25"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25" xfId="0" applyNumberFormat="1" applyFont="1" applyBorder="1" applyAlignment="1" applyProtection="1">
      <alignment horizontal="center" vertical="center" wrapText="1"/>
      <protection/>
    </xf>
    <xf numFmtId="0" fontId="62" fillId="0" borderId="27" xfId="0" applyFont="1" applyBorder="1" applyAlignment="1">
      <alignment vertical="center" wrapText="1"/>
    </xf>
    <xf numFmtId="0" fontId="58" fillId="0" borderId="28" xfId="0" applyFont="1" applyBorder="1" applyAlignment="1">
      <alignment vertical="center" wrapText="1"/>
    </xf>
    <xf numFmtId="0" fontId="58" fillId="0" borderId="29" xfId="0" applyFont="1" applyBorder="1" applyAlignment="1">
      <alignment vertical="center" wrapText="1"/>
    </xf>
    <xf numFmtId="0" fontId="62" fillId="0" borderId="30" xfId="0" applyFont="1" applyBorder="1" applyAlignment="1">
      <alignment vertical="center" wrapText="1"/>
    </xf>
    <xf numFmtId="0" fontId="62" fillId="0" borderId="31" xfId="0" applyFont="1" applyBorder="1" applyAlignment="1">
      <alignment vertical="center" wrapText="1"/>
    </xf>
    <xf numFmtId="0" fontId="62" fillId="0" borderId="32" xfId="0" applyFont="1" applyBorder="1" applyAlignment="1">
      <alignment vertical="center" wrapText="1"/>
    </xf>
    <xf numFmtId="0" fontId="62" fillId="0" borderId="33" xfId="0" applyFont="1" applyBorder="1" applyAlignment="1">
      <alignment vertical="center" wrapText="1"/>
    </xf>
    <xf numFmtId="0" fontId="62" fillId="0" borderId="34" xfId="0" applyFont="1" applyBorder="1" applyAlignment="1">
      <alignment vertical="center" wrapText="1"/>
    </xf>
    <xf numFmtId="0" fontId="62" fillId="0" borderId="35" xfId="0" applyFont="1" applyBorder="1" applyAlignment="1">
      <alignment vertical="center" wrapText="1"/>
    </xf>
    <xf numFmtId="0" fontId="58" fillId="0" borderId="36" xfId="0" applyFont="1" applyBorder="1" applyAlignment="1">
      <alignment vertical="center" wrapText="1"/>
    </xf>
    <xf numFmtId="0" fontId="58" fillId="0" borderId="37" xfId="0" applyFont="1" applyBorder="1" applyAlignment="1">
      <alignment vertical="center" wrapText="1"/>
    </xf>
    <xf numFmtId="0" fontId="67" fillId="0" borderId="0" xfId="0" applyFont="1" applyFill="1" applyBorder="1" applyAlignment="1" applyProtection="1">
      <alignment/>
      <protection locked="0"/>
    </xf>
    <xf numFmtId="0" fontId="58" fillId="0" borderId="21" xfId="0" applyFont="1" applyBorder="1" applyAlignment="1" applyProtection="1">
      <alignment vertical="top"/>
      <protection/>
    </xf>
    <xf numFmtId="0" fontId="4" fillId="0" borderId="13" xfId="0" applyNumberFormat="1" applyFont="1" applyBorder="1" applyAlignment="1" applyProtection="1">
      <alignment horizontal="center" vertical="center" wrapText="1"/>
      <protection/>
    </xf>
    <xf numFmtId="0" fontId="0" fillId="0" borderId="38" xfId="0" applyBorder="1" applyAlignment="1">
      <alignment vertical="top" wrapText="1"/>
    </xf>
    <xf numFmtId="0" fontId="0" fillId="0" borderId="39" xfId="0" applyBorder="1" applyAlignment="1">
      <alignment vertical="top" wrapText="1"/>
    </xf>
    <xf numFmtId="0" fontId="4" fillId="0" borderId="14" xfId="0" applyNumberFormat="1" applyFont="1" applyBorder="1" applyAlignment="1" applyProtection="1">
      <alignment horizontal="center" vertical="center" wrapText="1"/>
      <protection/>
    </xf>
    <xf numFmtId="0" fontId="58" fillId="0" borderId="18" xfId="0" applyFont="1" applyBorder="1" applyAlignment="1" applyProtection="1">
      <alignment vertical="top"/>
      <protection/>
    </xf>
    <xf numFmtId="0" fontId="0" fillId="0" borderId="0" xfId="0" applyBorder="1" applyAlignment="1">
      <alignment vertical="top" wrapText="1"/>
    </xf>
    <xf numFmtId="0" fontId="0" fillId="0" borderId="19" xfId="0" applyBorder="1" applyAlignment="1">
      <alignment vertical="top" wrapText="1"/>
    </xf>
    <xf numFmtId="0" fontId="4" fillId="0" borderId="24" xfId="0" applyNumberFormat="1" applyFont="1" applyBorder="1" applyAlignment="1" applyProtection="1">
      <alignment horizontal="center" vertical="center" wrapText="1"/>
      <protection/>
    </xf>
    <xf numFmtId="0" fontId="58" fillId="0" borderId="0" xfId="0" applyFont="1" applyFill="1" applyBorder="1" applyAlignment="1">
      <alignment horizontal="left" vertical="top"/>
    </xf>
    <xf numFmtId="0" fontId="58" fillId="0" borderId="0" xfId="0" applyFont="1" applyBorder="1" applyAlignment="1" applyProtection="1">
      <alignment vertical="top" wrapText="1"/>
      <protection locked="0"/>
    </xf>
    <xf numFmtId="0" fontId="0" fillId="0" borderId="0" xfId="0" applyAlignment="1">
      <alignment vertical="top" wrapText="1"/>
    </xf>
    <xf numFmtId="0" fontId="0" fillId="0" borderId="0" xfId="0" applyAlignment="1">
      <alignment/>
    </xf>
    <xf numFmtId="0" fontId="58" fillId="0" borderId="40" xfId="0" applyFont="1" applyBorder="1" applyAlignment="1">
      <alignment vertical="center" wrapText="1"/>
    </xf>
    <xf numFmtId="0" fontId="67" fillId="0" borderId="0" xfId="0" applyFont="1" applyFill="1" applyBorder="1" applyAlignment="1" applyProtection="1">
      <alignment/>
      <protection locked="0"/>
    </xf>
    <xf numFmtId="0" fontId="59" fillId="0" borderId="0" xfId="0" applyFont="1" applyAlignment="1" applyProtection="1">
      <alignment/>
      <protection locked="0"/>
    </xf>
    <xf numFmtId="0" fontId="64" fillId="0" borderId="0" xfId="0" applyFont="1" applyAlignment="1" applyProtection="1">
      <alignment/>
      <protection locked="0"/>
    </xf>
    <xf numFmtId="0" fontId="62" fillId="0" borderId="0" xfId="0" applyFont="1" applyAlignment="1" applyProtection="1" quotePrefix="1">
      <alignment/>
      <protection locked="0"/>
    </xf>
    <xf numFmtId="0" fontId="67" fillId="0" borderId="0" xfId="0" applyFont="1" applyFill="1" applyBorder="1" applyAlignment="1" applyProtection="1">
      <alignment/>
      <protection locked="0"/>
    </xf>
    <xf numFmtId="0" fontId="58" fillId="0" borderId="41" xfId="0" applyFont="1" applyBorder="1" applyAlignment="1">
      <alignment vertical="center" wrapText="1"/>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60" fillId="0" borderId="0" xfId="0" applyFont="1" applyBorder="1" applyAlignment="1" applyProtection="1">
      <alignment/>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58" fillId="0" borderId="0" xfId="0" applyFont="1" applyBorder="1" applyAlignment="1" applyProtection="1">
      <alignment vertical="top" wrapText="1"/>
      <protection locked="0"/>
    </xf>
    <xf numFmtId="0" fontId="0" fillId="0" borderId="0" xfId="0" applyAlignment="1">
      <alignment vertical="top" wrapText="1"/>
    </xf>
    <xf numFmtId="0" fontId="58" fillId="0" borderId="0" xfId="0" applyNumberFormat="1" applyFont="1" applyAlignment="1" applyProtection="1">
      <alignment wrapText="1"/>
      <protection/>
    </xf>
    <xf numFmtId="0" fontId="0" fillId="0" borderId="0" xfId="0" applyAlignment="1" applyProtection="1">
      <alignment wrapText="1"/>
      <protection/>
    </xf>
    <xf numFmtId="0" fontId="58" fillId="0" borderId="0" xfId="0" applyFont="1" applyBorder="1" applyAlignment="1" applyProtection="1">
      <alignment vertical="top" wrapText="1"/>
      <protection/>
    </xf>
    <xf numFmtId="0" fontId="58"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0" fillId="0" borderId="0" xfId="53" applyBorder="1" applyAlignment="1" applyProtection="1">
      <alignment horizontal="left" wrapText="1"/>
      <protection/>
    </xf>
    <xf numFmtId="0" fontId="50" fillId="0" borderId="30" xfId="53" applyBorder="1" applyAlignment="1" applyProtection="1">
      <alignment vertical="center" wrapText="1"/>
      <protection/>
    </xf>
    <xf numFmtId="0" fontId="50" fillId="0" borderId="32" xfId="53" applyBorder="1" applyAlignment="1" applyProtection="1">
      <alignment vertical="center" wrapText="1"/>
      <protection/>
    </xf>
    <xf numFmtId="0" fontId="62" fillId="0" borderId="42" xfId="0" applyFont="1" applyBorder="1" applyAlignment="1">
      <alignment vertical="center" wrapText="1"/>
    </xf>
    <xf numFmtId="0" fontId="62" fillId="0" borderId="43" xfId="0" applyFont="1" applyBorder="1" applyAlignment="1">
      <alignment vertical="center" wrapText="1"/>
    </xf>
    <xf numFmtId="0" fontId="58" fillId="0" borderId="30" xfId="0" applyFont="1" applyBorder="1" applyAlignment="1">
      <alignment vertical="center" wrapText="1"/>
    </xf>
    <xf numFmtId="0" fontId="58" fillId="0" borderId="32" xfId="0" applyFont="1" applyBorder="1" applyAlignment="1">
      <alignment vertical="center" wrapText="1"/>
    </xf>
    <xf numFmtId="0" fontId="50" fillId="0" borderId="44" xfId="53" applyBorder="1" applyAlignment="1" applyProtection="1">
      <alignment vertical="center" wrapText="1"/>
      <protection/>
    </xf>
    <xf numFmtId="0" fontId="50" fillId="0" borderId="45" xfId="53" applyBorder="1" applyAlignment="1" applyProtection="1">
      <alignment vertical="center" wrapText="1"/>
      <protection/>
    </xf>
    <xf numFmtId="0" fontId="58" fillId="0" borderId="40" xfId="0" applyFont="1" applyBorder="1" applyAlignment="1">
      <alignment vertical="center" wrapText="1"/>
    </xf>
    <xf numFmtId="0" fontId="58" fillId="0" borderId="28" xfId="0" applyFont="1" applyBorder="1" applyAlignment="1">
      <alignment vertical="center" wrapText="1"/>
    </xf>
    <xf numFmtId="0" fontId="50" fillId="0" borderId="46" xfId="53" applyBorder="1" applyAlignment="1" applyProtection="1">
      <alignment vertical="center" wrapText="1"/>
      <protection/>
    </xf>
    <xf numFmtId="0" fontId="50" fillId="0" borderId="47" xfId="53" applyBorder="1" applyAlignment="1" applyProtection="1">
      <alignment vertical="center" wrapText="1"/>
      <protection/>
    </xf>
    <xf numFmtId="0" fontId="64" fillId="0" borderId="38" xfId="0" applyNumberFormat="1" applyFont="1" applyFill="1" applyBorder="1" applyAlignment="1" applyProtection="1">
      <alignment wrapText="1"/>
      <protection locked="0"/>
    </xf>
    <xf numFmtId="0" fontId="0" fillId="0" borderId="38" xfId="0" applyBorder="1" applyAlignment="1">
      <alignment/>
    </xf>
    <xf numFmtId="0" fontId="58" fillId="0" borderId="0" xfId="0" applyFont="1" applyBorder="1" applyAlignment="1" applyProtection="1">
      <alignment/>
      <protection locked="0"/>
    </xf>
    <xf numFmtId="0" fontId="0" fillId="0" borderId="0" xfId="0" applyAlignment="1">
      <alignment/>
    </xf>
    <xf numFmtId="0" fontId="66" fillId="0" borderId="0" xfId="0" applyFont="1" applyFill="1" applyBorder="1" applyAlignment="1" applyProtection="1">
      <alignment wrapText="1"/>
      <protection/>
    </xf>
    <xf numFmtId="0" fontId="0" fillId="0" borderId="0" xfId="0" applyAlignment="1">
      <alignment wrapText="1"/>
    </xf>
    <xf numFmtId="0" fontId="58" fillId="0" borderId="0" xfId="0" applyFont="1" applyFill="1" applyBorder="1" applyAlignment="1" applyProtection="1">
      <alignment wrapText="1"/>
      <protection/>
    </xf>
    <xf numFmtId="0" fontId="58" fillId="0" borderId="0" xfId="0" applyNumberFormat="1" applyFont="1" applyFill="1" applyBorder="1" applyAlignment="1" applyProtection="1">
      <alignment wrapText="1"/>
      <protection/>
    </xf>
    <xf numFmtId="0" fontId="58" fillId="0" borderId="0" xfId="0" applyFont="1" applyBorder="1" applyAlignment="1" applyProtection="1">
      <alignment wrapText="1"/>
      <protection/>
    </xf>
    <xf numFmtId="0" fontId="59" fillId="0" borderId="0" xfId="0" applyFont="1" applyAlignment="1" applyProtection="1">
      <alignment/>
      <protection locked="0"/>
    </xf>
    <xf numFmtId="0" fontId="9" fillId="0" borderId="0" xfId="0" applyFont="1" applyAlignment="1" applyProtection="1">
      <alignment/>
      <protection locked="0"/>
    </xf>
    <xf numFmtId="0" fontId="0" fillId="0" borderId="0" xfId="0" applyFont="1" applyAlignment="1">
      <alignment/>
    </xf>
    <xf numFmtId="0" fontId="64" fillId="0" borderId="0" xfId="0" applyFont="1" applyAlignment="1" applyProtection="1">
      <alignment/>
      <protection locked="0"/>
    </xf>
    <xf numFmtId="0" fontId="58" fillId="0" borderId="11" xfId="0" applyFont="1" applyBorder="1" applyAlignment="1" applyProtection="1">
      <alignment vertical="top" wrapText="1"/>
      <protection/>
    </xf>
    <xf numFmtId="0" fontId="58" fillId="0" borderId="25" xfId="0" applyFont="1" applyBorder="1" applyAlignment="1" applyProtection="1">
      <alignment vertical="top" wrapText="1"/>
      <protection/>
    </xf>
    <xf numFmtId="0" fontId="58" fillId="0" borderId="26" xfId="0" applyFont="1" applyBorder="1" applyAlignment="1" applyProtection="1">
      <alignment vertical="top" wrapText="1"/>
      <protection/>
    </xf>
    <xf numFmtId="0" fontId="58" fillId="0" borderId="15" xfId="0" applyFont="1" applyBorder="1" applyAlignment="1" applyProtection="1">
      <alignment vertical="top" wrapText="1"/>
      <protection/>
    </xf>
    <xf numFmtId="0" fontId="58" fillId="0" borderId="16" xfId="0" applyFont="1" applyBorder="1" applyAlignment="1" applyProtection="1">
      <alignment vertical="top" wrapText="1"/>
      <protection/>
    </xf>
    <xf numFmtId="0" fontId="58" fillId="0" borderId="17" xfId="0" applyFont="1" applyBorder="1" applyAlignment="1" applyProtection="1">
      <alignment vertical="top" wrapText="1"/>
      <protection/>
    </xf>
    <xf numFmtId="0" fontId="0" fillId="0" borderId="16" xfId="0" applyBorder="1" applyAlignment="1">
      <alignment vertical="top" wrapText="1"/>
    </xf>
    <xf numFmtId="0" fontId="0" fillId="0" borderId="17"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62" fillId="33" borderId="11" xfId="0" applyFont="1" applyFill="1" applyBorder="1" applyAlignment="1" applyProtection="1">
      <alignment/>
      <protection locked="0"/>
    </xf>
    <xf numFmtId="0" fontId="0" fillId="0" borderId="25" xfId="0" applyBorder="1" applyAlignment="1">
      <alignment/>
    </xf>
    <xf numFmtId="0" fontId="0" fillId="0" borderId="26" xfId="0" applyBorder="1" applyAlignment="1">
      <alignment/>
    </xf>
    <xf numFmtId="0" fontId="58"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68" fillId="0" borderId="0" xfId="0" applyFont="1" applyFill="1" applyBorder="1" applyAlignment="1">
      <alignment horizontal="left" vertical="top" wrapText="1"/>
    </xf>
    <xf numFmtId="0" fontId="69" fillId="0" borderId="0" xfId="0" applyFont="1" applyAlignment="1">
      <alignment horizontal="left"/>
    </xf>
    <xf numFmtId="0" fontId="66" fillId="0" borderId="0" xfId="0" applyFont="1" applyAlignment="1">
      <alignment horizontal="left" wrapText="1"/>
    </xf>
    <xf numFmtId="0" fontId="0" fillId="0" borderId="0" xfId="0" applyAlignment="1">
      <alignment horizontal="left" wrapText="1"/>
    </xf>
    <xf numFmtId="0" fontId="58" fillId="0" borderId="0" xfId="0" applyFont="1" applyAlignment="1">
      <alignment/>
    </xf>
    <xf numFmtId="0" fontId="69" fillId="0" borderId="0" xfId="0" applyFont="1" applyAlignment="1">
      <alignment horizontal="left" vertical="top" wrapText="1"/>
    </xf>
    <xf numFmtId="0" fontId="58" fillId="0" borderId="0" xfId="0" applyFont="1" applyAlignment="1" applyProtection="1">
      <alignment/>
      <protection locked="0"/>
    </xf>
    <xf numFmtId="0" fontId="58" fillId="0" borderId="38" xfId="0" applyFont="1" applyBorder="1" applyAlignment="1" applyProtection="1">
      <alignment/>
      <protection locked="0"/>
    </xf>
    <xf numFmtId="0" fontId="0" fillId="0" borderId="38" xfId="0" applyFont="1" applyBorder="1" applyAlignment="1">
      <alignment/>
    </xf>
    <xf numFmtId="0" fontId="58" fillId="0" borderId="0" xfId="0" applyFont="1" applyBorder="1" applyAlignment="1" applyProtection="1">
      <alignment wrapText="1"/>
      <protection locked="0"/>
    </xf>
    <xf numFmtId="0" fontId="0" fillId="0" borderId="0" xfId="0" applyFont="1" applyAlignment="1" applyProtection="1">
      <alignment/>
      <protection locked="0"/>
    </xf>
    <xf numFmtId="0" fontId="66" fillId="0" borderId="0" xfId="0" applyFont="1" applyFill="1" applyBorder="1" applyAlignment="1" applyProtection="1">
      <alignment/>
      <protection/>
    </xf>
    <xf numFmtId="0" fontId="70" fillId="0" borderId="0" xfId="0" applyFont="1" applyFill="1" applyAlignment="1" applyProtection="1">
      <alignment/>
      <protection/>
    </xf>
    <xf numFmtId="0" fontId="58" fillId="34" borderId="11" xfId="0" applyFont="1" applyFill="1" applyBorder="1" applyAlignment="1" applyProtection="1">
      <alignment horizontal="left" vertical="top" wrapText="1"/>
      <protection locked="0"/>
    </xf>
    <xf numFmtId="0" fontId="58" fillId="34" borderId="26" xfId="0" applyFont="1" applyFill="1" applyBorder="1" applyAlignment="1" applyProtection="1">
      <alignment horizontal="left" vertical="top" wrapText="1"/>
      <protection locked="0"/>
    </xf>
    <xf numFmtId="0" fontId="0" fillId="0" borderId="0" xfId="0" applyFont="1" applyAlignment="1" applyProtection="1">
      <alignment/>
      <protection/>
    </xf>
    <xf numFmtId="0" fontId="50"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0">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athways.nice.org.uk/pathways/dyspepsia-and-gastro-oesophageal-reflux-disease"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guidance/CG54" TargetMode="External" /><Relationship Id="rId2" Type="http://schemas.openxmlformats.org/officeDocument/2006/relationships/hyperlink" Target="http://www.nice.org.uk/guidance/CG116" TargetMode="External" /><Relationship Id="rId3" Type="http://schemas.openxmlformats.org/officeDocument/2006/relationships/hyperlink" Target="http://www.nice.org.uk/guidance/CG116" TargetMode="External" /><Relationship Id="rId4" Type="http://schemas.openxmlformats.org/officeDocument/2006/relationships/hyperlink" Target="http://www.nice.org.uk/guidance/CG160" TargetMode="External" /><Relationship Id="rId5" Type="http://schemas.openxmlformats.org/officeDocument/2006/relationships/hyperlink" Target="http://www.nice.org.uk/guidance/CG54" TargetMode="External" /><Relationship Id="rId6" Type="http://schemas.openxmlformats.org/officeDocument/2006/relationships/hyperlink" Target="http://www.nice.org.uk/guidance/CG102" TargetMode="External" /><Relationship Id="rId7" Type="http://schemas.openxmlformats.org/officeDocument/2006/relationships/hyperlink" Target="http://www.nice.org.uk/guidance/CG102" TargetMode="External" /><Relationship Id="rId8" Type="http://schemas.openxmlformats.org/officeDocument/2006/relationships/hyperlink" Target="http://www.nice.org.uk/guidance/CG116" TargetMode="Externa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NG1"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3"/>
  <sheetViews>
    <sheetView zoomScalePageLayoutView="0" workbookViewId="0" topLeftCell="A1">
      <selection activeCell="B9" sqref="B9"/>
    </sheetView>
  </sheetViews>
  <sheetFormatPr defaultColWidth="9.140625" defaultRowHeight="15"/>
  <cols>
    <col min="1" max="1" width="24.421875" style="0" bestFit="1" customWidth="1"/>
    <col min="2" max="2" width="66.140625" style="31" customWidth="1"/>
    <col min="3" max="3" width="64.421875" style="0" bestFit="1" customWidth="1"/>
    <col min="5" max="5" width="67.57421875" style="0" customWidth="1"/>
  </cols>
  <sheetData>
    <row r="1" spans="1:3" s="29" customFormat="1" ht="15">
      <c r="A1" s="70" t="s">
        <v>61</v>
      </c>
      <c r="B1" s="70" t="s">
        <v>62</v>
      </c>
      <c r="C1" s="70" t="s">
        <v>60</v>
      </c>
    </row>
    <row r="2" spans="1:3" s="96" customFormat="1" ht="30">
      <c r="A2" s="71" t="s">
        <v>89</v>
      </c>
      <c r="B2" s="72" t="s">
        <v>187</v>
      </c>
      <c r="C2" s="71" t="s">
        <v>118</v>
      </c>
    </row>
    <row r="3" spans="1:3" s="60" customFormat="1" ht="15">
      <c r="A3" s="71" t="s">
        <v>88</v>
      </c>
      <c r="B3" s="72" t="s">
        <v>185</v>
      </c>
      <c r="C3" s="71" t="s">
        <v>117</v>
      </c>
    </row>
    <row r="4" spans="1:3" s="96" customFormat="1" ht="30">
      <c r="A4" s="77" t="s">
        <v>116</v>
      </c>
      <c r="B4" s="120" t="s">
        <v>146</v>
      </c>
      <c r="C4" s="71" t="s">
        <v>119</v>
      </c>
    </row>
    <row r="5" spans="1:3" s="29" customFormat="1" ht="15">
      <c r="A5" s="71" t="s">
        <v>55</v>
      </c>
      <c r="B5" s="72" t="s">
        <v>186</v>
      </c>
      <c r="C5" s="71" t="s">
        <v>70</v>
      </c>
    </row>
    <row r="6" spans="1:3" s="29" customFormat="1" ht="15">
      <c r="A6" s="71" t="s">
        <v>56</v>
      </c>
      <c r="B6" s="72">
        <v>2015</v>
      </c>
      <c r="C6" s="71" t="s">
        <v>70</v>
      </c>
    </row>
    <row r="7" spans="1:3" ht="45">
      <c r="A7" s="71" t="s">
        <v>49</v>
      </c>
      <c r="B7" s="72" t="s">
        <v>198</v>
      </c>
      <c r="C7" s="71" t="s">
        <v>69</v>
      </c>
    </row>
    <row r="8" spans="1:3" s="60" customFormat="1" ht="90.75" customHeight="1">
      <c r="A8" s="68" t="s">
        <v>77</v>
      </c>
      <c r="B8" s="72" t="s">
        <v>190</v>
      </c>
      <c r="C8" s="77" t="s">
        <v>95</v>
      </c>
    </row>
    <row r="9" spans="1:3" ht="48" customHeight="1">
      <c r="A9" s="71" t="s">
        <v>50</v>
      </c>
      <c r="B9" s="72" t="s">
        <v>200</v>
      </c>
      <c r="C9" s="71" t="s">
        <v>69</v>
      </c>
    </row>
    <row r="10" spans="1:3" ht="30">
      <c r="A10" s="71" t="s">
        <v>51</v>
      </c>
      <c r="B10" s="72" t="s">
        <v>179</v>
      </c>
      <c r="C10" s="71" t="s">
        <v>69</v>
      </c>
    </row>
    <row r="11" spans="1:3" ht="45" customHeight="1">
      <c r="A11" s="71" t="s">
        <v>46</v>
      </c>
      <c r="B11" s="72" t="s">
        <v>199</v>
      </c>
      <c r="C11" s="71" t="s">
        <v>69</v>
      </c>
    </row>
    <row r="12" spans="1:3" ht="15">
      <c r="A12" s="71" t="s">
        <v>78</v>
      </c>
      <c r="B12" s="38" t="s">
        <v>193</v>
      </c>
      <c r="C12" s="71" t="s">
        <v>80</v>
      </c>
    </row>
    <row r="13" spans="2:3" ht="15">
      <c r="B13" s="38" t="s">
        <v>194</v>
      </c>
      <c r="C13" s="71" t="s">
        <v>79</v>
      </c>
    </row>
    <row r="14" spans="2:3" ht="30">
      <c r="B14" s="38" t="s">
        <v>195</v>
      </c>
      <c r="C14" s="71" t="s">
        <v>79</v>
      </c>
    </row>
    <row r="15" spans="2:3" ht="30">
      <c r="B15" s="38" t="s">
        <v>196</v>
      </c>
      <c r="C15" s="71" t="s">
        <v>79</v>
      </c>
    </row>
    <row r="16" spans="2:3" s="96" customFormat="1" ht="30">
      <c r="B16" s="38" t="s">
        <v>197</v>
      </c>
      <c r="C16" s="71"/>
    </row>
    <row r="17" ht="15.75" thickBot="1"/>
    <row r="18" ht="15">
      <c r="B18" s="73" t="s">
        <v>82</v>
      </c>
    </row>
    <row r="19" s="60" customFormat="1" ht="30">
      <c r="B19" s="74" t="s">
        <v>111</v>
      </c>
    </row>
    <row r="20" ht="30">
      <c r="B20" s="74" t="s">
        <v>83</v>
      </c>
    </row>
    <row r="21" ht="30">
      <c r="B21" s="74" t="s">
        <v>84</v>
      </c>
    </row>
    <row r="22" s="60" customFormat="1" ht="15">
      <c r="B22" s="74" t="s">
        <v>96</v>
      </c>
    </row>
    <row r="23" ht="15.75" thickBot="1">
      <c r="B23" s="75" t="s">
        <v>81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tabColor rgb="FF00B050"/>
    <pageSetUpPr fitToPage="1"/>
  </sheetPr>
  <dimension ref="B1:AU95"/>
  <sheetViews>
    <sheetView showGridLines="0" zoomScale="80" zoomScaleNormal="80" zoomScaleSheetLayoutView="70" zoomScalePageLayoutView="0" workbookViewId="0" topLeftCell="A1">
      <pane xSplit="2" ySplit="5" topLeftCell="C6" activePane="bottomRight" state="frozen"/>
      <selection pane="topLeft" activeCell="H19" sqref="H19"/>
      <selection pane="topRight" activeCell="H19" sqref="H19"/>
      <selection pane="bottomLeft" activeCell="H19" sqref="H19"/>
      <selection pane="bottomRight" activeCell="A1" sqref="A1"/>
    </sheetView>
  </sheetViews>
  <sheetFormatPr defaultColWidth="9.140625" defaultRowHeight="15"/>
  <cols>
    <col min="1" max="1" width="9.140625" style="2" customWidth="1"/>
    <col min="2" max="2" width="13.421875" style="42" customWidth="1"/>
    <col min="3" max="3" width="22.7109375" style="2" customWidth="1"/>
    <col min="4" max="4" width="22.8515625" style="2" customWidth="1"/>
    <col min="5" max="5" width="27.8515625" style="2" customWidth="1"/>
    <col min="6" max="6" width="32.8515625" style="2" customWidth="1"/>
    <col min="7" max="7" width="34.421875" style="2" customWidth="1"/>
    <col min="8" max="8" width="22.7109375" style="2" customWidth="1"/>
    <col min="9" max="9" width="22.8515625" style="2" customWidth="1"/>
    <col min="10" max="10" width="27.8515625" style="2" customWidth="1"/>
    <col min="11" max="11" width="32.140625" style="2" customWidth="1"/>
    <col min="12" max="12" width="34.421875" style="2" customWidth="1"/>
    <col min="13" max="13" width="22.7109375" style="2" customWidth="1"/>
    <col min="14" max="14" width="22.8515625" style="2" customWidth="1"/>
    <col min="15" max="15" width="27.8515625" style="2" customWidth="1"/>
    <col min="16" max="16" width="33.28125" style="2" customWidth="1"/>
    <col min="17" max="17" width="34.421875" style="2" customWidth="1"/>
    <col min="18" max="18" width="22.7109375" style="2" customWidth="1"/>
    <col min="19" max="19" width="22.8515625" style="2" customWidth="1"/>
    <col min="20" max="20" width="27.8515625" style="2" customWidth="1"/>
    <col min="21" max="21" width="19.421875" style="2" customWidth="1"/>
    <col min="22" max="22" width="34.421875" style="2" customWidth="1"/>
    <col min="23" max="23" width="22.7109375" style="2" customWidth="1"/>
    <col min="24" max="24" width="32.28125" style="2" customWidth="1"/>
    <col min="25" max="25" width="27.8515625" style="2" customWidth="1"/>
    <col min="26" max="26" width="19.421875" style="2" customWidth="1"/>
    <col min="27" max="27" width="34.421875" style="2" customWidth="1"/>
    <col min="28" max="28" width="22.7109375" style="2" customWidth="1"/>
    <col min="29" max="29" width="28.421875" style="2" customWidth="1"/>
    <col min="30" max="30" width="27.8515625" style="2" customWidth="1"/>
    <col min="31" max="31" width="19.421875" style="2" customWidth="1"/>
    <col min="32" max="32" width="34.421875" style="2" customWidth="1"/>
    <col min="33" max="33" width="22.7109375" style="2" customWidth="1"/>
    <col min="34" max="34" width="22.8515625" style="2" customWidth="1"/>
    <col min="35" max="35" width="27.8515625" style="2" customWidth="1"/>
    <col min="36" max="36" width="19.421875" style="2" customWidth="1"/>
    <col min="37" max="37" width="34.421875" style="2" customWidth="1"/>
    <col min="38" max="38" width="22.7109375" style="2" customWidth="1"/>
    <col min="39" max="39" width="22.8515625" style="2" customWidth="1"/>
    <col min="40" max="40" width="27.8515625" style="2" customWidth="1"/>
    <col min="41" max="41" width="31.00390625" style="2" customWidth="1"/>
    <col min="42" max="42" width="34.421875" style="2" customWidth="1"/>
    <col min="43" max="47" width="22.7109375" style="2" customWidth="1"/>
    <col min="48" max="16384" width="9.140625" style="2" customWidth="1"/>
  </cols>
  <sheetData>
    <row r="1" spans="2:18" s="1" customFormat="1" ht="30" customHeight="1">
      <c r="B1" s="106" t="str">
        <f>"Data collection for "&amp;Introduction!B1</f>
        <v>Data collection for GORD in children and young people:  'red flag' symptoms clinical audit</v>
      </c>
      <c r="C1" s="160"/>
      <c r="H1" s="160"/>
      <c r="M1" s="160"/>
      <c r="R1" s="160"/>
    </row>
    <row r="2" spans="2:42" s="1" customFormat="1" ht="15" customHeight="1" thickBot="1">
      <c r="B2" s="162"/>
      <c r="D2" s="162"/>
      <c r="E2" s="162"/>
      <c r="F2" s="162"/>
      <c r="G2" s="162"/>
      <c r="I2" s="162"/>
      <c r="J2" s="162"/>
      <c r="K2" s="162"/>
      <c r="L2" s="162"/>
      <c r="N2" s="162"/>
      <c r="O2" s="162"/>
      <c r="P2" s="162"/>
      <c r="Q2" s="162"/>
      <c r="S2" s="162"/>
      <c r="T2" s="162"/>
      <c r="U2" s="162"/>
      <c r="V2" s="162"/>
      <c r="X2" s="162"/>
      <c r="Y2" s="162"/>
      <c r="Z2" s="162"/>
      <c r="AA2" s="162"/>
      <c r="AC2" s="162"/>
      <c r="AD2" s="162"/>
      <c r="AE2" s="162"/>
      <c r="AF2" s="162"/>
      <c r="AH2" s="162"/>
      <c r="AI2" s="162"/>
      <c r="AJ2" s="162"/>
      <c r="AK2" s="162"/>
      <c r="AM2" s="162"/>
      <c r="AN2" s="162"/>
      <c r="AO2" s="162"/>
      <c r="AP2" s="162"/>
    </row>
    <row r="3" spans="2:47" s="44" customFormat="1" ht="13.5" thickBot="1">
      <c r="B3" s="57"/>
      <c r="C3" s="121">
        <v>23</v>
      </c>
      <c r="D3" s="121"/>
      <c r="E3" s="121"/>
      <c r="F3" s="121">
        <v>24</v>
      </c>
      <c r="G3" s="121">
        <v>25</v>
      </c>
      <c r="H3" s="40">
        <v>26</v>
      </c>
      <c r="I3" s="40"/>
      <c r="J3" s="40"/>
      <c r="K3" s="40">
        <v>27</v>
      </c>
      <c r="L3" s="40">
        <v>28</v>
      </c>
      <c r="M3" s="121">
        <v>29</v>
      </c>
      <c r="N3" s="121"/>
      <c r="O3" s="121"/>
      <c r="P3" s="121">
        <v>30</v>
      </c>
      <c r="Q3" s="121">
        <v>31</v>
      </c>
      <c r="R3" s="40">
        <v>32</v>
      </c>
      <c r="S3" s="40"/>
      <c r="T3" s="40"/>
      <c r="U3" s="40">
        <v>33</v>
      </c>
      <c r="V3" s="40">
        <v>34</v>
      </c>
      <c r="W3" s="121">
        <v>35</v>
      </c>
      <c r="X3" s="121"/>
      <c r="Y3" s="121"/>
      <c r="Z3" s="121">
        <v>36</v>
      </c>
      <c r="AA3" s="121">
        <v>37</v>
      </c>
      <c r="AB3" s="40">
        <v>38</v>
      </c>
      <c r="AC3" s="40"/>
      <c r="AD3" s="40"/>
      <c r="AE3" s="40">
        <v>39</v>
      </c>
      <c r="AF3" s="40">
        <v>40</v>
      </c>
      <c r="AG3" s="121">
        <v>41</v>
      </c>
      <c r="AH3" s="121"/>
      <c r="AI3" s="121"/>
      <c r="AJ3" s="121">
        <v>42</v>
      </c>
      <c r="AK3" s="121">
        <v>43</v>
      </c>
      <c r="AL3" s="40">
        <v>44</v>
      </c>
      <c r="AM3" s="40"/>
      <c r="AN3" s="40"/>
      <c r="AO3" s="40">
        <v>45</v>
      </c>
      <c r="AP3" s="40">
        <v>46</v>
      </c>
      <c r="AQ3" s="41">
        <v>47</v>
      </c>
      <c r="AR3" s="41">
        <v>48</v>
      </c>
      <c r="AS3" s="41">
        <v>49</v>
      </c>
      <c r="AT3" s="41">
        <v>50</v>
      </c>
      <c r="AU3" s="41">
        <v>51</v>
      </c>
    </row>
    <row r="4" spans="2:47" s="163" customFormat="1" ht="79.5" customHeight="1">
      <c r="B4" s="67" t="s">
        <v>15</v>
      </c>
      <c r="C4" s="122" t="s">
        <v>131</v>
      </c>
      <c r="D4" s="122" t="s">
        <v>137</v>
      </c>
      <c r="E4" s="122" t="s">
        <v>139</v>
      </c>
      <c r="F4" s="122" t="s">
        <v>140</v>
      </c>
      <c r="G4" s="122" t="s">
        <v>166</v>
      </c>
      <c r="H4" s="76" t="s">
        <v>132</v>
      </c>
      <c r="I4" s="76" t="s">
        <v>137</v>
      </c>
      <c r="J4" s="76" t="s">
        <v>139</v>
      </c>
      <c r="K4" s="76" t="s">
        <v>140</v>
      </c>
      <c r="L4" s="76" t="s">
        <v>166</v>
      </c>
      <c r="M4" s="122" t="s">
        <v>133</v>
      </c>
      <c r="N4" s="122" t="s">
        <v>137</v>
      </c>
      <c r="O4" s="122" t="s">
        <v>139</v>
      </c>
      <c r="P4" s="122" t="s">
        <v>140</v>
      </c>
      <c r="Q4" s="122" t="s">
        <v>166</v>
      </c>
      <c r="R4" s="76" t="s">
        <v>134</v>
      </c>
      <c r="S4" s="76" t="s">
        <v>137</v>
      </c>
      <c r="T4" s="76" t="s">
        <v>139</v>
      </c>
      <c r="U4" s="76" t="s">
        <v>140</v>
      </c>
      <c r="V4" s="76" t="s">
        <v>166</v>
      </c>
      <c r="W4" s="122" t="s">
        <v>135</v>
      </c>
      <c r="X4" s="122" t="s">
        <v>137</v>
      </c>
      <c r="Y4" s="122" t="s">
        <v>139</v>
      </c>
      <c r="Z4" s="122" t="s">
        <v>140</v>
      </c>
      <c r="AA4" s="122" t="s">
        <v>166</v>
      </c>
      <c r="AB4" s="76" t="s">
        <v>144</v>
      </c>
      <c r="AC4" s="76" t="s">
        <v>137</v>
      </c>
      <c r="AD4" s="76" t="s">
        <v>139</v>
      </c>
      <c r="AE4" s="76" t="s">
        <v>140</v>
      </c>
      <c r="AF4" s="76" t="s">
        <v>166</v>
      </c>
      <c r="AG4" s="122" t="s">
        <v>136</v>
      </c>
      <c r="AH4" s="122" t="s">
        <v>137</v>
      </c>
      <c r="AI4" s="122" t="s">
        <v>139</v>
      </c>
      <c r="AJ4" s="122" t="s">
        <v>140</v>
      </c>
      <c r="AK4" s="122" t="s">
        <v>166</v>
      </c>
      <c r="AL4" s="76" t="s">
        <v>211</v>
      </c>
      <c r="AM4" s="76" t="s">
        <v>137</v>
      </c>
      <c r="AN4" s="76" t="s">
        <v>139</v>
      </c>
      <c r="AO4" s="76" t="s">
        <v>140</v>
      </c>
      <c r="AP4" s="76" t="s">
        <v>166</v>
      </c>
      <c r="AQ4" s="63" t="s">
        <v>85</v>
      </c>
      <c r="AR4" s="63" t="s">
        <v>85</v>
      </c>
      <c r="AS4" s="63" t="s">
        <v>85</v>
      </c>
      <c r="AT4" s="63" t="s">
        <v>85</v>
      </c>
      <c r="AU4" s="63" t="s">
        <v>85</v>
      </c>
    </row>
    <row r="5" spans="2:47" s="163" customFormat="1" ht="55.5" customHeight="1" thickBot="1">
      <c r="B5" s="102"/>
      <c r="C5" s="123" t="s">
        <v>141</v>
      </c>
      <c r="D5" s="123"/>
      <c r="E5" s="123"/>
      <c r="F5" s="123" t="s">
        <v>173</v>
      </c>
      <c r="G5" s="123" t="s">
        <v>167</v>
      </c>
      <c r="H5" s="69" t="s">
        <v>141</v>
      </c>
      <c r="I5" s="69"/>
      <c r="J5" s="69"/>
      <c r="K5" s="69" t="s">
        <v>173</v>
      </c>
      <c r="L5" s="69" t="s">
        <v>167</v>
      </c>
      <c r="M5" s="123" t="s">
        <v>141</v>
      </c>
      <c r="N5" s="123"/>
      <c r="O5" s="123"/>
      <c r="P5" s="123" t="s">
        <v>173</v>
      </c>
      <c r="Q5" s="123" t="s">
        <v>167</v>
      </c>
      <c r="R5" s="69" t="s">
        <v>141</v>
      </c>
      <c r="S5" s="69"/>
      <c r="T5" s="69"/>
      <c r="U5" s="69" t="s">
        <v>73</v>
      </c>
      <c r="V5" s="69" t="s">
        <v>167</v>
      </c>
      <c r="W5" s="123" t="s">
        <v>141</v>
      </c>
      <c r="X5" s="123"/>
      <c r="Y5" s="123"/>
      <c r="Z5" s="123" t="s">
        <v>73</v>
      </c>
      <c r="AA5" s="123" t="s">
        <v>167</v>
      </c>
      <c r="AB5" s="69" t="s">
        <v>141</v>
      </c>
      <c r="AC5" s="69"/>
      <c r="AD5" s="69"/>
      <c r="AE5" s="69" t="s">
        <v>73</v>
      </c>
      <c r="AF5" s="69" t="s">
        <v>167</v>
      </c>
      <c r="AG5" s="123" t="s">
        <v>141</v>
      </c>
      <c r="AH5" s="123"/>
      <c r="AI5" s="123"/>
      <c r="AJ5" s="123" t="s">
        <v>73</v>
      </c>
      <c r="AK5" s="123" t="s">
        <v>167</v>
      </c>
      <c r="AL5" s="69" t="s">
        <v>141</v>
      </c>
      <c r="AM5" s="69"/>
      <c r="AN5" s="69"/>
      <c r="AO5" s="69" t="s">
        <v>73</v>
      </c>
      <c r="AP5" s="69" t="s">
        <v>167</v>
      </c>
      <c r="AQ5" s="104" t="s">
        <v>73</v>
      </c>
      <c r="AR5" s="104" t="s">
        <v>73</v>
      </c>
      <c r="AS5" s="104" t="s">
        <v>73</v>
      </c>
      <c r="AT5" s="104" t="s">
        <v>73</v>
      </c>
      <c r="AU5" s="104" t="s">
        <v>73</v>
      </c>
    </row>
    <row r="6" spans="2:47" s="42" customFormat="1" ht="39.75" customHeight="1" thickBot="1">
      <c r="B6" s="82">
        <v>1</v>
      </c>
      <c r="C6" s="80"/>
      <c r="D6" s="111">
        <f>IF(OR(C6="No",C6=""),"",IF(C6="Yes","May suggest infection"))</f>
      </c>
      <c r="E6" s="111">
        <f>IF(OR(C6="No",C6=""),"",IF(C6="Yes","Clinical assessment and urine microbiology investigation.  Specialist referral."))</f>
      </c>
      <c r="F6" s="80"/>
      <c r="G6" s="80"/>
      <c r="H6" s="80"/>
      <c r="I6" s="111">
        <f>IF(OR(H6="No",H6=""),"",IF(H6="Yes","May suggest infection"))</f>
      </c>
      <c r="J6" s="111">
        <f>IF(OR(H6="No",H6=""),"",IF(H6="Yes","Clinical assessment and urine microbiology investigation.  Specialist referral."))</f>
      </c>
      <c r="K6" s="80"/>
      <c r="L6" s="80"/>
      <c r="M6" s="80"/>
      <c r="N6" s="111">
        <f>IF(OR(M6="No",M6=""),"",IF(M6="Yes","May suggest urinary tract infection"))</f>
      </c>
      <c r="O6" s="111">
        <f>IF(OR(M6="No",M6=""),"",IF(M6="Yes","Clinical assessment and urine microbiology investigation.  Specialist referral."))</f>
      </c>
      <c r="P6" s="80"/>
      <c r="Q6" s="80"/>
      <c r="R6" s="80"/>
      <c r="S6" s="111">
        <f>IF(OR(R6="No",R6=""),"",IF(R6="Yes","May suggest raised intracranial pressure, for example due to meningitis"))</f>
      </c>
      <c r="T6" s="111">
        <f>IF(OR(R6="No",R6=""),"",IF(R6="Yes","Specialist referral"))</f>
      </c>
      <c r="U6" s="80"/>
      <c r="V6" s="80"/>
      <c r="W6" s="80"/>
      <c r="X6" s="111">
        <f>IF(OR(W6="No",W6=""),"",IF(W6="Yes","May suggest raised intracranial pressure, for example due to hydrocephalus or a brain tumour"))</f>
      </c>
      <c r="Y6" s="111">
        <f>IF(OR(W6="No",W6=""),"",IF(W6="Yes","Specialist referral"))</f>
      </c>
      <c r="Z6" s="80"/>
      <c r="AA6" s="80"/>
      <c r="AB6" s="80"/>
      <c r="AC6" s="111">
        <f>IF(OR(AB6="No",AB6=""),"",IF(AB6="Yes","May suggest raised intracranial pressure, for example due to hydrocephalus or a brain tumour"))</f>
      </c>
      <c r="AD6" s="111">
        <f>IF(OR(AB6="No",AB6=""),"",IF(AB6="Yes","Specialist referral"))</f>
      </c>
      <c r="AE6" s="80"/>
      <c r="AF6" s="80"/>
      <c r="AG6" s="80"/>
      <c r="AH6" s="111">
        <f>IF(OR(AG6="No",AG6=""),"",IF(AG6="Yes","May suggest an illness such as meningitis"))</f>
      </c>
      <c r="AI6" s="111">
        <f>IF(OR(AG6="No",AG6=""),"",IF(AG6="Yes","Specialist referral"))</f>
      </c>
      <c r="AJ6" s="80"/>
      <c r="AK6" s="80"/>
      <c r="AL6" s="80"/>
      <c r="AM6" s="111">
        <f>IF(OR(AL6="No",AL6=""),"",IF(AL6="Yes","May suggest cow's milk protein allergy"))</f>
      </c>
      <c r="AN6" s="111">
        <f>IF(OR(AL6="No",AL6=""),"",IF(AL6="Yes","Specialist referral."))</f>
      </c>
      <c r="AO6" s="80"/>
      <c r="AP6" s="80"/>
      <c r="AQ6" s="80"/>
      <c r="AR6" s="80"/>
      <c r="AS6" s="80"/>
      <c r="AT6" s="80"/>
      <c r="AU6" s="43"/>
    </row>
    <row r="7" spans="2:47" s="42" customFormat="1" ht="39.75" customHeight="1" thickBot="1">
      <c r="B7" s="82">
        <v>2</v>
      </c>
      <c r="C7" s="81"/>
      <c r="D7" s="111">
        <f aca="true" t="shared" si="0" ref="D7:D46">IF(OR(C7="No",C7=""),"",IF(C7="Yes","May suggest infection"))</f>
      </c>
      <c r="E7" s="111">
        <f aca="true" t="shared" si="1" ref="E7:E46">IF(OR(C7="No",C7=""),"",IF(C7="Yes","Clinical assessment and urine microbiology investigation.  Specialist referral."))</f>
      </c>
      <c r="F7" s="81"/>
      <c r="G7" s="80"/>
      <c r="H7" s="80"/>
      <c r="I7" s="111">
        <f aca="true" t="shared" si="2" ref="I7:I46">IF(OR(H7="No",H7=""),"",IF(H7="Yes","May suggest infection"))</f>
      </c>
      <c r="J7" s="111">
        <f aca="true" t="shared" si="3" ref="J7:J46">IF(OR(H7="No",H7=""),"",IF(H7="Yes","Clinical assessment and urine microbiology investigation.  Specialist referral."))</f>
      </c>
      <c r="K7" s="81"/>
      <c r="L7" s="80"/>
      <c r="M7" s="80"/>
      <c r="N7" s="111">
        <f aca="true" t="shared" si="4" ref="N7:N46">IF(OR(M7="No",M7=""),"",IF(M7="Yes","May suggest urinary tract infection"))</f>
      </c>
      <c r="O7" s="111">
        <f aca="true" t="shared" si="5" ref="O7:O46">IF(OR(M7="No",M7=""),"",IF(M7="Yes","Clinical assessment and urine microbiology investigation.  Specialist referral."))</f>
      </c>
      <c r="P7" s="81"/>
      <c r="Q7" s="80"/>
      <c r="R7" s="80"/>
      <c r="S7" s="111">
        <f aca="true" t="shared" si="6" ref="S7:S46">IF(OR(R7="No",R7=""),"",IF(R7="Yes","May suggest raised intracranial pressure, for example due to meningitis"))</f>
      </c>
      <c r="T7" s="111">
        <f aca="true" t="shared" si="7" ref="T7:T46">IF(OR(R7="No",R7=""),"",IF(R7="Yes","Specialist referral"))</f>
      </c>
      <c r="U7" s="81"/>
      <c r="V7" s="80"/>
      <c r="W7" s="80"/>
      <c r="X7" s="111">
        <f aca="true" t="shared" si="8" ref="X7:X46">IF(OR(W7="No",W7=""),"",IF(W7="Yes","May suggest raised intracranial pressure, for example due to hydrocephalus or a brain tumour"))</f>
      </c>
      <c r="Y7" s="111">
        <f aca="true" t="shared" si="9" ref="Y7:Y46">IF(OR(W7="No",W7=""),"",IF(W7="Yes","Specialist referral"))</f>
      </c>
      <c r="Z7" s="81"/>
      <c r="AA7" s="80"/>
      <c r="AB7" s="80"/>
      <c r="AC7" s="111">
        <f aca="true" t="shared" si="10" ref="AC7:AC46">IF(OR(AB7="No",AB7=""),"",IF(AB7="Yes","May suggest raised intracranial pressure, for example due to hydrocephalus or a brain tumour"))</f>
      </c>
      <c r="AD7" s="111">
        <f aca="true" t="shared" si="11" ref="AD7:AD46">IF(OR(AB7="No",AB7=""),"",IF(AB7="Yes","Specialist referral"))</f>
      </c>
      <c r="AE7" s="81"/>
      <c r="AF7" s="80"/>
      <c r="AG7" s="81"/>
      <c r="AH7" s="111">
        <f aca="true" t="shared" si="12" ref="AH7:AH46">IF(OR(AG7="No",AG7=""),"",IF(AG7="Yes","May suggest an illness such as meningitis"))</f>
      </c>
      <c r="AI7" s="111">
        <f aca="true" t="shared" si="13" ref="AI7:AI46">IF(OR(AG7="No",AG7=""),"",IF(AG7="Yes","Specialist referral"))</f>
      </c>
      <c r="AJ7" s="81"/>
      <c r="AK7" s="80"/>
      <c r="AL7" s="80"/>
      <c r="AM7" s="111">
        <f aca="true" t="shared" si="14" ref="AM7:AM46">IF(OR(AL7="No",AL7=""),"",IF(AL7="Yes","May suggest cow's milk protein allergy"))</f>
      </c>
      <c r="AN7" s="111">
        <f aca="true" t="shared" si="15" ref="AN7:AN46">IF(OR(AL7="No",AL7=""),"",IF(AL7="Yes","Specialist referral."))</f>
      </c>
      <c r="AO7" s="80"/>
      <c r="AP7" s="80"/>
      <c r="AQ7" s="80"/>
      <c r="AR7" s="80"/>
      <c r="AS7" s="80"/>
      <c r="AT7" s="80"/>
      <c r="AU7" s="43"/>
    </row>
    <row r="8" spans="2:47" s="42" customFormat="1" ht="39.75" customHeight="1" thickBot="1">
      <c r="B8" s="82">
        <v>3</v>
      </c>
      <c r="C8" s="81"/>
      <c r="D8" s="111">
        <f t="shared" si="0"/>
      </c>
      <c r="E8" s="111">
        <f t="shared" si="1"/>
      </c>
      <c r="F8" s="81"/>
      <c r="G8" s="80"/>
      <c r="H8" s="80"/>
      <c r="I8" s="111">
        <f t="shared" si="2"/>
      </c>
      <c r="J8" s="111">
        <f t="shared" si="3"/>
      </c>
      <c r="K8" s="81"/>
      <c r="L8" s="80"/>
      <c r="M8" s="80"/>
      <c r="N8" s="111">
        <f t="shared" si="4"/>
      </c>
      <c r="O8" s="111">
        <f t="shared" si="5"/>
      </c>
      <c r="P8" s="81"/>
      <c r="Q8" s="80"/>
      <c r="R8" s="80"/>
      <c r="S8" s="111">
        <f t="shared" si="6"/>
      </c>
      <c r="T8" s="111">
        <f t="shared" si="7"/>
      </c>
      <c r="U8" s="81"/>
      <c r="V8" s="80"/>
      <c r="W8" s="80"/>
      <c r="X8" s="111">
        <f t="shared" si="8"/>
      </c>
      <c r="Y8" s="111">
        <f t="shared" si="9"/>
      </c>
      <c r="Z8" s="81"/>
      <c r="AA8" s="80"/>
      <c r="AB8" s="80"/>
      <c r="AC8" s="111">
        <f t="shared" si="10"/>
      </c>
      <c r="AD8" s="111">
        <f t="shared" si="11"/>
      </c>
      <c r="AE8" s="81"/>
      <c r="AF8" s="80"/>
      <c r="AG8" s="81"/>
      <c r="AH8" s="111">
        <f t="shared" si="12"/>
      </c>
      <c r="AI8" s="111">
        <f t="shared" si="13"/>
      </c>
      <c r="AJ8" s="81"/>
      <c r="AK8" s="80"/>
      <c r="AL8" s="80"/>
      <c r="AM8" s="111">
        <f t="shared" si="14"/>
      </c>
      <c r="AN8" s="111">
        <f t="shared" si="15"/>
      </c>
      <c r="AO8" s="80"/>
      <c r="AP8" s="80"/>
      <c r="AQ8" s="80"/>
      <c r="AR8" s="80"/>
      <c r="AS8" s="80"/>
      <c r="AT8" s="80"/>
      <c r="AU8" s="43"/>
    </row>
    <row r="9" spans="2:47" s="42" customFormat="1" ht="39.75" customHeight="1" thickBot="1">
      <c r="B9" s="82">
        <v>4</v>
      </c>
      <c r="C9" s="81"/>
      <c r="D9" s="111">
        <f t="shared" si="0"/>
      </c>
      <c r="E9" s="111">
        <f t="shared" si="1"/>
      </c>
      <c r="F9" s="81"/>
      <c r="G9" s="80"/>
      <c r="H9" s="80"/>
      <c r="I9" s="111">
        <f t="shared" si="2"/>
      </c>
      <c r="J9" s="111">
        <f t="shared" si="3"/>
      </c>
      <c r="K9" s="81"/>
      <c r="L9" s="80"/>
      <c r="M9" s="80"/>
      <c r="N9" s="111">
        <f t="shared" si="4"/>
      </c>
      <c r="O9" s="111">
        <f t="shared" si="5"/>
      </c>
      <c r="P9" s="81"/>
      <c r="Q9" s="80"/>
      <c r="R9" s="80"/>
      <c r="S9" s="111">
        <f t="shared" si="6"/>
      </c>
      <c r="T9" s="111">
        <f t="shared" si="7"/>
      </c>
      <c r="U9" s="81"/>
      <c r="V9" s="80"/>
      <c r="W9" s="80"/>
      <c r="X9" s="111">
        <f t="shared" si="8"/>
      </c>
      <c r="Y9" s="111">
        <f t="shared" si="9"/>
      </c>
      <c r="Z9" s="81"/>
      <c r="AA9" s="80"/>
      <c r="AB9" s="80"/>
      <c r="AC9" s="111">
        <f t="shared" si="10"/>
      </c>
      <c r="AD9" s="111">
        <f t="shared" si="11"/>
      </c>
      <c r="AE9" s="81"/>
      <c r="AF9" s="80"/>
      <c r="AG9" s="81"/>
      <c r="AH9" s="111">
        <f t="shared" si="12"/>
      </c>
      <c r="AI9" s="111">
        <f t="shared" si="13"/>
      </c>
      <c r="AJ9" s="81"/>
      <c r="AK9" s="80"/>
      <c r="AL9" s="80"/>
      <c r="AM9" s="111">
        <f t="shared" si="14"/>
      </c>
      <c r="AN9" s="111">
        <f t="shared" si="15"/>
      </c>
      <c r="AO9" s="80"/>
      <c r="AP9" s="80"/>
      <c r="AQ9" s="80"/>
      <c r="AR9" s="80"/>
      <c r="AS9" s="80"/>
      <c r="AT9" s="80"/>
      <c r="AU9" s="43"/>
    </row>
    <row r="10" spans="2:47" s="42" customFormat="1" ht="39.75" customHeight="1" thickBot="1">
      <c r="B10" s="82">
        <v>5</v>
      </c>
      <c r="C10" s="81"/>
      <c r="D10" s="111">
        <f t="shared" si="0"/>
      </c>
      <c r="E10" s="111">
        <f t="shared" si="1"/>
      </c>
      <c r="F10" s="81"/>
      <c r="G10" s="80"/>
      <c r="H10" s="80"/>
      <c r="I10" s="111">
        <f t="shared" si="2"/>
      </c>
      <c r="J10" s="111">
        <f t="shared" si="3"/>
      </c>
      <c r="K10" s="81"/>
      <c r="L10" s="80"/>
      <c r="M10" s="80"/>
      <c r="N10" s="111">
        <f t="shared" si="4"/>
      </c>
      <c r="O10" s="111">
        <f t="shared" si="5"/>
      </c>
      <c r="P10" s="81"/>
      <c r="Q10" s="80"/>
      <c r="R10" s="80"/>
      <c r="S10" s="111">
        <f t="shared" si="6"/>
      </c>
      <c r="T10" s="111">
        <f t="shared" si="7"/>
      </c>
      <c r="U10" s="81"/>
      <c r="V10" s="80"/>
      <c r="W10" s="80"/>
      <c r="X10" s="111">
        <f t="shared" si="8"/>
      </c>
      <c r="Y10" s="111">
        <f t="shared" si="9"/>
      </c>
      <c r="Z10" s="81"/>
      <c r="AA10" s="80"/>
      <c r="AB10" s="80"/>
      <c r="AC10" s="111">
        <f t="shared" si="10"/>
      </c>
      <c r="AD10" s="111">
        <f t="shared" si="11"/>
      </c>
      <c r="AE10" s="81"/>
      <c r="AF10" s="80"/>
      <c r="AG10" s="81"/>
      <c r="AH10" s="111">
        <f t="shared" si="12"/>
      </c>
      <c r="AI10" s="111">
        <f t="shared" si="13"/>
      </c>
      <c r="AJ10" s="81"/>
      <c r="AK10" s="80"/>
      <c r="AL10" s="80"/>
      <c r="AM10" s="111">
        <f t="shared" si="14"/>
      </c>
      <c r="AN10" s="111">
        <f t="shared" si="15"/>
      </c>
      <c r="AO10" s="80"/>
      <c r="AP10" s="80"/>
      <c r="AQ10" s="80"/>
      <c r="AR10" s="80"/>
      <c r="AS10" s="80"/>
      <c r="AT10" s="80"/>
      <c r="AU10" s="43"/>
    </row>
    <row r="11" spans="2:47" s="42" customFormat="1" ht="39.75" customHeight="1" thickBot="1">
      <c r="B11" s="82">
        <v>6</v>
      </c>
      <c r="C11" s="81"/>
      <c r="D11" s="111">
        <f t="shared" si="0"/>
      </c>
      <c r="E11" s="111">
        <f t="shared" si="1"/>
      </c>
      <c r="F11" s="81"/>
      <c r="G11" s="80"/>
      <c r="H11" s="80"/>
      <c r="I11" s="111">
        <f t="shared" si="2"/>
      </c>
      <c r="J11" s="111">
        <f t="shared" si="3"/>
      </c>
      <c r="K11" s="81"/>
      <c r="L11" s="80"/>
      <c r="M11" s="80"/>
      <c r="N11" s="111">
        <f t="shared" si="4"/>
      </c>
      <c r="O11" s="111">
        <f t="shared" si="5"/>
      </c>
      <c r="P11" s="81"/>
      <c r="Q11" s="80"/>
      <c r="R11" s="80"/>
      <c r="S11" s="111">
        <f t="shared" si="6"/>
      </c>
      <c r="T11" s="111">
        <f t="shared" si="7"/>
      </c>
      <c r="U11" s="81"/>
      <c r="V11" s="80"/>
      <c r="W11" s="80"/>
      <c r="X11" s="111">
        <f t="shared" si="8"/>
      </c>
      <c r="Y11" s="111">
        <f t="shared" si="9"/>
      </c>
      <c r="Z11" s="81"/>
      <c r="AA11" s="80"/>
      <c r="AB11" s="80"/>
      <c r="AC11" s="111">
        <f t="shared" si="10"/>
      </c>
      <c r="AD11" s="111">
        <f t="shared" si="11"/>
      </c>
      <c r="AE11" s="81"/>
      <c r="AF11" s="80"/>
      <c r="AG11" s="81"/>
      <c r="AH11" s="111">
        <f t="shared" si="12"/>
      </c>
      <c r="AI11" s="111">
        <f t="shared" si="13"/>
      </c>
      <c r="AJ11" s="81"/>
      <c r="AK11" s="80"/>
      <c r="AL11" s="80"/>
      <c r="AM11" s="111">
        <f t="shared" si="14"/>
      </c>
      <c r="AN11" s="111">
        <f t="shared" si="15"/>
      </c>
      <c r="AO11" s="80"/>
      <c r="AP11" s="80"/>
      <c r="AQ11" s="80"/>
      <c r="AR11" s="80"/>
      <c r="AS11" s="80"/>
      <c r="AT11" s="80"/>
      <c r="AU11" s="43"/>
    </row>
    <row r="12" spans="2:47" s="42" customFormat="1" ht="39.75" customHeight="1" thickBot="1">
      <c r="B12" s="82">
        <v>7</v>
      </c>
      <c r="C12" s="81"/>
      <c r="D12" s="111">
        <f t="shared" si="0"/>
      </c>
      <c r="E12" s="111">
        <f t="shared" si="1"/>
      </c>
      <c r="F12" s="81"/>
      <c r="G12" s="80"/>
      <c r="H12" s="80"/>
      <c r="I12" s="111">
        <f t="shared" si="2"/>
      </c>
      <c r="J12" s="111">
        <f t="shared" si="3"/>
      </c>
      <c r="K12" s="81"/>
      <c r="L12" s="80"/>
      <c r="M12" s="80"/>
      <c r="N12" s="111">
        <f t="shared" si="4"/>
      </c>
      <c r="O12" s="111">
        <f t="shared" si="5"/>
      </c>
      <c r="P12" s="81"/>
      <c r="Q12" s="80"/>
      <c r="R12" s="80"/>
      <c r="S12" s="111">
        <f t="shared" si="6"/>
      </c>
      <c r="T12" s="111">
        <f t="shared" si="7"/>
      </c>
      <c r="U12" s="81"/>
      <c r="V12" s="80"/>
      <c r="W12" s="80"/>
      <c r="X12" s="111">
        <f t="shared" si="8"/>
      </c>
      <c r="Y12" s="111">
        <f t="shared" si="9"/>
      </c>
      <c r="Z12" s="81"/>
      <c r="AA12" s="80"/>
      <c r="AB12" s="80"/>
      <c r="AC12" s="111">
        <f t="shared" si="10"/>
      </c>
      <c r="AD12" s="111">
        <f t="shared" si="11"/>
      </c>
      <c r="AE12" s="81"/>
      <c r="AF12" s="80"/>
      <c r="AG12" s="81"/>
      <c r="AH12" s="111">
        <f t="shared" si="12"/>
      </c>
      <c r="AI12" s="111">
        <f t="shared" si="13"/>
      </c>
      <c r="AJ12" s="81"/>
      <c r="AK12" s="80"/>
      <c r="AL12" s="80"/>
      <c r="AM12" s="111">
        <f t="shared" si="14"/>
      </c>
      <c r="AN12" s="111">
        <f t="shared" si="15"/>
      </c>
      <c r="AO12" s="80"/>
      <c r="AP12" s="80"/>
      <c r="AQ12" s="80"/>
      <c r="AR12" s="80"/>
      <c r="AS12" s="80"/>
      <c r="AT12" s="80"/>
      <c r="AU12" s="43"/>
    </row>
    <row r="13" spans="2:47" s="42" customFormat="1" ht="39.75" customHeight="1" thickBot="1">
      <c r="B13" s="82">
        <v>8</v>
      </c>
      <c r="C13" s="81"/>
      <c r="D13" s="111">
        <f t="shared" si="0"/>
      </c>
      <c r="E13" s="111">
        <f t="shared" si="1"/>
      </c>
      <c r="F13" s="81"/>
      <c r="G13" s="80"/>
      <c r="H13" s="80"/>
      <c r="I13" s="111">
        <f t="shared" si="2"/>
      </c>
      <c r="J13" s="111">
        <f t="shared" si="3"/>
      </c>
      <c r="K13" s="81"/>
      <c r="L13" s="80"/>
      <c r="M13" s="80"/>
      <c r="N13" s="111">
        <f t="shared" si="4"/>
      </c>
      <c r="O13" s="111">
        <f t="shared" si="5"/>
      </c>
      <c r="P13" s="81"/>
      <c r="Q13" s="80"/>
      <c r="R13" s="80"/>
      <c r="S13" s="111">
        <f t="shared" si="6"/>
      </c>
      <c r="T13" s="111">
        <f t="shared" si="7"/>
      </c>
      <c r="U13" s="81"/>
      <c r="V13" s="80"/>
      <c r="W13" s="80"/>
      <c r="X13" s="111">
        <f t="shared" si="8"/>
      </c>
      <c r="Y13" s="111">
        <f t="shared" si="9"/>
      </c>
      <c r="Z13" s="81"/>
      <c r="AA13" s="80"/>
      <c r="AB13" s="80"/>
      <c r="AC13" s="111">
        <f t="shared" si="10"/>
      </c>
      <c r="AD13" s="111">
        <f t="shared" si="11"/>
      </c>
      <c r="AE13" s="81"/>
      <c r="AF13" s="80"/>
      <c r="AG13" s="81"/>
      <c r="AH13" s="111">
        <f t="shared" si="12"/>
      </c>
      <c r="AI13" s="111">
        <f t="shared" si="13"/>
      </c>
      <c r="AJ13" s="81"/>
      <c r="AK13" s="80"/>
      <c r="AL13" s="80"/>
      <c r="AM13" s="111">
        <f t="shared" si="14"/>
      </c>
      <c r="AN13" s="111">
        <f t="shared" si="15"/>
      </c>
      <c r="AO13" s="80"/>
      <c r="AP13" s="80"/>
      <c r="AQ13" s="80"/>
      <c r="AR13" s="80"/>
      <c r="AS13" s="80"/>
      <c r="AT13" s="80"/>
      <c r="AU13" s="43"/>
    </row>
    <row r="14" spans="2:47" s="42" customFormat="1" ht="39.75" customHeight="1" thickBot="1">
      <c r="B14" s="82">
        <v>9</v>
      </c>
      <c r="C14" s="81"/>
      <c r="D14" s="111">
        <f t="shared" si="0"/>
      </c>
      <c r="E14" s="111">
        <f t="shared" si="1"/>
      </c>
      <c r="F14" s="81"/>
      <c r="G14" s="80"/>
      <c r="H14" s="80"/>
      <c r="I14" s="111">
        <f t="shared" si="2"/>
      </c>
      <c r="J14" s="111">
        <f t="shared" si="3"/>
      </c>
      <c r="K14" s="81"/>
      <c r="L14" s="80"/>
      <c r="M14" s="80"/>
      <c r="N14" s="111">
        <f t="shared" si="4"/>
      </c>
      <c r="O14" s="111">
        <f t="shared" si="5"/>
      </c>
      <c r="P14" s="81"/>
      <c r="Q14" s="80"/>
      <c r="R14" s="80"/>
      <c r="S14" s="111">
        <f t="shared" si="6"/>
      </c>
      <c r="T14" s="111">
        <f t="shared" si="7"/>
      </c>
      <c r="U14" s="81"/>
      <c r="V14" s="80"/>
      <c r="W14" s="80"/>
      <c r="X14" s="111">
        <f t="shared" si="8"/>
      </c>
      <c r="Y14" s="111">
        <f t="shared" si="9"/>
      </c>
      <c r="Z14" s="81"/>
      <c r="AA14" s="80"/>
      <c r="AB14" s="80"/>
      <c r="AC14" s="111">
        <f t="shared" si="10"/>
      </c>
      <c r="AD14" s="111">
        <f t="shared" si="11"/>
      </c>
      <c r="AE14" s="81"/>
      <c r="AF14" s="80"/>
      <c r="AG14" s="81"/>
      <c r="AH14" s="111">
        <f t="shared" si="12"/>
      </c>
      <c r="AI14" s="111">
        <f t="shared" si="13"/>
      </c>
      <c r="AJ14" s="81"/>
      <c r="AK14" s="80"/>
      <c r="AL14" s="80"/>
      <c r="AM14" s="111">
        <f t="shared" si="14"/>
      </c>
      <c r="AN14" s="111">
        <f t="shared" si="15"/>
      </c>
      <c r="AO14" s="80"/>
      <c r="AP14" s="80"/>
      <c r="AQ14" s="80"/>
      <c r="AR14" s="80"/>
      <c r="AS14" s="80"/>
      <c r="AT14" s="80"/>
      <c r="AU14" s="43"/>
    </row>
    <row r="15" spans="2:47" s="42" customFormat="1" ht="39.75" customHeight="1" thickBot="1">
      <c r="B15" s="82">
        <v>10</v>
      </c>
      <c r="C15" s="81"/>
      <c r="D15" s="111">
        <f t="shared" si="0"/>
      </c>
      <c r="E15" s="111">
        <f t="shared" si="1"/>
      </c>
      <c r="F15" s="81"/>
      <c r="G15" s="80"/>
      <c r="H15" s="80"/>
      <c r="I15" s="111">
        <f t="shared" si="2"/>
      </c>
      <c r="J15" s="111">
        <f t="shared" si="3"/>
      </c>
      <c r="K15" s="81"/>
      <c r="L15" s="80"/>
      <c r="M15" s="80"/>
      <c r="N15" s="111">
        <f t="shared" si="4"/>
      </c>
      <c r="O15" s="111">
        <f t="shared" si="5"/>
      </c>
      <c r="P15" s="81"/>
      <c r="Q15" s="80"/>
      <c r="R15" s="80"/>
      <c r="S15" s="111">
        <f t="shared" si="6"/>
      </c>
      <c r="T15" s="111">
        <f t="shared" si="7"/>
      </c>
      <c r="U15" s="81"/>
      <c r="V15" s="80"/>
      <c r="W15" s="80"/>
      <c r="X15" s="111">
        <f t="shared" si="8"/>
      </c>
      <c r="Y15" s="111">
        <f t="shared" si="9"/>
      </c>
      <c r="Z15" s="81"/>
      <c r="AA15" s="80"/>
      <c r="AB15" s="80"/>
      <c r="AC15" s="111">
        <f t="shared" si="10"/>
      </c>
      <c r="AD15" s="111">
        <f t="shared" si="11"/>
      </c>
      <c r="AE15" s="81"/>
      <c r="AF15" s="80"/>
      <c r="AG15" s="81"/>
      <c r="AH15" s="111">
        <f t="shared" si="12"/>
      </c>
      <c r="AI15" s="111">
        <f t="shared" si="13"/>
      </c>
      <c r="AJ15" s="81"/>
      <c r="AK15" s="80"/>
      <c r="AL15" s="80"/>
      <c r="AM15" s="111">
        <f t="shared" si="14"/>
      </c>
      <c r="AN15" s="111">
        <f t="shared" si="15"/>
      </c>
      <c r="AO15" s="80"/>
      <c r="AP15" s="80"/>
      <c r="AQ15" s="80"/>
      <c r="AR15" s="80"/>
      <c r="AS15" s="80"/>
      <c r="AT15" s="80"/>
      <c r="AU15" s="43"/>
    </row>
    <row r="16" spans="2:47" s="42" customFormat="1" ht="39.75" customHeight="1" thickBot="1">
      <c r="B16" s="82">
        <v>11</v>
      </c>
      <c r="C16" s="81"/>
      <c r="D16" s="111">
        <f t="shared" si="0"/>
      </c>
      <c r="E16" s="111">
        <f t="shared" si="1"/>
      </c>
      <c r="F16" s="81"/>
      <c r="G16" s="80"/>
      <c r="H16" s="80"/>
      <c r="I16" s="111">
        <f t="shared" si="2"/>
      </c>
      <c r="J16" s="111">
        <f t="shared" si="3"/>
      </c>
      <c r="K16" s="81"/>
      <c r="L16" s="80"/>
      <c r="M16" s="80"/>
      <c r="N16" s="111">
        <f t="shared" si="4"/>
      </c>
      <c r="O16" s="111">
        <f t="shared" si="5"/>
      </c>
      <c r="P16" s="81"/>
      <c r="Q16" s="80"/>
      <c r="R16" s="80"/>
      <c r="S16" s="111">
        <f t="shared" si="6"/>
      </c>
      <c r="T16" s="111">
        <f t="shared" si="7"/>
      </c>
      <c r="U16" s="81"/>
      <c r="V16" s="80"/>
      <c r="W16" s="80"/>
      <c r="X16" s="111">
        <f t="shared" si="8"/>
      </c>
      <c r="Y16" s="111">
        <f t="shared" si="9"/>
      </c>
      <c r="Z16" s="81"/>
      <c r="AA16" s="80"/>
      <c r="AB16" s="80"/>
      <c r="AC16" s="111">
        <f t="shared" si="10"/>
      </c>
      <c r="AD16" s="111">
        <f t="shared" si="11"/>
      </c>
      <c r="AE16" s="81"/>
      <c r="AF16" s="80"/>
      <c r="AG16" s="81"/>
      <c r="AH16" s="111">
        <f t="shared" si="12"/>
      </c>
      <c r="AI16" s="111">
        <f t="shared" si="13"/>
      </c>
      <c r="AJ16" s="81"/>
      <c r="AK16" s="80"/>
      <c r="AL16" s="80"/>
      <c r="AM16" s="111">
        <f t="shared" si="14"/>
      </c>
      <c r="AN16" s="111">
        <f t="shared" si="15"/>
      </c>
      <c r="AO16" s="80"/>
      <c r="AP16" s="80"/>
      <c r="AQ16" s="80"/>
      <c r="AR16" s="80"/>
      <c r="AS16" s="80"/>
      <c r="AT16" s="80"/>
      <c r="AU16" s="43"/>
    </row>
    <row r="17" spans="2:47" s="42" customFormat="1" ht="39.75" customHeight="1" thickBot="1">
      <c r="B17" s="82">
        <v>12</v>
      </c>
      <c r="C17" s="80"/>
      <c r="D17" s="111">
        <f t="shared" si="0"/>
      </c>
      <c r="E17" s="111">
        <f t="shared" si="1"/>
      </c>
      <c r="F17" s="80"/>
      <c r="G17" s="80"/>
      <c r="H17" s="80"/>
      <c r="I17" s="111">
        <f t="shared" si="2"/>
      </c>
      <c r="J17" s="111">
        <f t="shared" si="3"/>
      </c>
      <c r="K17" s="80"/>
      <c r="L17" s="80"/>
      <c r="M17" s="80"/>
      <c r="N17" s="111">
        <f t="shared" si="4"/>
      </c>
      <c r="O17" s="111">
        <f t="shared" si="5"/>
      </c>
      <c r="P17" s="80"/>
      <c r="Q17" s="80"/>
      <c r="R17" s="80"/>
      <c r="S17" s="111">
        <f t="shared" si="6"/>
      </c>
      <c r="T17" s="111">
        <f t="shared" si="7"/>
      </c>
      <c r="U17" s="80"/>
      <c r="V17" s="80"/>
      <c r="W17" s="80"/>
      <c r="X17" s="111">
        <f t="shared" si="8"/>
      </c>
      <c r="Y17" s="111">
        <f t="shared" si="9"/>
      </c>
      <c r="Z17" s="80"/>
      <c r="AA17" s="80"/>
      <c r="AB17" s="80"/>
      <c r="AC17" s="111">
        <f t="shared" si="10"/>
      </c>
      <c r="AD17" s="111">
        <f t="shared" si="11"/>
      </c>
      <c r="AE17" s="80"/>
      <c r="AF17" s="80"/>
      <c r="AG17" s="80"/>
      <c r="AH17" s="111">
        <f t="shared" si="12"/>
      </c>
      <c r="AI17" s="111">
        <f t="shared" si="13"/>
      </c>
      <c r="AJ17" s="80"/>
      <c r="AK17" s="80"/>
      <c r="AL17" s="80"/>
      <c r="AM17" s="111">
        <f t="shared" si="14"/>
      </c>
      <c r="AN17" s="111">
        <f t="shared" si="15"/>
      </c>
      <c r="AO17" s="80"/>
      <c r="AP17" s="80"/>
      <c r="AQ17" s="80"/>
      <c r="AR17" s="80"/>
      <c r="AS17" s="80"/>
      <c r="AT17" s="80"/>
      <c r="AU17" s="43"/>
    </row>
    <row r="18" spans="2:47" s="42" customFormat="1" ht="39.75" customHeight="1" thickBot="1">
      <c r="B18" s="82">
        <v>13</v>
      </c>
      <c r="C18" s="80"/>
      <c r="D18" s="111">
        <f t="shared" si="0"/>
      </c>
      <c r="E18" s="111">
        <f t="shared" si="1"/>
      </c>
      <c r="F18" s="80"/>
      <c r="G18" s="80"/>
      <c r="H18" s="80"/>
      <c r="I18" s="111">
        <f t="shared" si="2"/>
      </c>
      <c r="J18" s="111">
        <f t="shared" si="3"/>
      </c>
      <c r="K18" s="80"/>
      <c r="L18" s="80"/>
      <c r="M18" s="80"/>
      <c r="N18" s="111">
        <f t="shared" si="4"/>
      </c>
      <c r="O18" s="111">
        <f t="shared" si="5"/>
      </c>
      <c r="P18" s="80"/>
      <c r="Q18" s="80"/>
      <c r="R18" s="80"/>
      <c r="S18" s="111">
        <f t="shared" si="6"/>
      </c>
      <c r="T18" s="111">
        <f t="shared" si="7"/>
      </c>
      <c r="U18" s="80"/>
      <c r="V18" s="80"/>
      <c r="W18" s="80"/>
      <c r="X18" s="111">
        <f t="shared" si="8"/>
      </c>
      <c r="Y18" s="111">
        <f t="shared" si="9"/>
      </c>
      <c r="Z18" s="80"/>
      <c r="AA18" s="80"/>
      <c r="AB18" s="80"/>
      <c r="AC18" s="111">
        <f t="shared" si="10"/>
      </c>
      <c r="AD18" s="111">
        <f t="shared" si="11"/>
      </c>
      <c r="AE18" s="80"/>
      <c r="AF18" s="80"/>
      <c r="AG18" s="80"/>
      <c r="AH18" s="111">
        <f t="shared" si="12"/>
      </c>
      <c r="AI18" s="111">
        <f t="shared" si="13"/>
      </c>
      <c r="AJ18" s="80"/>
      <c r="AK18" s="80"/>
      <c r="AL18" s="80"/>
      <c r="AM18" s="111">
        <f t="shared" si="14"/>
      </c>
      <c r="AN18" s="111">
        <f t="shared" si="15"/>
      </c>
      <c r="AO18" s="80"/>
      <c r="AP18" s="80"/>
      <c r="AQ18" s="80"/>
      <c r="AR18" s="80"/>
      <c r="AS18" s="80"/>
      <c r="AT18" s="80"/>
      <c r="AU18" s="43"/>
    </row>
    <row r="19" spans="2:47" s="42" customFormat="1" ht="39.75" customHeight="1" thickBot="1">
      <c r="B19" s="82">
        <v>14</v>
      </c>
      <c r="C19" s="80"/>
      <c r="D19" s="111">
        <f t="shared" si="0"/>
      </c>
      <c r="E19" s="111">
        <f t="shared" si="1"/>
      </c>
      <c r="F19" s="80"/>
      <c r="G19" s="80"/>
      <c r="H19" s="80"/>
      <c r="I19" s="111">
        <f t="shared" si="2"/>
      </c>
      <c r="J19" s="111">
        <f t="shared" si="3"/>
      </c>
      <c r="K19" s="80"/>
      <c r="L19" s="80"/>
      <c r="M19" s="80"/>
      <c r="N19" s="111">
        <f t="shared" si="4"/>
      </c>
      <c r="O19" s="111">
        <f t="shared" si="5"/>
      </c>
      <c r="P19" s="80"/>
      <c r="Q19" s="80"/>
      <c r="R19" s="80"/>
      <c r="S19" s="111">
        <f t="shared" si="6"/>
      </c>
      <c r="T19" s="111">
        <f t="shared" si="7"/>
      </c>
      <c r="U19" s="80"/>
      <c r="V19" s="80"/>
      <c r="W19" s="80"/>
      <c r="X19" s="111">
        <f t="shared" si="8"/>
      </c>
      <c r="Y19" s="111">
        <f t="shared" si="9"/>
      </c>
      <c r="Z19" s="80"/>
      <c r="AA19" s="80"/>
      <c r="AB19" s="80"/>
      <c r="AC19" s="111">
        <f t="shared" si="10"/>
      </c>
      <c r="AD19" s="111">
        <f t="shared" si="11"/>
      </c>
      <c r="AE19" s="80"/>
      <c r="AF19" s="80"/>
      <c r="AG19" s="80"/>
      <c r="AH19" s="111">
        <f t="shared" si="12"/>
      </c>
      <c r="AI19" s="111">
        <f t="shared" si="13"/>
      </c>
      <c r="AJ19" s="80"/>
      <c r="AK19" s="80"/>
      <c r="AL19" s="80"/>
      <c r="AM19" s="111">
        <f t="shared" si="14"/>
      </c>
      <c r="AN19" s="111">
        <f t="shared" si="15"/>
      </c>
      <c r="AO19" s="80"/>
      <c r="AP19" s="80"/>
      <c r="AQ19" s="80"/>
      <c r="AR19" s="80"/>
      <c r="AS19" s="80"/>
      <c r="AT19" s="80"/>
      <c r="AU19" s="43"/>
    </row>
    <row r="20" spans="2:47" s="42" customFormat="1" ht="39.75" customHeight="1" thickBot="1">
      <c r="B20" s="82">
        <v>15</v>
      </c>
      <c r="C20" s="80"/>
      <c r="D20" s="111">
        <f t="shared" si="0"/>
      </c>
      <c r="E20" s="111">
        <f t="shared" si="1"/>
      </c>
      <c r="F20" s="80"/>
      <c r="G20" s="80"/>
      <c r="H20" s="80"/>
      <c r="I20" s="111">
        <f t="shared" si="2"/>
      </c>
      <c r="J20" s="111">
        <f t="shared" si="3"/>
      </c>
      <c r="K20" s="80"/>
      <c r="L20" s="80"/>
      <c r="M20" s="80"/>
      <c r="N20" s="111">
        <f t="shared" si="4"/>
      </c>
      <c r="O20" s="111">
        <f t="shared" si="5"/>
      </c>
      <c r="P20" s="80"/>
      <c r="Q20" s="80"/>
      <c r="R20" s="80"/>
      <c r="S20" s="111">
        <f t="shared" si="6"/>
      </c>
      <c r="T20" s="111">
        <f t="shared" si="7"/>
      </c>
      <c r="U20" s="80"/>
      <c r="V20" s="80"/>
      <c r="W20" s="80"/>
      <c r="X20" s="111">
        <f t="shared" si="8"/>
      </c>
      <c r="Y20" s="111">
        <f t="shared" si="9"/>
      </c>
      <c r="Z20" s="80"/>
      <c r="AA20" s="80"/>
      <c r="AB20" s="80"/>
      <c r="AC20" s="111">
        <f t="shared" si="10"/>
      </c>
      <c r="AD20" s="111">
        <f t="shared" si="11"/>
      </c>
      <c r="AE20" s="80"/>
      <c r="AF20" s="80"/>
      <c r="AG20" s="80"/>
      <c r="AH20" s="111">
        <f t="shared" si="12"/>
      </c>
      <c r="AI20" s="111">
        <f t="shared" si="13"/>
      </c>
      <c r="AJ20" s="80"/>
      <c r="AK20" s="80"/>
      <c r="AL20" s="80"/>
      <c r="AM20" s="111">
        <f t="shared" si="14"/>
      </c>
      <c r="AN20" s="111">
        <f t="shared" si="15"/>
      </c>
      <c r="AO20" s="80"/>
      <c r="AP20" s="80"/>
      <c r="AQ20" s="80"/>
      <c r="AR20" s="80"/>
      <c r="AS20" s="80"/>
      <c r="AT20" s="80"/>
      <c r="AU20" s="43"/>
    </row>
    <row r="21" spans="2:47" s="42" customFormat="1" ht="39.75" customHeight="1" thickBot="1">
      <c r="B21" s="82">
        <v>16</v>
      </c>
      <c r="C21" s="80"/>
      <c r="D21" s="111">
        <f t="shared" si="0"/>
      </c>
      <c r="E21" s="111">
        <f t="shared" si="1"/>
      </c>
      <c r="F21" s="80"/>
      <c r="G21" s="80"/>
      <c r="H21" s="80"/>
      <c r="I21" s="111">
        <f t="shared" si="2"/>
      </c>
      <c r="J21" s="111">
        <f t="shared" si="3"/>
      </c>
      <c r="K21" s="80"/>
      <c r="L21" s="80"/>
      <c r="M21" s="80"/>
      <c r="N21" s="111">
        <f t="shared" si="4"/>
      </c>
      <c r="O21" s="111">
        <f t="shared" si="5"/>
      </c>
      <c r="P21" s="80"/>
      <c r="Q21" s="80"/>
      <c r="R21" s="80"/>
      <c r="S21" s="111">
        <f t="shared" si="6"/>
      </c>
      <c r="T21" s="111">
        <f t="shared" si="7"/>
      </c>
      <c r="U21" s="80"/>
      <c r="V21" s="80"/>
      <c r="W21" s="80"/>
      <c r="X21" s="111">
        <f t="shared" si="8"/>
      </c>
      <c r="Y21" s="111">
        <f t="shared" si="9"/>
      </c>
      <c r="Z21" s="80"/>
      <c r="AA21" s="80"/>
      <c r="AB21" s="80"/>
      <c r="AC21" s="111">
        <f t="shared" si="10"/>
      </c>
      <c r="AD21" s="111">
        <f t="shared" si="11"/>
      </c>
      <c r="AE21" s="80"/>
      <c r="AF21" s="80"/>
      <c r="AG21" s="80"/>
      <c r="AH21" s="111">
        <f t="shared" si="12"/>
      </c>
      <c r="AI21" s="111">
        <f t="shared" si="13"/>
      </c>
      <c r="AJ21" s="80"/>
      <c r="AK21" s="80"/>
      <c r="AL21" s="80"/>
      <c r="AM21" s="111">
        <f t="shared" si="14"/>
      </c>
      <c r="AN21" s="111">
        <f t="shared" si="15"/>
      </c>
      <c r="AO21" s="80"/>
      <c r="AP21" s="80"/>
      <c r="AQ21" s="80"/>
      <c r="AR21" s="80"/>
      <c r="AS21" s="80"/>
      <c r="AT21" s="80"/>
      <c r="AU21" s="43"/>
    </row>
    <row r="22" spans="2:47" s="42" customFormat="1" ht="39.75" customHeight="1" thickBot="1">
      <c r="B22" s="82">
        <v>17</v>
      </c>
      <c r="C22" s="80"/>
      <c r="D22" s="111">
        <f t="shared" si="0"/>
      </c>
      <c r="E22" s="111">
        <f t="shared" si="1"/>
      </c>
      <c r="F22" s="80"/>
      <c r="G22" s="80"/>
      <c r="H22" s="80"/>
      <c r="I22" s="111">
        <f t="shared" si="2"/>
      </c>
      <c r="J22" s="111">
        <f t="shared" si="3"/>
      </c>
      <c r="K22" s="80"/>
      <c r="L22" s="80"/>
      <c r="M22" s="80"/>
      <c r="N22" s="111">
        <f t="shared" si="4"/>
      </c>
      <c r="O22" s="111">
        <f t="shared" si="5"/>
      </c>
      <c r="P22" s="80"/>
      <c r="Q22" s="80"/>
      <c r="R22" s="80"/>
      <c r="S22" s="111">
        <f t="shared" si="6"/>
      </c>
      <c r="T22" s="111">
        <f t="shared" si="7"/>
      </c>
      <c r="U22" s="80"/>
      <c r="V22" s="80"/>
      <c r="W22" s="80"/>
      <c r="X22" s="111">
        <f t="shared" si="8"/>
      </c>
      <c r="Y22" s="111">
        <f t="shared" si="9"/>
      </c>
      <c r="Z22" s="80"/>
      <c r="AA22" s="80"/>
      <c r="AB22" s="80"/>
      <c r="AC22" s="111">
        <f t="shared" si="10"/>
      </c>
      <c r="AD22" s="111">
        <f t="shared" si="11"/>
      </c>
      <c r="AE22" s="80"/>
      <c r="AF22" s="80"/>
      <c r="AG22" s="80"/>
      <c r="AH22" s="111">
        <f t="shared" si="12"/>
      </c>
      <c r="AI22" s="111">
        <f t="shared" si="13"/>
      </c>
      <c r="AJ22" s="80"/>
      <c r="AK22" s="80"/>
      <c r="AL22" s="80"/>
      <c r="AM22" s="111">
        <f t="shared" si="14"/>
      </c>
      <c r="AN22" s="111">
        <f t="shared" si="15"/>
      </c>
      <c r="AO22" s="80"/>
      <c r="AP22" s="80"/>
      <c r="AQ22" s="80"/>
      <c r="AR22" s="80"/>
      <c r="AS22" s="80"/>
      <c r="AT22" s="80"/>
      <c r="AU22" s="43"/>
    </row>
    <row r="23" spans="2:47" s="42" customFormat="1" ht="39.75" customHeight="1" thickBot="1">
      <c r="B23" s="82">
        <v>18</v>
      </c>
      <c r="C23" s="80"/>
      <c r="D23" s="111">
        <f t="shared" si="0"/>
      </c>
      <c r="E23" s="111">
        <f t="shared" si="1"/>
      </c>
      <c r="F23" s="80"/>
      <c r="G23" s="80"/>
      <c r="H23" s="80"/>
      <c r="I23" s="111">
        <f t="shared" si="2"/>
      </c>
      <c r="J23" s="111">
        <f t="shared" si="3"/>
      </c>
      <c r="K23" s="80"/>
      <c r="L23" s="80"/>
      <c r="M23" s="80"/>
      <c r="N23" s="111">
        <f t="shared" si="4"/>
      </c>
      <c r="O23" s="111">
        <f t="shared" si="5"/>
      </c>
      <c r="P23" s="80"/>
      <c r="Q23" s="80"/>
      <c r="R23" s="80"/>
      <c r="S23" s="111">
        <f t="shared" si="6"/>
      </c>
      <c r="T23" s="111">
        <f t="shared" si="7"/>
      </c>
      <c r="U23" s="80"/>
      <c r="V23" s="80"/>
      <c r="W23" s="80"/>
      <c r="X23" s="111">
        <f t="shared" si="8"/>
      </c>
      <c r="Y23" s="111">
        <f t="shared" si="9"/>
      </c>
      <c r="Z23" s="80"/>
      <c r="AA23" s="80"/>
      <c r="AB23" s="80"/>
      <c r="AC23" s="111">
        <f t="shared" si="10"/>
      </c>
      <c r="AD23" s="111">
        <f t="shared" si="11"/>
      </c>
      <c r="AE23" s="80"/>
      <c r="AF23" s="80"/>
      <c r="AG23" s="80"/>
      <c r="AH23" s="111">
        <f t="shared" si="12"/>
      </c>
      <c r="AI23" s="111">
        <f t="shared" si="13"/>
      </c>
      <c r="AJ23" s="80"/>
      <c r="AK23" s="80"/>
      <c r="AL23" s="80"/>
      <c r="AM23" s="111">
        <f t="shared" si="14"/>
      </c>
      <c r="AN23" s="111">
        <f t="shared" si="15"/>
      </c>
      <c r="AO23" s="80"/>
      <c r="AP23" s="80"/>
      <c r="AQ23" s="80"/>
      <c r="AR23" s="80"/>
      <c r="AS23" s="80"/>
      <c r="AT23" s="80"/>
      <c r="AU23" s="43"/>
    </row>
    <row r="24" spans="2:47" s="42" customFormat="1" ht="39.75" customHeight="1" thickBot="1">
      <c r="B24" s="82">
        <v>19</v>
      </c>
      <c r="C24" s="80"/>
      <c r="D24" s="111">
        <f t="shared" si="0"/>
      </c>
      <c r="E24" s="111">
        <f t="shared" si="1"/>
      </c>
      <c r="F24" s="80"/>
      <c r="G24" s="80"/>
      <c r="H24" s="80"/>
      <c r="I24" s="111">
        <f t="shared" si="2"/>
      </c>
      <c r="J24" s="111">
        <f t="shared" si="3"/>
      </c>
      <c r="K24" s="80"/>
      <c r="L24" s="80"/>
      <c r="M24" s="80"/>
      <c r="N24" s="111">
        <f t="shared" si="4"/>
      </c>
      <c r="O24" s="111">
        <f t="shared" si="5"/>
      </c>
      <c r="P24" s="80"/>
      <c r="Q24" s="80"/>
      <c r="R24" s="80"/>
      <c r="S24" s="111">
        <f t="shared" si="6"/>
      </c>
      <c r="T24" s="111">
        <f t="shared" si="7"/>
      </c>
      <c r="U24" s="80"/>
      <c r="V24" s="80"/>
      <c r="W24" s="80"/>
      <c r="X24" s="111">
        <f t="shared" si="8"/>
      </c>
      <c r="Y24" s="111">
        <f t="shared" si="9"/>
      </c>
      <c r="Z24" s="80"/>
      <c r="AA24" s="80"/>
      <c r="AB24" s="80"/>
      <c r="AC24" s="111">
        <f t="shared" si="10"/>
      </c>
      <c r="AD24" s="111">
        <f t="shared" si="11"/>
      </c>
      <c r="AE24" s="80"/>
      <c r="AF24" s="80"/>
      <c r="AG24" s="80"/>
      <c r="AH24" s="111">
        <f t="shared" si="12"/>
      </c>
      <c r="AI24" s="111">
        <f t="shared" si="13"/>
      </c>
      <c r="AJ24" s="80"/>
      <c r="AK24" s="80"/>
      <c r="AL24" s="80"/>
      <c r="AM24" s="111">
        <f t="shared" si="14"/>
      </c>
      <c r="AN24" s="111">
        <f t="shared" si="15"/>
      </c>
      <c r="AO24" s="80"/>
      <c r="AP24" s="80"/>
      <c r="AQ24" s="80"/>
      <c r="AR24" s="80"/>
      <c r="AS24" s="80"/>
      <c r="AT24" s="80"/>
      <c r="AU24" s="43"/>
    </row>
    <row r="25" spans="2:47" s="42" customFormat="1" ht="39.75" customHeight="1" thickBot="1">
      <c r="B25" s="82">
        <v>20</v>
      </c>
      <c r="C25" s="80"/>
      <c r="D25" s="111">
        <f t="shared" si="0"/>
      </c>
      <c r="E25" s="111">
        <f t="shared" si="1"/>
      </c>
      <c r="F25" s="80"/>
      <c r="G25" s="80"/>
      <c r="H25" s="80"/>
      <c r="I25" s="111">
        <f t="shared" si="2"/>
      </c>
      <c r="J25" s="111">
        <f t="shared" si="3"/>
      </c>
      <c r="K25" s="80"/>
      <c r="L25" s="80"/>
      <c r="M25" s="80"/>
      <c r="N25" s="111">
        <f t="shared" si="4"/>
      </c>
      <c r="O25" s="111">
        <f t="shared" si="5"/>
      </c>
      <c r="P25" s="80"/>
      <c r="Q25" s="80"/>
      <c r="R25" s="80"/>
      <c r="S25" s="111">
        <f t="shared" si="6"/>
      </c>
      <c r="T25" s="111">
        <f t="shared" si="7"/>
      </c>
      <c r="U25" s="80"/>
      <c r="V25" s="80"/>
      <c r="W25" s="80"/>
      <c r="X25" s="111">
        <f t="shared" si="8"/>
      </c>
      <c r="Y25" s="111">
        <f t="shared" si="9"/>
      </c>
      <c r="Z25" s="80"/>
      <c r="AA25" s="80"/>
      <c r="AB25" s="80"/>
      <c r="AC25" s="111">
        <f t="shared" si="10"/>
      </c>
      <c r="AD25" s="111">
        <f t="shared" si="11"/>
      </c>
      <c r="AE25" s="80"/>
      <c r="AF25" s="80"/>
      <c r="AG25" s="80"/>
      <c r="AH25" s="111">
        <f t="shared" si="12"/>
      </c>
      <c r="AI25" s="111">
        <f t="shared" si="13"/>
      </c>
      <c r="AJ25" s="80"/>
      <c r="AK25" s="80"/>
      <c r="AL25" s="80"/>
      <c r="AM25" s="111">
        <f t="shared" si="14"/>
      </c>
      <c r="AN25" s="111">
        <f t="shared" si="15"/>
      </c>
      <c r="AO25" s="80"/>
      <c r="AP25" s="80"/>
      <c r="AQ25" s="80"/>
      <c r="AR25" s="80"/>
      <c r="AS25" s="80"/>
      <c r="AT25" s="80"/>
      <c r="AU25" s="43"/>
    </row>
    <row r="26" spans="2:47" s="42" customFormat="1" ht="39.75" customHeight="1" thickBot="1">
      <c r="B26" s="82">
        <v>21</v>
      </c>
      <c r="C26" s="80"/>
      <c r="D26" s="111">
        <f t="shared" si="0"/>
      </c>
      <c r="E26" s="111">
        <f t="shared" si="1"/>
      </c>
      <c r="F26" s="80"/>
      <c r="G26" s="80"/>
      <c r="H26" s="80"/>
      <c r="I26" s="111">
        <f t="shared" si="2"/>
      </c>
      <c r="J26" s="111">
        <f t="shared" si="3"/>
      </c>
      <c r="K26" s="80"/>
      <c r="L26" s="80"/>
      <c r="M26" s="80"/>
      <c r="N26" s="111">
        <f t="shared" si="4"/>
      </c>
      <c r="O26" s="111">
        <f t="shared" si="5"/>
      </c>
      <c r="P26" s="80"/>
      <c r="Q26" s="80"/>
      <c r="R26" s="80"/>
      <c r="S26" s="111">
        <f t="shared" si="6"/>
      </c>
      <c r="T26" s="111">
        <f t="shared" si="7"/>
      </c>
      <c r="U26" s="80"/>
      <c r="V26" s="80"/>
      <c r="W26" s="80"/>
      <c r="X26" s="111">
        <f t="shared" si="8"/>
      </c>
      <c r="Y26" s="111">
        <f t="shared" si="9"/>
      </c>
      <c r="Z26" s="80"/>
      <c r="AA26" s="80"/>
      <c r="AB26" s="80"/>
      <c r="AC26" s="111">
        <f t="shared" si="10"/>
      </c>
      <c r="AD26" s="111">
        <f t="shared" si="11"/>
      </c>
      <c r="AE26" s="80"/>
      <c r="AF26" s="80"/>
      <c r="AG26" s="80"/>
      <c r="AH26" s="111">
        <f t="shared" si="12"/>
      </c>
      <c r="AI26" s="111">
        <f t="shared" si="13"/>
      </c>
      <c r="AJ26" s="80"/>
      <c r="AK26" s="80"/>
      <c r="AL26" s="80"/>
      <c r="AM26" s="111">
        <f t="shared" si="14"/>
      </c>
      <c r="AN26" s="111">
        <f t="shared" si="15"/>
      </c>
      <c r="AO26" s="80"/>
      <c r="AP26" s="80"/>
      <c r="AQ26" s="80"/>
      <c r="AR26" s="80"/>
      <c r="AS26" s="80"/>
      <c r="AT26" s="80"/>
      <c r="AU26" s="43"/>
    </row>
    <row r="27" spans="2:47" s="42" customFormat="1" ht="39.75" customHeight="1" thickBot="1">
      <c r="B27" s="82">
        <v>22</v>
      </c>
      <c r="C27" s="80"/>
      <c r="D27" s="111">
        <f t="shared" si="0"/>
      </c>
      <c r="E27" s="111">
        <f t="shared" si="1"/>
      </c>
      <c r="F27" s="80"/>
      <c r="G27" s="80"/>
      <c r="H27" s="80"/>
      <c r="I27" s="111">
        <f t="shared" si="2"/>
      </c>
      <c r="J27" s="111">
        <f t="shared" si="3"/>
      </c>
      <c r="K27" s="80"/>
      <c r="L27" s="80"/>
      <c r="M27" s="80"/>
      <c r="N27" s="111">
        <f t="shared" si="4"/>
      </c>
      <c r="O27" s="111">
        <f t="shared" si="5"/>
      </c>
      <c r="P27" s="80"/>
      <c r="Q27" s="80"/>
      <c r="R27" s="80"/>
      <c r="S27" s="111">
        <f t="shared" si="6"/>
      </c>
      <c r="T27" s="111">
        <f t="shared" si="7"/>
      </c>
      <c r="U27" s="80"/>
      <c r="V27" s="80"/>
      <c r="W27" s="80"/>
      <c r="X27" s="111">
        <f t="shared" si="8"/>
      </c>
      <c r="Y27" s="111">
        <f t="shared" si="9"/>
      </c>
      <c r="Z27" s="80"/>
      <c r="AA27" s="80"/>
      <c r="AB27" s="80"/>
      <c r="AC27" s="111">
        <f t="shared" si="10"/>
      </c>
      <c r="AD27" s="111">
        <f t="shared" si="11"/>
      </c>
      <c r="AE27" s="80"/>
      <c r="AF27" s="80"/>
      <c r="AG27" s="80"/>
      <c r="AH27" s="111">
        <f t="shared" si="12"/>
      </c>
      <c r="AI27" s="111">
        <f t="shared" si="13"/>
      </c>
      <c r="AJ27" s="80"/>
      <c r="AK27" s="80"/>
      <c r="AL27" s="80"/>
      <c r="AM27" s="111">
        <f t="shared" si="14"/>
      </c>
      <c r="AN27" s="111">
        <f t="shared" si="15"/>
      </c>
      <c r="AO27" s="80"/>
      <c r="AP27" s="80"/>
      <c r="AQ27" s="80"/>
      <c r="AR27" s="80"/>
      <c r="AS27" s="80"/>
      <c r="AT27" s="80"/>
      <c r="AU27" s="43"/>
    </row>
    <row r="28" spans="2:47" s="42" customFormat="1" ht="39.75" customHeight="1" thickBot="1">
      <c r="B28" s="82">
        <v>23</v>
      </c>
      <c r="C28" s="80"/>
      <c r="D28" s="111">
        <f t="shared" si="0"/>
      </c>
      <c r="E28" s="111">
        <f t="shared" si="1"/>
      </c>
      <c r="F28" s="80"/>
      <c r="G28" s="80"/>
      <c r="H28" s="80"/>
      <c r="I28" s="111">
        <f t="shared" si="2"/>
      </c>
      <c r="J28" s="111">
        <f t="shared" si="3"/>
      </c>
      <c r="K28" s="80"/>
      <c r="L28" s="80"/>
      <c r="M28" s="80"/>
      <c r="N28" s="111">
        <f t="shared" si="4"/>
      </c>
      <c r="O28" s="111">
        <f t="shared" si="5"/>
      </c>
      <c r="P28" s="80"/>
      <c r="Q28" s="80"/>
      <c r="R28" s="80"/>
      <c r="S28" s="111">
        <f t="shared" si="6"/>
      </c>
      <c r="T28" s="111">
        <f t="shared" si="7"/>
      </c>
      <c r="U28" s="80"/>
      <c r="V28" s="80"/>
      <c r="W28" s="80"/>
      <c r="X28" s="111">
        <f t="shared" si="8"/>
      </c>
      <c r="Y28" s="111">
        <f t="shared" si="9"/>
      </c>
      <c r="Z28" s="80"/>
      <c r="AA28" s="80"/>
      <c r="AB28" s="80"/>
      <c r="AC28" s="111">
        <f t="shared" si="10"/>
      </c>
      <c r="AD28" s="111">
        <f t="shared" si="11"/>
      </c>
      <c r="AE28" s="80"/>
      <c r="AF28" s="80"/>
      <c r="AG28" s="80"/>
      <c r="AH28" s="111">
        <f t="shared" si="12"/>
      </c>
      <c r="AI28" s="111">
        <f t="shared" si="13"/>
      </c>
      <c r="AJ28" s="80"/>
      <c r="AK28" s="80"/>
      <c r="AL28" s="80"/>
      <c r="AM28" s="111">
        <f t="shared" si="14"/>
      </c>
      <c r="AN28" s="111">
        <f t="shared" si="15"/>
      </c>
      <c r="AO28" s="80"/>
      <c r="AP28" s="80"/>
      <c r="AQ28" s="80"/>
      <c r="AR28" s="80"/>
      <c r="AS28" s="80"/>
      <c r="AT28" s="80"/>
      <c r="AU28" s="43"/>
    </row>
    <row r="29" spans="2:47" s="42" customFormat="1" ht="39.75" customHeight="1" thickBot="1">
      <c r="B29" s="82">
        <v>24</v>
      </c>
      <c r="C29" s="80"/>
      <c r="D29" s="111">
        <f t="shared" si="0"/>
      </c>
      <c r="E29" s="111">
        <f t="shared" si="1"/>
      </c>
      <c r="F29" s="80"/>
      <c r="G29" s="80"/>
      <c r="H29" s="80"/>
      <c r="I29" s="111">
        <f t="shared" si="2"/>
      </c>
      <c r="J29" s="111">
        <f t="shared" si="3"/>
      </c>
      <c r="K29" s="80"/>
      <c r="L29" s="80"/>
      <c r="M29" s="80"/>
      <c r="N29" s="111">
        <f t="shared" si="4"/>
      </c>
      <c r="O29" s="111">
        <f t="shared" si="5"/>
      </c>
      <c r="P29" s="80"/>
      <c r="Q29" s="80"/>
      <c r="R29" s="80"/>
      <c r="S29" s="111">
        <f t="shared" si="6"/>
      </c>
      <c r="T29" s="111">
        <f t="shared" si="7"/>
      </c>
      <c r="U29" s="80"/>
      <c r="V29" s="80"/>
      <c r="W29" s="80"/>
      <c r="X29" s="111">
        <f t="shared" si="8"/>
      </c>
      <c r="Y29" s="111">
        <f t="shared" si="9"/>
      </c>
      <c r="Z29" s="80"/>
      <c r="AA29" s="80"/>
      <c r="AB29" s="80"/>
      <c r="AC29" s="111">
        <f t="shared" si="10"/>
      </c>
      <c r="AD29" s="111">
        <f t="shared" si="11"/>
      </c>
      <c r="AE29" s="80"/>
      <c r="AF29" s="80"/>
      <c r="AG29" s="80"/>
      <c r="AH29" s="111">
        <f t="shared" si="12"/>
      </c>
      <c r="AI29" s="111">
        <f t="shared" si="13"/>
      </c>
      <c r="AJ29" s="80"/>
      <c r="AK29" s="80"/>
      <c r="AL29" s="80"/>
      <c r="AM29" s="111">
        <f t="shared" si="14"/>
      </c>
      <c r="AN29" s="111">
        <f t="shared" si="15"/>
      </c>
      <c r="AO29" s="80"/>
      <c r="AP29" s="80"/>
      <c r="AQ29" s="80"/>
      <c r="AR29" s="80"/>
      <c r="AS29" s="80"/>
      <c r="AT29" s="80"/>
      <c r="AU29" s="43"/>
    </row>
    <row r="30" spans="2:47" s="42" customFormat="1" ht="39.75" customHeight="1" thickBot="1">
      <c r="B30" s="82">
        <v>25</v>
      </c>
      <c r="C30" s="80"/>
      <c r="D30" s="111">
        <f t="shared" si="0"/>
      </c>
      <c r="E30" s="111">
        <f t="shared" si="1"/>
      </c>
      <c r="F30" s="80"/>
      <c r="G30" s="80"/>
      <c r="H30" s="80"/>
      <c r="I30" s="111">
        <f t="shared" si="2"/>
      </c>
      <c r="J30" s="111">
        <f t="shared" si="3"/>
      </c>
      <c r="K30" s="80"/>
      <c r="L30" s="80"/>
      <c r="M30" s="80"/>
      <c r="N30" s="111">
        <f t="shared" si="4"/>
      </c>
      <c r="O30" s="111">
        <f t="shared" si="5"/>
      </c>
      <c r="P30" s="80"/>
      <c r="Q30" s="80"/>
      <c r="R30" s="80"/>
      <c r="S30" s="111">
        <f t="shared" si="6"/>
      </c>
      <c r="T30" s="111">
        <f t="shared" si="7"/>
      </c>
      <c r="U30" s="80"/>
      <c r="V30" s="80"/>
      <c r="W30" s="80"/>
      <c r="X30" s="111">
        <f t="shared" si="8"/>
      </c>
      <c r="Y30" s="111">
        <f t="shared" si="9"/>
      </c>
      <c r="Z30" s="80"/>
      <c r="AA30" s="80"/>
      <c r="AB30" s="80"/>
      <c r="AC30" s="111">
        <f t="shared" si="10"/>
      </c>
      <c r="AD30" s="111">
        <f t="shared" si="11"/>
      </c>
      <c r="AE30" s="80"/>
      <c r="AF30" s="80"/>
      <c r="AG30" s="80"/>
      <c r="AH30" s="111">
        <f t="shared" si="12"/>
      </c>
      <c r="AI30" s="111">
        <f t="shared" si="13"/>
      </c>
      <c r="AJ30" s="80"/>
      <c r="AK30" s="80"/>
      <c r="AL30" s="80"/>
      <c r="AM30" s="111">
        <f t="shared" si="14"/>
      </c>
      <c r="AN30" s="111">
        <f t="shared" si="15"/>
      </c>
      <c r="AO30" s="80"/>
      <c r="AP30" s="80"/>
      <c r="AQ30" s="80"/>
      <c r="AR30" s="80"/>
      <c r="AS30" s="80"/>
      <c r="AT30" s="80"/>
      <c r="AU30" s="43"/>
    </row>
    <row r="31" spans="2:47" s="42" customFormat="1" ht="39.75" customHeight="1" thickBot="1">
      <c r="B31" s="82">
        <v>26</v>
      </c>
      <c r="C31" s="80"/>
      <c r="D31" s="111">
        <f t="shared" si="0"/>
      </c>
      <c r="E31" s="111">
        <f t="shared" si="1"/>
      </c>
      <c r="F31" s="80"/>
      <c r="G31" s="80"/>
      <c r="H31" s="80"/>
      <c r="I31" s="111">
        <f t="shared" si="2"/>
      </c>
      <c r="J31" s="111">
        <f t="shared" si="3"/>
      </c>
      <c r="K31" s="80"/>
      <c r="L31" s="80"/>
      <c r="M31" s="80"/>
      <c r="N31" s="111">
        <f t="shared" si="4"/>
      </c>
      <c r="O31" s="111">
        <f t="shared" si="5"/>
      </c>
      <c r="P31" s="80"/>
      <c r="Q31" s="80"/>
      <c r="R31" s="80"/>
      <c r="S31" s="111">
        <f t="shared" si="6"/>
      </c>
      <c r="T31" s="111">
        <f t="shared" si="7"/>
      </c>
      <c r="U31" s="80"/>
      <c r="V31" s="80"/>
      <c r="W31" s="80"/>
      <c r="X31" s="111">
        <f t="shared" si="8"/>
      </c>
      <c r="Y31" s="111">
        <f t="shared" si="9"/>
      </c>
      <c r="Z31" s="80"/>
      <c r="AA31" s="80"/>
      <c r="AB31" s="80"/>
      <c r="AC31" s="111">
        <f t="shared" si="10"/>
      </c>
      <c r="AD31" s="111">
        <f t="shared" si="11"/>
      </c>
      <c r="AE31" s="80"/>
      <c r="AF31" s="80"/>
      <c r="AG31" s="80"/>
      <c r="AH31" s="111">
        <f t="shared" si="12"/>
      </c>
      <c r="AI31" s="111">
        <f t="shared" si="13"/>
      </c>
      <c r="AJ31" s="80"/>
      <c r="AK31" s="80"/>
      <c r="AL31" s="80"/>
      <c r="AM31" s="111">
        <f t="shared" si="14"/>
      </c>
      <c r="AN31" s="111">
        <f t="shared" si="15"/>
      </c>
      <c r="AO31" s="80"/>
      <c r="AP31" s="80"/>
      <c r="AQ31" s="80"/>
      <c r="AR31" s="80"/>
      <c r="AS31" s="80"/>
      <c r="AT31" s="80"/>
      <c r="AU31" s="43"/>
    </row>
    <row r="32" spans="2:47" s="42" customFormat="1" ht="39.75" customHeight="1" thickBot="1">
      <c r="B32" s="82">
        <v>27</v>
      </c>
      <c r="C32" s="80"/>
      <c r="D32" s="111">
        <f t="shared" si="0"/>
      </c>
      <c r="E32" s="111">
        <f t="shared" si="1"/>
      </c>
      <c r="F32" s="80"/>
      <c r="G32" s="80"/>
      <c r="H32" s="80"/>
      <c r="I32" s="111">
        <f t="shared" si="2"/>
      </c>
      <c r="J32" s="111">
        <f t="shared" si="3"/>
      </c>
      <c r="K32" s="80"/>
      <c r="L32" s="80"/>
      <c r="M32" s="80"/>
      <c r="N32" s="111">
        <f t="shared" si="4"/>
      </c>
      <c r="O32" s="111">
        <f t="shared" si="5"/>
      </c>
      <c r="P32" s="80"/>
      <c r="Q32" s="80"/>
      <c r="R32" s="80"/>
      <c r="S32" s="111">
        <f t="shared" si="6"/>
      </c>
      <c r="T32" s="111">
        <f t="shared" si="7"/>
      </c>
      <c r="U32" s="80"/>
      <c r="V32" s="80"/>
      <c r="W32" s="80"/>
      <c r="X32" s="111">
        <f t="shared" si="8"/>
      </c>
      <c r="Y32" s="111">
        <f t="shared" si="9"/>
      </c>
      <c r="Z32" s="80"/>
      <c r="AA32" s="80"/>
      <c r="AB32" s="80"/>
      <c r="AC32" s="111">
        <f t="shared" si="10"/>
      </c>
      <c r="AD32" s="111">
        <f t="shared" si="11"/>
      </c>
      <c r="AE32" s="80"/>
      <c r="AF32" s="80"/>
      <c r="AG32" s="80"/>
      <c r="AH32" s="111">
        <f t="shared" si="12"/>
      </c>
      <c r="AI32" s="111">
        <f t="shared" si="13"/>
      </c>
      <c r="AJ32" s="80"/>
      <c r="AK32" s="80"/>
      <c r="AL32" s="80"/>
      <c r="AM32" s="111">
        <f t="shared" si="14"/>
      </c>
      <c r="AN32" s="111">
        <f t="shared" si="15"/>
      </c>
      <c r="AO32" s="80"/>
      <c r="AP32" s="80"/>
      <c r="AQ32" s="80"/>
      <c r="AR32" s="80"/>
      <c r="AS32" s="80"/>
      <c r="AT32" s="80"/>
      <c r="AU32" s="43"/>
    </row>
    <row r="33" spans="2:47" s="42" customFormat="1" ht="39.75" customHeight="1" thickBot="1">
      <c r="B33" s="82">
        <v>28</v>
      </c>
      <c r="C33" s="80"/>
      <c r="D33" s="111">
        <f t="shared" si="0"/>
      </c>
      <c r="E33" s="111">
        <f t="shared" si="1"/>
      </c>
      <c r="F33" s="80"/>
      <c r="G33" s="80"/>
      <c r="H33" s="80"/>
      <c r="I33" s="111">
        <f t="shared" si="2"/>
      </c>
      <c r="J33" s="111">
        <f t="shared" si="3"/>
      </c>
      <c r="K33" s="80"/>
      <c r="L33" s="80"/>
      <c r="M33" s="80"/>
      <c r="N33" s="111">
        <f t="shared" si="4"/>
      </c>
      <c r="O33" s="111">
        <f t="shared" si="5"/>
      </c>
      <c r="P33" s="80"/>
      <c r="Q33" s="80"/>
      <c r="R33" s="80"/>
      <c r="S33" s="111">
        <f t="shared" si="6"/>
      </c>
      <c r="T33" s="111">
        <f t="shared" si="7"/>
      </c>
      <c r="U33" s="80"/>
      <c r="V33" s="80"/>
      <c r="W33" s="80"/>
      <c r="X33" s="111">
        <f t="shared" si="8"/>
      </c>
      <c r="Y33" s="111">
        <f t="shared" si="9"/>
      </c>
      <c r="Z33" s="80"/>
      <c r="AA33" s="80"/>
      <c r="AB33" s="80"/>
      <c r="AC33" s="111">
        <f t="shared" si="10"/>
      </c>
      <c r="AD33" s="111">
        <f t="shared" si="11"/>
      </c>
      <c r="AE33" s="80"/>
      <c r="AF33" s="80"/>
      <c r="AG33" s="80"/>
      <c r="AH33" s="111">
        <f t="shared" si="12"/>
      </c>
      <c r="AI33" s="111">
        <f t="shared" si="13"/>
      </c>
      <c r="AJ33" s="80"/>
      <c r="AK33" s="80"/>
      <c r="AL33" s="80"/>
      <c r="AM33" s="111">
        <f t="shared" si="14"/>
      </c>
      <c r="AN33" s="111">
        <f t="shared" si="15"/>
      </c>
      <c r="AO33" s="80"/>
      <c r="AP33" s="80"/>
      <c r="AQ33" s="80"/>
      <c r="AR33" s="80"/>
      <c r="AS33" s="80"/>
      <c r="AT33" s="80"/>
      <c r="AU33" s="43"/>
    </row>
    <row r="34" spans="2:47" s="42" customFormat="1" ht="39.75" customHeight="1" thickBot="1">
      <c r="B34" s="82">
        <v>29</v>
      </c>
      <c r="C34" s="80"/>
      <c r="D34" s="111">
        <f t="shared" si="0"/>
      </c>
      <c r="E34" s="111">
        <f t="shared" si="1"/>
      </c>
      <c r="F34" s="80"/>
      <c r="G34" s="80"/>
      <c r="H34" s="80"/>
      <c r="I34" s="111">
        <f t="shared" si="2"/>
      </c>
      <c r="J34" s="111">
        <f t="shared" si="3"/>
      </c>
      <c r="K34" s="80"/>
      <c r="L34" s="80"/>
      <c r="M34" s="80"/>
      <c r="N34" s="111">
        <f t="shared" si="4"/>
      </c>
      <c r="O34" s="111">
        <f t="shared" si="5"/>
      </c>
      <c r="P34" s="80"/>
      <c r="Q34" s="80"/>
      <c r="R34" s="80"/>
      <c r="S34" s="111">
        <f t="shared" si="6"/>
      </c>
      <c r="T34" s="111">
        <f t="shared" si="7"/>
      </c>
      <c r="U34" s="80"/>
      <c r="V34" s="80"/>
      <c r="W34" s="80"/>
      <c r="X34" s="111">
        <f t="shared" si="8"/>
      </c>
      <c r="Y34" s="111">
        <f t="shared" si="9"/>
      </c>
      <c r="Z34" s="80"/>
      <c r="AA34" s="80"/>
      <c r="AB34" s="80"/>
      <c r="AC34" s="111">
        <f t="shared" si="10"/>
      </c>
      <c r="AD34" s="111">
        <f t="shared" si="11"/>
      </c>
      <c r="AE34" s="80"/>
      <c r="AF34" s="80"/>
      <c r="AG34" s="80"/>
      <c r="AH34" s="111">
        <f t="shared" si="12"/>
      </c>
      <c r="AI34" s="111">
        <f t="shared" si="13"/>
      </c>
      <c r="AJ34" s="80"/>
      <c r="AK34" s="80"/>
      <c r="AL34" s="80"/>
      <c r="AM34" s="111">
        <f t="shared" si="14"/>
      </c>
      <c r="AN34" s="111">
        <f t="shared" si="15"/>
      </c>
      <c r="AO34" s="80"/>
      <c r="AP34" s="80"/>
      <c r="AQ34" s="80"/>
      <c r="AR34" s="80"/>
      <c r="AS34" s="80"/>
      <c r="AT34" s="80"/>
      <c r="AU34" s="43"/>
    </row>
    <row r="35" spans="2:47" s="42" customFormat="1" ht="39.75" customHeight="1" thickBot="1">
      <c r="B35" s="82">
        <v>30</v>
      </c>
      <c r="C35" s="80"/>
      <c r="D35" s="111">
        <f t="shared" si="0"/>
      </c>
      <c r="E35" s="111">
        <f t="shared" si="1"/>
      </c>
      <c r="F35" s="80"/>
      <c r="G35" s="80"/>
      <c r="H35" s="80"/>
      <c r="I35" s="111">
        <f t="shared" si="2"/>
      </c>
      <c r="J35" s="111">
        <f t="shared" si="3"/>
      </c>
      <c r="K35" s="80"/>
      <c r="L35" s="80"/>
      <c r="M35" s="80"/>
      <c r="N35" s="111">
        <f t="shared" si="4"/>
      </c>
      <c r="O35" s="111">
        <f t="shared" si="5"/>
      </c>
      <c r="P35" s="80"/>
      <c r="Q35" s="80"/>
      <c r="R35" s="80"/>
      <c r="S35" s="111">
        <f t="shared" si="6"/>
      </c>
      <c r="T35" s="111">
        <f t="shared" si="7"/>
      </c>
      <c r="U35" s="80"/>
      <c r="V35" s="80"/>
      <c r="W35" s="80"/>
      <c r="X35" s="111">
        <f t="shared" si="8"/>
      </c>
      <c r="Y35" s="111">
        <f t="shared" si="9"/>
      </c>
      <c r="Z35" s="80"/>
      <c r="AA35" s="80"/>
      <c r="AB35" s="80"/>
      <c r="AC35" s="111">
        <f t="shared" si="10"/>
      </c>
      <c r="AD35" s="111">
        <f t="shared" si="11"/>
      </c>
      <c r="AE35" s="80"/>
      <c r="AF35" s="80"/>
      <c r="AG35" s="80"/>
      <c r="AH35" s="111">
        <f t="shared" si="12"/>
      </c>
      <c r="AI35" s="111">
        <f t="shared" si="13"/>
      </c>
      <c r="AJ35" s="80"/>
      <c r="AK35" s="80"/>
      <c r="AL35" s="80"/>
      <c r="AM35" s="111">
        <f t="shared" si="14"/>
      </c>
      <c r="AN35" s="111">
        <f t="shared" si="15"/>
      </c>
      <c r="AO35" s="80"/>
      <c r="AP35" s="80"/>
      <c r="AQ35" s="80"/>
      <c r="AR35" s="80"/>
      <c r="AS35" s="80"/>
      <c r="AT35" s="80"/>
      <c r="AU35" s="43"/>
    </row>
    <row r="36" spans="2:47" s="42" customFormat="1" ht="39.75" customHeight="1" thickBot="1">
      <c r="B36" s="83">
        <v>31</v>
      </c>
      <c r="C36" s="80"/>
      <c r="D36" s="111">
        <f t="shared" si="0"/>
      </c>
      <c r="E36" s="111">
        <f t="shared" si="1"/>
      </c>
      <c r="F36" s="80"/>
      <c r="G36" s="80"/>
      <c r="H36" s="80"/>
      <c r="I36" s="111">
        <f t="shared" si="2"/>
      </c>
      <c r="J36" s="111">
        <f t="shared" si="3"/>
      </c>
      <c r="K36" s="80"/>
      <c r="L36" s="80"/>
      <c r="M36" s="80"/>
      <c r="N36" s="111">
        <f t="shared" si="4"/>
      </c>
      <c r="O36" s="111">
        <f t="shared" si="5"/>
      </c>
      <c r="P36" s="80"/>
      <c r="Q36" s="80"/>
      <c r="R36" s="80"/>
      <c r="S36" s="111">
        <f t="shared" si="6"/>
      </c>
      <c r="T36" s="111">
        <f t="shared" si="7"/>
      </c>
      <c r="U36" s="80"/>
      <c r="V36" s="80"/>
      <c r="W36" s="80"/>
      <c r="X36" s="111">
        <f t="shared" si="8"/>
      </c>
      <c r="Y36" s="111">
        <f t="shared" si="9"/>
      </c>
      <c r="Z36" s="80"/>
      <c r="AA36" s="80"/>
      <c r="AB36" s="80"/>
      <c r="AC36" s="111">
        <f t="shared" si="10"/>
      </c>
      <c r="AD36" s="111">
        <f t="shared" si="11"/>
      </c>
      <c r="AE36" s="80"/>
      <c r="AF36" s="80"/>
      <c r="AG36" s="80"/>
      <c r="AH36" s="111">
        <f t="shared" si="12"/>
      </c>
      <c r="AI36" s="111">
        <f t="shared" si="13"/>
      </c>
      <c r="AJ36" s="80"/>
      <c r="AK36" s="80"/>
      <c r="AL36" s="80"/>
      <c r="AM36" s="111">
        <f t="shared" si="14"/>
      </c>
      <c r="AN36" s="111">
        <f t="shared" si="15"/>
      </c>
      <c r="AO36" s="80"/>
      <c r="AP36" s="80"/>
      <c r="AQ36" s="80"/>
      <c r="AR36" s="80"/>
      <c r="AS36" s="80"/>
      <c r="AT36" s="80"/>
      <c r="AU36" s="43"/>
    </row>
    <row r="37" spans="2:47" s="42" customFormat="1" ht="39.75" customHeight="1" thickBot="1">
      <c r="B37" s="82">
        <v>32</v>
      </c>
      <c r="C37" s="80"/>
      <c r="D37" s="111">
        <f t="shared" si="0"/>
      </c>
      <c r="E37" s="111">
        <f t="shared" si="1"/>
      </c>
      <c r="F37" s="80"/>
      <c r="G37" s="80"/>
      <c r="H37" s="80"/>
      <c r="I37" s="111">
        <f t="shared" si="2"/>
      </c>
      <c r="J37" s="111">
        <f t="shared" si="3"/>
      </c>
      <c r="K37" s="80"/>
      <c r="L37" s="80"/>
      <c r="M37" s="80"/>
      <c r="N37" s="111">
        <f t="shared" si="4"/>
      </c>
      <c r="O37" s="111">
        <f t="shared" si="5"/>
      </c>
      <c r="P37" s="80"/>
      <c r="Q37" s="80"/>
      <c r="R37" s="80"/>
      <c r="S37" s="111">
        <f t="shared" si="6"/>
      </c>
      <c r="T37" s="111">
        <f t="shared" si="7"/>
      </c>
      <c r="U37" s="80"/>
      <c r="V37" s="80"/>
      <c r="W37" s="80"/>
      <c r="X37" s="111">
        <f t="shared" si="8"/>
      </c>
      <c r="Y37" s="111">
        <f t="shared" si="9"/>
      </c>
      <c r="Z37" s="80"/>
      <c r="AA37" s="80"/>
      <c r="AB37" s="80"/>
      <c r="AC37" s="111">
        <f t="shared" si="10"/>
      </c>
      <c r="AD37" s="111">
        <f t="shared" si="11"/>
      </c>
      <c r="AE37" s="80"/>
      <c r="AF37" s="80"/>
      <c r="AG37" s="80"/>
      <c r="AH37" s="111">
        <f t="shared" si="12"/>
      </c>
      <c r="AI37" s="111">
        <f t="shared" si="13"/>
      </c>
      <c r="AJ37" s="80"/>
      <c r="AK37" s="80"/>
      <c r="AL37" s="80"/>
      <c r="AM37" s="111">
        <f t="shared" si="14"/>
      </c>
      <c r="AN37" s="111">
        <f t="shared" si="15"/>
      </c>
      <c r="AO37" s="80"/>
      <c r="AP37" s="80"/>
      <c r="AQ37" s="80"/>
      <c r="AR37" s="80"/>
      <c r="AS37" s="80"/>
      <c r="AT37" s="80"/>
      <c r="AU37" s="43"/>
    </row>
    <row r="38" spans="2:47" s="42" customFormat="1" ht="39.75" customHeight="1" thickBot="1">
      <c r="B38" s="82">
        <v>33</v>
      </c>
      <c r="C38" s="80"/>
      <c r="D38" s="111">
        <f t="shared" si="0"/>
      </c>
      <c r="E38" s="111">
        <f t="shared" si="1"/>
      </c>
      <c r="F38" s="80"/>
      <c r="G38" s="80"/>
      <c r="H38" s="80"/>
      <c r="I38" s="111">
        <f t="shared" si="2"/>
      </c>
      <c r="J38" s="111">
        <f t="shared" si="3"/>
      </c>
      <c r="K38" s="80"/>
      <c r="L38" s="80"/>
      <c r="M38" s="80"/>
      <c r="N38" s="111">
        <f t="shared" si="4"/>
      </c>
      <c r="O38" s="111">
        <f t="shared" si="5"/>
      </c>
      <c r="P38" s="80"/>
      <c r="Q38" s="80"/>
      <c r="R38" s="80"/>
      <c r="S38" s="111">
        <f t="shared" si="6"/>
      </c>
      <c r="T38" s="111">
        <f t="shared" si="7"/>
      </c>
      <c r="U38" s="80"/>
      <c r="V38" s="80"/>
      <c r="W38" s="80"/>
      <c r="X38" s="111">
        <f t="shared" si="8"/>
      </c>
      <c r="Y38" s="111">
        <f t="shared" si="9"/>
      </c>
      <c r="Z38" s="80"/>
      <c r="AA38" s="80"/>
      <c r="AB38" s="80"/>
      <c r="AC38" s="111">
        <f t="shared" si="10"/>
      </c>
      <c r="AD38" s="111">
        <f t="shared" si="11"/>
      </c>
      <c r="AE38" s="80"/>
      <c r="AF38" s="80"/>
      <c r="AG38" s="80"/>
      <c r="AH38" s="111">
        <f t="shared" si="12"/>
      </c>
      <c r="AI38" s="111">
        <f t="shared" si="13"/>
      </c>
      <c r="AJ38" s="80"/>
      <c r="AK38" s="80"/>
      <c r="AL38" s="80"/>
      <c r="AM38" s="111">
        <f t="shared" si="14"/>
      </c>
      <c r="AN38" s="111">
        <f t="shared" si="15"/>
      </c>
      <c r="AO38" s="80"/>
      <c r="AP38" s="80"/>
      <c r="AQ38" s="80"/>
      <c r="AR38" s="80"/>
      <c r="AS38" s="80"/>
      <c r="AT38" s="80"/>
      <c r="AU38" s="43"/>
    </row>
    <row r="39" spans="2:47" s="42" customFormat="1" ht="39.75" customHeight="1" thickBot="1">
      <c r="B39" s="82">
        <v>34</v>
      </c>
      <c r="C39" s="80"/>
      <c r="D39" s="111">
        <f t="shared" si="0"/>
      </c>
      <c r="E39" s="111">
        <f t="shared" si="1"/>
      </c>
      <c r="F39" s="80"/>
      <c r="G39" s="80"/>
      <c r="H39" s="80"/>
      <c r="I39" s="111">
        <f t="shared" si="2"/>
      </c>
      <c r="J39" s="111">
        <f t="shared" si="3"/>
      </c>
      <c r="K39" s="80"/>
      <c r="L39" s="80"/>
      <c r="M39" s="80"/>
      <c r="N39" s="111">
        <f t="shared" si="4"/>
      </c>
      <c r="O39" s="111">
        <f t="shared" si="5"/>
      </c>
      <c r="P39" s="80"/>
      <c r="Q39" s="80"/>
      <c r="R39" s="80"/>
      <c r="S39" s="111">
        <f t="shared" si="6"/>
      </c>
      <c r="T39" s="111">
        <f t="shared" si="7"/>
      </c>
      <c r="U39" s="80"/>
      <c r="V39" s="80"/>
      <c r="W39" s="80"/>
      <c r="X39" s="111">
        <f t="shared" si="8"/>
      </c>
      <c r="Y39" s="111">
        <f t="shared" si="9"/>
      </c>
      <c r="Z39" s="80"/>
      <c r="AA39" s="80"/>
      <c r="AB39" s="80"/>
      <c r="AC39" s="111">
        <f t="shared" si="10"/>
      </c>
      <c r="AD39" s="111">
        <f t="shared" si="11"/>
      </c>
      <c r="AE39" s="80"/>
      <c r="AF39" s="80"/>
      <c r="AG39" s="80"/>
      <c r="AH39" s="111">
        <f t="shared" si="12"/>
      </c>
      <c r="AI39" s="111">
        <f t="shared" si="13"/>
      </c>
      <c r="AJ39" s="80"/>
      <c r="AK39" s="80"/>
      <c r="AL39" s="80"/>
      <c r="AM39" s="111">
        <f t="shared" si="14"/>
      </c>
      <c r="AN39" s="111">
        <f t="shared" si="15"/>
      </c>
      <c r="AO39" s="80"/>
      <c r="AP39" s="80"/>
      <c r="AQ39" s="80"/>
      <c r="AR39" s="80"/>
      <c r="AS39" s="80"/>
      <c r="AT39" s="80"/>
      <c r="AU39" s="43"/>
    </row>
    <row r="40" spans="2:47" s="42" customFormat="1" ht="39.75" customHeight="1" thickBot="1">
      <c r="B40" s="82">
        <v>35</v>
      </c>
      <c r="C40" s="80"/>
      <c r="D40" s="111">
        <f t="shared" si="0"/>
      </c>
      <c r="E40" s="111">
        <f t="shared" si="1"/>
      </c>
      <c r="F40" s="80"/>
      <c r="G40" s="80"/>
      <c r="H40" s="80"/>
      <c r="I40" s="111">
        <f t="shared" si="2"/>
      </c>
      <c r="J40" s="111">
        <f t="shared" si="3"/>
      </c>
      <c r="K40" s="80"/>
      <c r="L40" s="80"/>
      <c r="M40" s="80"/>
      <c r="N40" s="111">
        <f t="shared" si="4"/>
      </c>
      <c r="O40" s="111">
        <f t="shared" si="5"/>
      </c>
      <c r="P40" s="80"/>
      <c r="Q40" s="80"/>
      <c r="R40" s="80"/>
      <c r="S40" s="111">
        <f t="shared" si="6"/>
      </c>
      <c r="T40" s="111">
        <f t="shared" si="7"/>
      </c>
      <c r="U40" s="80"/>
      <c r="V40" s="80"/>
      <c r="W40" s="80"/>
      <c r="X40" s="111">
        <f t="shared" si="8"/>
      </c>
      <c r="Y40" s="111">
        <f t="shared" si="9"/>
      </c>
      <c r="Z40" s="80"/>
      <c r="AA40" s="80"/>
      <c r="AB40" s="80"/>
      <c r="AC40" s="111">
        <f t="shared" si="10"/>
      </c>
      <c r="AD40" s="111">
        <f t="shared" si="11"/>
      </c>
      <c r="AE40" s="80"/>
      <c r="AF40" s="80"/>
      <c r="AG40" s="80"/>
      <c r="AH40" s="111">
        <f t="shared" si="12"/>
      </c>
      <c r="AI40" s="111">
        <f t="shared" si="13"/>
      </c>
      <c r="AJ40" s="80"/>
      <c r="AK40" s="80"/>
      <c r="AL40" s="80"/>
      <c r="AM40" s="111">
        <f t="shared" si="14"/>
      </c>
      <c r="AN40" s="111">
        <f t="shared" si="15"/>
      </c>
      <c r="AO40" s="80"/>
      <c r="AP40" s="80"/>
      <c r="AQ40" s="80"/>
      <c r="AR40" s="80"/>
      <c r="AS40" s="80"/>
      <c r="AT40" s="80"/>
      <c r="AU40" s="43"/>
    </row>
    <row r="41" spans="2:47" s="42" customFormat="1" ht="39.75" customHeight="1" thickBot="1">
      <c r="B41" s="82">
        <v>36</v>
      </c>
      <c r="C41" s="80"/>
      <c r="D41" s="111">
        <f t="shared" si="0"/>
      </c>
      <c r="E41" s="111">
        <f t="shared" si="1"/>
      </c>
      <c r="F41" s="80"/>
      <c r="G41" s="80"/>
      <c r="H41" s="80"/>
      <c r="I41" s="111">
        <f t="shared" si="2"/>
      </c>
      <c r="J41" s="111">
        <f t="shared" si="3"/>
      </c>
      <c r="K41" s="80"/>
      <c r="L41" s="80"/>
      <c r="M41" s="80"/>
      <c r="N41" s="111">
        <f t="shared" si="4"/>
      </c>
      <c r="O41" s="111">
        <f t="shared" si="5"/>
      </c>
      <c r="P41" s="80"/>
      <c r="Q41" s="80"/>
      <c r="R41" s="80"/>
      <c r="S41" s="111">
        <f t="shared" si="6"/>
      </c>
      <c r="T41" s="111">
        <f t="shared" si="7"/>
      </c>
      <c r="U41" s="80"/>
      <c r="V41" s="80"/>
      <c r="W41" s="80"/>
      <c r="X41" s="111">
        <f t="shared" si="8"/>
      </c>
      <c r="Y41" s="111">
        <f t="shared" si="9"/>
      </c>
      <c r="Z41" s="80"/>
      <c r="AA41" s="80"/>
      <c r="AB41" s="80"/>
      <c r="AC41" s="111">
        <f t="shared" si="10"/>
      </c>
      <c r="AD41" s="111">
        <f t="shared" si="11"/>
      </c>
      <c r="AE41" s="80"/>
      <c r="AF41" s="80"/>
      <c r="AG41" s="80"/>
      <c r="AH41" s="111">
        <f t="shared" si="12"/>
      </c>
      <c r="AI41" s="111">
        <f t="shared" si="13"/>
      </c>
      <c r="AJ41" s="80"/>
      <c r="AK41" s="80"/>
      <c r="AL41" s="80"/>
      <c r="AM41" s="111">
        <f t="shared" si="14"/>
      </c>
      <c r="AN41" s="111">
        <f t="shared" si="15"/>
      </c>
      <c r="AO41" s="80"/>
      <c r="AP41" s="80"/>
      <c r="AQ41" s="80"/>
      <c r="AR41" s="80"/>
      <c r="AS41" s="80"/>
      <c r="AT41" s="80"/>
      <c r="AU41" s="43"/>
    </row>
    <row r="42" spans="2:47" s="42" customFormat="1" ht="39.75" customHeight="1" thickBot="1">
      <c r="B42" s="82">
        <v>37</v>
      </c>
      <c r="C42" s="80"/>
      <c r="D42" s="111">
        <f t="shared" si="0"/>
      </c>
      <c r="E42" s="111">
        <f t="shared" si="1"/>
      </c>
      <c r="F42" s="80"/>
      <c r="G42" s="80"/>
      <c r="H42" s="80"/>
      <c r="I42" s="111">
        <f t="shared" si="2"/>
      </c>
      <c r="J42" s="111">
        <f t="shared" si="3"/>
      </c>
      <c r="K42" s="80"/>
      <c r="L42" s="80"/>
      <c r="M42" s="80"/>
      <c r="N42" s="111">
        <f t="shared" si="4"/>
      </c>
      <c r="O42" s="111">
        <f t="shared" si="5"/>
      </c>
      <c r="P42" s="80"/>
      <c r="Q42" s="80"/>
      <c r="R42" s="80"/>
      <c r="S42" s="111">
        <f t="shared" si="6"/>
      </c>
      <c r="T42" s="111">
        <f t="shared" si="7"/>
      </c>
      <c r="U42" s="80"/>
      <c r="V42" s="80"/>
      <c r="W42" s="80"/>
      <c r="X42" s="111">
        <f t="shared" si="8"/>
      </c>
      <c r="Y42" s="111">
        <f t="shared" si="9"/>
      </c>
      <c r="Z42" s="80"/>
      <c r="AA42" s="80"/>
      <c r="AB42" s="80"/>
      <c r="AC42" s="111">
        <f t="shared" si="10"/>
      </c>
      <c r="AD42" s="111">
        <f t="shared" si="11"/>
      </c>
      <c r="AE42" s="80"/>
      <c r="AF42" s="80"/>
      <c r="AG42" s="80"/>
      <c r="AH42" s="111">
        <f t="shared" si="12"/>
      </c>
      <c r="AI42" s="111">
        <f t="shared" si="13"/>
      </c>
      <c r="AJ42" s="80"/>
      <c r="AK42" s="80"/>
      <c r="AL42" s="80"/>
      <c r="AM42" s="111">
        <f t="shared" si="14"/>
      </c>
      <c r="AN42" s="111">
        <f t="shared" si="15"/>
      </c>
      <c r="AO42" s="80"/>
      <c r="AP42" s="80"/>
      <c r="AQ42" s="80"/>
      <c r="AR42" s="80"/>
      <c r="AS42" s="80"/>
      <c r="AT42" s="80"/>
      <c r="AU42" s="43"/>
    </row>
    <row r="43" spans="2:47" s="42" customFormat="1" ht="39.75" customHeight="1" thickBot="1">
      <c r="B43" s="82">
        <v>38</v>
      </c>
      <c r="C43" s="80"/>
      <c r="D43" s="111">
        <f t="shared" si="0"/>
      </c>
      <c r="E43" s="111">
        <f t="shared" si="1"/>
      </c>
      <c r="F43" s="80"/>
      <c r="G43" s="80"/>
      <c r="H43" s="80"/>
      <c r="I43" s="111">
        <f t="shared" si="2"/>
      </c>
      <c r="J43" s="111">
        <f t="shared" si="3"/>
      </c>
      <c r="K43" s="80"/>
      <c r="L43" s="80"/>
      <c r="M43" s="80"/>
      <c r="N43" s="111">
        <f t="shared" si="4"/>
      </c>
      <c r="O43" s="111">
        <f t="shared" si="5"/>
      </c>
      <c r="P43" s="80"/>
      <c r="Q43" s="80"/>
      <c r="R43" s="80"/>
      <c r="S43" s="111">
        <f t="shared" si="6"/>
      </c>
      <c r="T43" s="111">
        <f t="shared" si="7"/>
      </c>
      <c r="U43" s="80"/>
      <c r="V43" s="80"/>
      <c r="W43" s="80"/>
      <c r="X43" s="111">
        <f t="shared" si="8"/>
      </c>
      <c r="Y43" s="111">
        <f t="shared" si="9"/>
      </c>
      <c r="Z43" s="80"/>
      <c r="AA43" s="80"/>
      <c r="AB43" s="80"/>
      <c r="AC43" s="111">
        <f t="shared" si="10"/>
      </c>
      <c r="AD43" s="111">
        <f t="shared" si="11"/>
      </c>
      <c r="AE43" s="80"/>
      <c r="AF43" s="80"/>
      <c r="AG43" s="80"/>
      <c r="AH43" s="111">
        <f t="shared" si="12"/>
      </c>
      <c r="AI43" s="111">
        <f t="shared" si="13"/>
      </c>
      <c r="AJ43" s="80"/>
      <c r="AK43" s="80"/>
      <c r="AL43" s="80"/>
      <c r="AM43" s="111">
        <f t="shared" si="14"/>
      </c>
      <c r="AN43" s="111">
        <f t="shared" si="15"/>
      </c>
      <c r="AO43" s="80"/>
      <c r="AP43" s="80"/>
      <c r="AQ43" s="80"/>
      <c r="AR43" s="80"/>
      <c r="AS43" s="80"/>
      <c r="AT43" s="80"/>
      <c r="AU43" s="43"/>
    </row>
    <row r="44" spans="2:47" s="42" customFormat="1" ht="39.75" customHeight="1" thickBot="1">
      <c r="B44" s="82">
        <v>39</v>
      </c>
      <c r="C44" s="80"/>
      <c r="D44" s="111">
        <f t="shared" si="0"/>
      </c>
      <c r="E44" s="111">
        <f t="shared" si="1"/>
      </c>
      <c r="F44" s="80"/>
      <c r="G44" s="80"/>
      <c r="H44" s="80"/>
      <c r="I44" s="111">
        <f t="shared" si="2"/>
      </c>
      <c r="J44" s="111">
        <f t="shared" si="3"/>
      </c>
      <c r="K44" s="80"/>
      <c r="L44" s="80"/>
      <c r="M44" s="80"/>
      <c r="N44" s="111">
        <f t="shared" si="4"/>
      </c>
      <c r="O44" s="111">
        <f t="shared" si="5"/>
      </c>
      <c r="P44" s="80"/>
      <c r="Q44" s="80"/>
      <c r="R44" s="80"/>
      <c r="S44" s="111">
        <f t="shared" si="6"/>
      </c>
      <c r="T44" s="111">
        <f t="shared" si="7"/>
      </c>
      <c r="U44" s="80"/>
      <c r="V44" s="80"/>
      <c r="W44" s="80"/>
      <c r="X44" s="111">
        <f t="shared" si="8"/>
      </c>
      <c r="Y44" s="111">
        <f t="shared" si="9"/>
      </c>
      <c r="Z44" s="80"/>
      <c r="AA44" s="80"/>
      <c r="AB44" s="80"/>
      <c r="AC44" s="111">
        <f t="shared" si="10"/>
      </c>
      <c r="AD44" s="111">
        <f t="shared" si="11"/>
      </c>
      <c r="AE44" s="80"/>
      <c r="AF44" s="80"/>
      <c r="AG44" s="80"/>
      <c r="AH44" s="111">
        <f t="shared" si="12"/>
      </c>
      <c r="AI44" s="111">
        <f t="shared" si="13"/>
      </c>
      <c r="AJ44" s="80"/>
      <c r="AK44" s="80"/>
      <c r="AL44" s="80"/>
      <c r="AM44" s="111">
        <f t="shared" si="14"/>
      </c>
      <c r="AN44" s="111">
        <f t="shared" si="15"/>
      </c>
      <c r="AO44" s="80"/>
      <c r="AP44" s="80"/>
      <c r="AQ44" s="80"/>
      <c r="AR44" s="80"/>
      <c r="AS44" s="80"/>
      <c r="AT44" s="80"/>
      <c r="AU44" s="43"/>
    </row>
    <row r="45" spans="2:47" s="42" customFormat="1" ht="39.75" customHeight="1" thickBot="1">
      <c r="B45" s="82">
        <v>40</v>
      </c>
      <c r="C45" s="80"/>
      <c r="D45" s="111">
        <f t="shared" si="0"/>
      </c>
      <c r="E45" s="111">
        <f t="shared" si="1"/>
      </c>
      <c r="F45" s="80"/>
      <c r="G45" s="80"/>
      <c r="H45" s="80"/>
      <c r="I45" s="111">
        <f t="shared" si="2"/>
      </c>
      <c r="J45" s="111">
        <f t="shared" si="3"/>
      </c>
      <c r="K45" s="80"/>
      <c r="L45" s="80"/>
      <c r="M45" s="80"/>
      <c r="N45" s="111">
        <f t="shared" si="4"/>
      </c>
      <c r="O45" s="111">
        <f t="shared" si="5"/>
      </c>
      <c r="P45" s="80"/>
      <c r="Q45" s="80"/>
      <c r="R45" s="80"/>
      <c r="S45" s="111">
        <f t="shared" si="6"/>
      </c>
      <c r="T45" s="111">
        <f t="shared" si="7"/>
      </c>
      <c r="U45" s="80"/>
      <c r="V45" s="80"/>
      <c r="W45" s="80"/>
      <c r="X45" s="111">
        <f t="shared" si="8"/>
      </c>
      <c r="Y45" s="111">
        <f t="shared" si="9"/>
      </c>
      <c r="Z45" s="80"/>
      <c r="AA45" s="80"/>
      <c r="AB45" s="80"/>
      <c r="AC45" s="111">
        <f t="shared" si="10"/>
      </c>
      <c r="AD45" s="111">
        <f t="shared" si="11"/>
      </c>
      <c r="AE45" s="80"/>
      <c r="AF45" s="80"/>
      <c r="AG45" s="80"/>
      <c r="AH45" s="111">
        <f t="shared" si="12"/>
      </c>
      <c r="AI45" s="111">
        <f t="shared" si="13"/>
      </c>
      <c r="AJ45" s="80"/>
      <c r="AK45" s="80"/>
      <c r="AL45" s="80"/>
      <c r="AM45" s="111">
        <f t="shared" si="14"/>
      </c>
      <c r="AN45" s="111">
        <f t="shared" si="15"/>
      </c>
      <c r="AO45" s="80"/>
      <c r="AP45" s="80"/>
      <c r="AQ45" s="80"/>
      <c r="AR45" s="80"/>
      <c r="AS45" s="80"/>
      <c r="AT45" s="80"/>
      <c r="AU45" s="43"/>
    </row>
    <row r="46" spans="2:47" s="42" customFormat="1" ht="39.75" customHeight="1" thickBot="1">
      <c r="B46" s="82" t="s">
        <v>97</v>
      </c>
      <c r="C46" s="80"/>
      <c r="D46" s="111">
        <f t="shared" si="0"/>
      </c>
      <c r="E46" s="111">
        <f t="shared" si="1"/>
      </c>
      <c r="F46" s="80"/>
      <c r="G46" s="80"/>
      <c r="H46" s="80"/>
      <c r="I46" s="111">
        <f t="shared" si="2"/>
      </c>
      <c r="J46" s="111">
        <f t="shared" si="3"/>
      </c>
      <c r="K46" s="80"/>
      <c r="L46" s="80"/>
      <c r="M46" s="80"/>
      <c r="N46" s="111">
        <f t="shared" si="4"/>
      </c>
      <c r="O46" s="111">
        <f t="shared" si="5"/>
      </c>
      <c r="P46" s="80"/>
      <c r="Q46" s="80"/>
      <c r="R46" s="80"/>
      <c r="S46" s="111">
        <f t="shared" si="6"/>
      </c>
      <c r="T46" s="111">
        <f t="shared" si="7"/>
      </c>
      <c r="U46" s="80"/>
      <c r="V46" s="80"/>
      <c r="W46" s="80"/>
      <c r="X46" s="111">
        <f t="shared" si="8"/>
      </c>
      <c r="Y46" s="111">
        <f t="shared" si="9"/>
      </c>
      <c r="Z46" s="80"/>
      <c r="AA46" s="80"/>
      <c r="AB46" s="80"/>
      <c r="AC46" s="111">
        <f t="shared" si="10"/>
      </c>
      <c r="AD46" s="111">
        <f t="shared" si="11"/>
      </c>
      <c r="AE46" s="80"/>
      <c r="AF46" s="80"/>
      <c r="AG46" s="80"/>
      <c r="AH46" s="111">
        <f t="shared" si="12"/>
      </c>
      <c r="AI46" s="111">
        <f t="shared" si="13"/>
      </c>
      <c r="AJ46" s="80"/>
      <c r="AK46" s="80"/>
      <c r="AL46" s="80"/>
      <c r="AM46" s="111">
        <f t="shared" si="14"/>
      </c>
      <c r="AN46" s="111">
        <f t="shared" si="15"/>
      </c>
      <c r="AO46" s="80"/>
      <c r="AP46" s="80"/>
      <c r="AQ46" s="80"/>
      <c r="AR46" s="80"/>
      <c r="AS46" s="80"/>
      <c r="AT46" s="80"/>
      <c r="AU46" s="43"/>
    </row>
    <row r="47" spans="2:47" s="42" customFormat="1" ht="13.5" thickBot="1">
      <c r="B47" s="3" t="s">
        <v>5</v>
      </c>
      <c r="C47" s="84">
        <f>COUNTIF(C6:C46,"Yes")</f>
        <v>0</v>
      </c>
      <c r="D47" s="84"/>
      <c r="E47" s="84"/>
      <c r="F47" s="84">
        <f>COUNTIF(F6:F46,"All")</f>
        <v>0</v>
      </c>
      <c r="G47" s="84"/>
      <c r="H47" s="84">
        <f>COUNTIF(H6:H46,"Yes")</f>
        <v>0</v>
      </c>
      <c r="I47" s="84"/>
      <c r="J47" s="84"/>
      <c r="K47" s="84">
        <f>COUNTIF(K6:K46,"All")</f>
        <v>0</v>
      </c>
      <c r="L47" s="84"/>
      <c r="M47" s="84">
        <f>COUNTIF(M6:M46,"Yes")</f>
        <v>0</v>
      </c>
      <c r="N47" s="84"/>
      <c r="O47" s="84"/>
      <c r="P47" s="84">
        <f>COUNTIF(P6:P46,"All")</f>
        <v>0</v>
      </c>
      <c r="Q47" s="84"/>
      <c r="R47" s="84">
        <f>COUNTIF(R6:R46,"Yes")</f>
        <v>0</v>
      </c>
      <c r="S47" s="84"/>
      <c r="T47" s="84"/>
      <c r="U47" s="84">
        <f>COUNTIF(U6:U46,"Yes")</f>
        <v>0</v>
      </c>
      <c r="V47" s="84"/>
      <c r="W47" s="84">
        <f>COUNTIF(W6:W46,"Yes")</f>
        <v>0</v>
      </c>
      <c r="X47" s="84"/>
      <c r="Y47" s="84"/>
      <c r="Z47" s="84">
        <f>COUNTIF(Z6:Z46,"Yes")</f>
        <v>0</v>
      </c>
      <c r="AA47" s="84"/>
      <c r="AB47" s="84">
        <f>COUNTIF(AB6:AB46,"Yes")</f>
        <v>0</v>
      </c>
      <c r="AC47" s="84"/>
      <c r="AD47" s="84"/>
      <c r="AE47" s="84">
        <f>COUNTIF(AE6:AE46,"Yes")</f>
        <v>0</v>
      </c>
      <c r="AF47" s="84"/>
      <c r="AG47" s="84">
        <f>COUNTIF(AG6:AG46,"Yes")</f>
        <v>0</v>
      </c>
      <c r="AH47" s="84"/>
      <c r="AI47" s="84"/>
      <c r="AJ47" s="84">
        <f>COUNTIF(AJ6:AJ46,"Yes")</f>
        <v>0</v>
      </c>
      <c r="AK47" s="84"/>
      <c r="AL47" s="84">
        <f>COUNTIF(AL6:AL46,"Yes")</f>
        <v>0</v>
      </c>
      <c r="AM47" s="84"/>
      <c r="AN47" s="84"/>
      <c r="AO47" s="84">
        <f aca="true" t="shared" si="16" ref="AO47:AU47">COUNTIF(AO6:AO46,"Yes")</f>
        <v>0</v>
      </c>
      <c r="AP47" s="84"/>
      <c r="AQ47" s="84">
        <f t="shared" si="16"/>
        <v>0</v>
      </c>
      <c r="AR47" s="84">
        <f t="shared" si="16"/>
        <v>0</v>
      </c>
      <c r="AS47" s="84">
        <f t="shared" si="16"/>
        <v>0</v>
      </c>
      <c r="AT47" s="84">
        <f t="shared" si="16"/>
        <v>0</v>
      </c>
      <c r="AU47" s="84">
        <f t="shared" si="16"/>
        <v>0</v>
      </c>
    </row>
    <row r="48" spans="2:47" s="42" customFormat="1" ht="13.5" thickBot="1">
      <c r="B48" s="3" t="s">
        <v>6</v>
      </c>
      <c r="C48" s="84">
        <f>COUNTIF(C6:C46,"No")</f>
        <v>0</v>
      </c>
      <c r="D48" s="84"/>
      <c r="E48" s="84"/>
      <c r="F48" s="84">
        <f>COUNTIF(F6:F46,"No")</f>
        <v>0</v>
      </c>
      <c r="G48" s="84"/>
      <c r="H48" s="84">
        <f>COUNTIF(H6:H46,"No")</f>
        <v>0</v>
      </c>
      <c r="I48" s="84"/>
      <c r="J48" s="84"/>
      <c r="K48" s="84">
        <f>COUNTIF(K6:K46,"No")</f>
        <v>0</v>
      </c>
      <c r="L48" s="84"/>
      <c r="M48" s="84">
        <f>COUNTIF(M6:M46,"No")</f>
        <v>0</v>
      </c>
      <c r="N48" s="84"/>
      <c r="O48" s="84"/>
      <c r="P48" s="84">
        <f>COUNTIF(P6:P46,"No")</f>
        <v>0</v>
      </c>
      <c r="Q48" s="84"/>
      <c r="R48" s="84">
        <f>COUNTIF(R6:R46,"No")</f>
        <v>0</v>
      </c>
      <c r="S48" s="84"/>
      <c r="T48" s="84"/>
      <c r="U48" s="84">
        <f>COUNTIF(U6:U46,"No")</f>
        <v>0</v>
      </c>
      <c r="V48" s="84"/>
      <c r="W48" s="84">
        <f>COUNTIF(W6:W46,"No")</f>
        <v>0</v>
      </c>
      <c r="X48" s="84"/>
      <c r="Y48" s="84"/>
      <c r="Z48" s="84">
        <f>COUNTIF(Z6:Z46,"No")</f>
        <v>0</v>
      </c>
      <c r="AA48" s="84"/>
      <c r="AB48" s="84">
        <f>COUNTIF(AB6:AB46,"No")</f>
        <v>0</v>
      </c>
      <c r="AC48" s="84"/>
      <c r="AD48" s="84"/>
      <c r="AE48" s="84">
        <f>COUNTIF(AE6:AE46,"No")</f>
        <v>0</v>
      </c>
      <c r="AF48" s="84"/>
      <c r="AG48" s="84">
        <f>COUNTIF(AG6:AG46,"No")</f>
        <v>0</v>
      </c>
      <c r="AH48" s="84"/>
      <c r="AI48" s="84"/>
      <c r="AJ48" s="84">
        <f>COUNTIF(AJ6:AJ46,"No")</f>
        <v>0</v>
      </c>
      <c r="AK48" s="84"/>
      <c r="AL48" s="84">
        <f>COUNTIF(AL6:AL46,"No")</f>
        <v>0</v>
      </c>
      <c r="AM48" s="84"/>
      <c r="AN48" s="84"/>
      <c r="AO48" s="84">
        <f aca="true" t="shared" si="17" ref="AO48:AU48">COUNTIF(AO6:AO46,"No")</f>
        <v>0</v>
      </c>
      <c r="AP48" s="84"/>
      <c r="AQ48" s="84">
        <f t="shared" si="17"/>
        <v>0</v>
      </c>
      <c r="AR48" s="84">
        <f t="shared" si="17"/>
        <v>0</v>
      </c>
      <c r="AS48" s="84">
        <f t="shared" si="17"/>
        <v>0</v>
      </c>
      <c r="AT48" s="84">
        <f t="shared" si="17"/>
        <v>0</v>
      </c>
      <c r="AU48" s="84">
        <f t="shared" si="17"/>
        <v>0</v>
      </c>
    </row>
    <row r="49" spans="2:47" s="42" customFormat="1" ht="13.5" thickBot="1">
      <c r="B49" s="3" t="s">
        <v>7</v>
      </c>
      <c r="C49" s="84">
        <f>SUM(C47:C48)</f>
        <v>0</v>
      </c>
      <c r="D49" s="84"/>
      <c r="E49" s="84"/>
      <c r="F49" s="84">
        <f>SUM(F47:F48)</f>
        <v>0</v>
      </c>
      <c r="G49" s="84"/>
      <c r="H49" s="84">
        <f>SUM(H47:H48)</f>
        <v>0</v>
      </c>
      <c r="I49" s="84"/>
      <c r="J49" s="84"/>
      <c r="K49" s="84">
        <f>SUM(K47:K48)</f>
        <v>0</v>
      </c>
      <c r="L49" s="84"/>
      <c r="M49" s="84">
        <f>SUM(M47:M48)</f>
        <v>0</v>
      </c>
      <c r="N49" s="84"/>
      <c r="O49" s="84"/>
      <c r="P49" s="84">
        <f>SUM(P47:P48)</f>
        <v>0</v>
      </c>
      <c r="Q49" s="84"/>
      <c r="R49" s="84">
        <f>SUM(R47:R48)</f>
        <v>0</v>
      </c>
      <c r="S49" s="84"/>
      <c r="T49" s="84"/>
      <c r="U49" s="84">
        <f>SUM(U47:U48)</f>
        <v>0</v>
      </c>
      <c r="V49" s="84"/>
      <c r="W49" s="84">
        <f>SUM(W47:W48)</f>
        <v>0</v>
      </c>
      <c r="X49" s="84"/>
      <c r="Y49" s="84"/>
      <c r="Z49" s="84">
        <f>SUM(Z47:Z48)</f>
        <v>0</v>
      </c>
      <c r="AA49" s="84"/>
      <c r="AB49" s="84">
        <f>SUM(AB47:AB48)</f>
        <v>0</v>
      </c>
      <c r="AC49" s="84"/>
      <c r="AD49" s="84"/>
      <c r="AE49" s="84">
        <f>SUM(AE47:AE48)</f>
        <v>0</v>
      </c>
      <c r="AF49" s="84"/>
      <c r="AG49" s="84">
        <f>SUM(AG47:AG48)</f>
        <v>0</v>
      </c>
      <c r="AH49" s="84"/>
      <c r="AI49" s="84"/>
      <c r="AJ49" s="84">
        <f>SUM(AJ47:AJ48)</f>
        <v>0</v>
      </c>
      <c r="AK49" s="84"/>
      <c r="AL49" s="84">
        <f>SUM(AL47:AL48)</f>
        <v>0</v>
      </c>
      <c r="AM49" s="84"/>
      <c r="AN49" s="84"/>
      <c r="AO49" s="84">
        <f aca="true" t="shared" si="18" ref="AO49:AU49">SUM(AO47:AO48)</f>
        <v>0</v>
      </c>
      <c r="AP49" s="84"/>
      <c r="AQ49" s="84">
        <f t="shared" si="18"/>
        <v>0</v>
      </c>
      <c r="AR49" s="84">
        <f t="shared" si="18"/>
        <v>0</v>
      </c>
      <c r="AS49" s="84">
        <f t="shared" si="18"/>
        <v>0</v>
      </c>
      <c r="AT49" s="84">
        <f t="shared" si="18"/>
        <v>0</v>
      </c>
      <c r="AU49" s="84">
        <f t="shared" si="18"/>
        <v>0</v>
      </c>
    </row>
    <row r="50" spans="2:47" s="55" customFormat="1" ht="13.5" thickBot="1">
      <c r="B50" s="5" t="s">
        <v>8</v>
      </c>
      <c r="C50" s="85" t="str">
        <f>IF(ISERROR(C47/C49),"%",C47/C49)</f>
        <v>%</v>
      </c>
      <c r="D50" s="85"/>
      <c r="E50" s="85"/>
      <c r="F50" s="85" t="str">
        <f>IF(ISERROR(F47/F49),"%",F47/F49)</f>
        <v>%</v>
      </c>
      <c r="G50" s="85"/>
      <c r="H50" s="85" t="str">
        <f>IF(ISERROR(H47/H49),"%",H47/H49)</f>
        <v>%</v>
      </c>
      <c r="I50" s="85"/>
      <c r="J50" s="85"/>
      <c r="K50" s="85" t="str">
        <f>IF(ISERROR(K47/K49),"%",K47/K49)</f>
        <v>%</v>
      </c>
      <c r="L50" s="85"/>
      <c r="M50" s="85" t="str">
        <f>IF(ISERROR(M47/M49),"%",M47/M49)</f>
        <v>%</v>
      </c>
      <c r="N50" s="85"/>
      <c r="O50" s="85"/>
      <c r="P50" s="85" t="str">
        <f>IF(ISERROR(P47/P49),"%",P47/P49)</f>
        <v>%</v>
      </c>
      <c r="Q50" s="85"/>
      <c r="R50" s="85" t="str">
        <f>IF(ISERROR(R47/R49),"%",R47/R49)</f>
        <v>%</v>
      </c>
      <c r="S50" s="85"/>
      <c r="T50" s="85"/>
      <c r="U50" s="85" t="str">
        <f>IF(ISERROR(U47/U49),"%",U47/U49)</f>
        <v>%</v>
      </c>
      <c r="V50" s="85"/>
      <c r="W50" s="85" t="str">
        <f>IF(ISERROR(W47/W49),"%",W47/W49)</f>
        <v>%</v>
      </c>
      <c r="X50" s="85"/>
      <c r="Y50" s="85"/>
      <c r="Z50" s="85" t="str">
        <f>IF(ISERROR(Z47/Z49),"%",Z47/Z49)</f>
        <v>%</v>
      </c>
      <c r="AA50" s="85"/>
      <c r="AB50" s="85" t="str">
        <f>IF(ISERROR(AB47/AB49),"%",AB47/AB49)</f>
        <v>%</v>
      </c>
      <c r="AC50" s="85"/>
      <c r="AD50" s="85"/>
      <c r="AE50" s="85" t="str">
        <f>IF(ISERROR(AE47/AE49),"%",AE47/AE49)</f>
        <v>%</v>
      </c>
      <c r="AF50" s="85"/>
      <c r="AG50" s="85" t="str">
        <f>IF(ISERROR(AG47/AG49),"%",AG47/AG49)</f>
        <v>%</v>
      </c>
      <c r="AH50" s="85"/>
      <c r="AI50" s="85"/>
      <c r="AJ50" s="85" t="str">
        <f>IF(ISERROR(AJ47/AJ49),"%",AJ47/AJ49)</f>
        <v>%</v>
      </c>
      <c r="AK50" s="85"/>
      <c r="AL50" s="85" t="str">
        <f>IF(ISERROR(AL47/AL49),"%",AL47/AL49)</f>
        <v>%</v>
      </c>
      <c r="AM50" s="85"/>
      <c r="AN50" s="85"/>
      <c r="AO50" s="85" t="str">
        <f aca="true" t="shared" si="19" ref="AO50:AU50">IF(ISERROR(AO47/AO49),"%",AO47/AO49)</f>
        <v>%</v>
      </c>
      <c r="AP50" s="85"/>
      <c r="AQ50" s="85" t="str">
        <f t="shared" si="19"/>
        <v>%</v>
      </c>
      <c r="AR50" s="85" t="str">
        <f t="shared" si="19"/>
        <v>%</v>
      </c>
      <c r="AS50" s="85" t="str">
        <f t="shared" si="19"/>
        <v>%</v>
      </c>
      <c r="AT50" s="85" t="str">
        <f t="shared" si="19"/>
        <v>%</v>
      </c>
      <c r="AU50" s="85" t="str">
        <f t="shared" si="19"/>
        <v>%</v>
      </c>
    </row>
    <row r="51" spans="3:47" s="42" customFormat="1" ht="12.7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row>
    <row r="52" spans="3:47" s="42" customFormat="1" ht="13.5" thickBot="1">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row>
    <row r="53" spans="2:47" s="42" customFormat="1" ht="13.5" thickBot="1">
      <c r="B53" s="3" t="s">
        <v>18</v>
      </c>
      <c r="C53" s="84">
        <f>COUNTIF(C6:C46,"NA")</f>
        <v>0</v>
      </c>
      <c r="D53" s="84"/>
      <c r="E53" s="84"/>
      <c r="F53" s="84">
        <f>COUNTIF(F6:F46,"NA")</f>
        <v>0</v>
      </c>
      <c r="G53" s="84"/>
      <c r="H53" s="84">
        <f>COUNTIF(H6:H46,"NA")</f>
        <v>0</v>
      </c>
      <c r="I53" s="84"/>
      <c r="J53" s="84"/>
      <c r="K53" s="84">
        <f>COUNTIF(K6:K46,"NA")</f>
        <v>0</v>
      </c>
      <c r="L53" s="84"/>
      <c r="M53" s="84">
        <f>COUNTIF(M6:M46,"NA")</f>
        <v>0</v>
      </c>
      <c r="N53" s="84"/>
      <c r="O53" s="84"/>
      <c r="P53" s="84">
        <f>COUNTIF(P6:P46,"NA")</f>
        <v>0</v>
      </c>
      <c r="Q53" s="84"/>
      <c r="R53" s="84">
        <f>COUNTIF(R6:R46,"NA")</f>
        <v>0</v>
      </c>
      <c r="S53" s="84"/>
      <c r="T53" s="84"/>
      <c r="U53" s="84">
        <f>COUNTIF(U6:U46,"NA")</f>
        <v>0</v>
      </c>
      <c r="V53" s="84"/>
      <c r="W53" s="84">
        <f>COUNTIF(W6:W46,"NA")</f>
        <v>0</v>
      </c>
      <c r="X53" s="84"/>
      <c r="Y53" s="84"/>
      <c r="Z53" s="84">
        <f>COUNTIF(Z6:Z46,"NA")</f>
        <v>0</v>
      </c>
      <c r="AA53" s="84"/>
      <c r="AB53" s="84">
        <f>COUNTIF(AB6:AB46,"NA")</f>
        <v>0</v>
      </c>
      <c r="AC53" s="84"/>
      <c r="AD53" s="84"/>
      <c r="AE53" s="84">
        <f>COUNTIF(AE6:AE46,"NA")</f>
        <v>0</v>
      </c>
      <c r="AF53" s="84"/>
      <c r="AG53" s="84">
        <f>COUNTIF(AG6:AG46,"NA")</f>
        <v>0</v>
      </c>
      <c r="AH53" s="84"/>
      <c r="AI53" s="84"/>
      <c r="AJ53" s="84">
        <f>COUNTIF(AJ6:AJ46,"NA")</f>
        <v>0</v>
      </c>
      <c r="AK53" s="84"/>
      <c r="AL53" s="84">
        <f>COUNTIF(AL6:AL46,"NA")</f>
        <v>0</v>
      </c>
      <c r="AM53" s="84"/>
      <c r="AN53" s="84"/>
      <c r="AO53" s="84">
        <f aca="true" t="shared" si="20" ref="AO53:AU53">COUNTIF(AO6:AO46,"NA")</f>
        <v>0</v>
      </c>
      <c r="AP53" s="84"/>
      <c r="AQ53" s="84">
        <f t="shared" si="20"/>
        <v>0</v>
      </c>
      <c r="AR53" s="84">
        <f t="shared" si="20"/>
        <v>0</v>
      </c>
      <c r="AS53" s="84">
        <f t="shared" si="20"/>
        <v>0</v>
      </c>
      <c r="AT53" s="84">
        <f t="shared" si="20"/>
        <v>0</v>
      </c>
      <c r="AU53" s="84">
        <f t="shared" si="20"/>
        <v>0</v>
      </c>
    </row>
    <row r="54" spans="2:47" s="42" customFormat="1" ht="13.5" thickBot="1">
      <c r="B54" s="3" t="s">
        <v>21</v>
      </c>
      <c r="C54" s="84">
        <f>COUNTIF(C6:C46,"*Exception*")</f>
        <v>0</v>
      </c>
      <c r="D54" s="84"/>
      <c r="E54" s="84"/>
      <c r="F54" s="84">
        <f>COUNTIF(F6:F46,"*Exception*")</f>
        <v>0</v>
      </c>
      <c r="G54" s="84"/>
      <c r="H54" s="84">
        <f>COUNTIF(H6:H46,"*Exception*")</f>
        <v>0</v>
      </c>
      <c r="I54" s="84"/>
      <c r="J54" s="84"/>
      <c r="K54" s="84">
        <f>COUNTIF(K6:K46,"*Exception*")</f>
        <v>0</v>
      </c>
      <c r="L54" s="84"/>
      <c r="M54" s="84">
        <f>COUNTIF(M6:M46,"*Exception*")</f>
        <v>0</v>
      </c>
      <c r="N54" s="84"/>
      <c r="O54" s="84"/>
      <c r="P54" s="84">
        <f>COUNTIF(P6:P46,"*Exception*")</f>
        <v>0</v>
      </c>
      <c r="Q54" s="84"/>
      <c r="R54" s="84">
        <f>COUNTIF(R6:R46,"*Exception*")</f>
        <v>0</v>
      </c>
      <c r="S54" s="84"/>
      <c r="T54" s="84"/>
      <c r="U54" s="84">
        <f>COUNTIF(U6:U46,"*Exception*")</f>
        <v>0</v>
      </c>
      <c r="V54" s="84"/>
      <c r="W54" s="84">
        <f>COUNTIF(W6:W46,"*Exception*")</f>
        <v>0</v>
      </c>
      <c r="X54" s="84"/>
      <c r="Y54" s="84"/>
      <c r="Z54" s="84">
        <f>COUNTIF(Z6:Z46,"*Exception*")</f>
        <v>0</v>
      </c>
      <c r="AA54" s="84"/>
      <c r="AB54" s="84">
        <f>COUNTIF(AB6:AB46,"*Exception*")</f>
        <v>0</v>
      </c>
      <c r="AC54" s="84"/>
      <c r="AD54" s="84"/>
      <c r="AE54" s="84">
        <f>COUNTIF(AE6:AE46,"*Exception*")</f>
        <v>0</v>
      </c>
      <c r="AF54" s="84"/>
      <c r="AG54" s="84">
        <f>COUNTIF(AG6:AG46,"*Exception*")</f>
        <v>0</v>
      </c>
      <c r="AH54" s="84"/>
      <c r="AI54" s="84"/>
      <c r="AJ54" s="84">
        <f>COUNTIF(AJ6:AJ46,"*Exception*")</f>
        <v>0</v>
      </c>
      <c r="AK54" s="84"/>
      <c r="AL54" s="84">
        <f>COUNTIF(AL6:AL46,"*Exception*")</f>
        <v>0</v>
      </c>
      <c r="AM54" s="84"/>
      <c r="AN54" s="84"/>
      <c r="AO54" s="84">
        <f aca="true" t="shared" si="21" ref="AO54:AU54">COUNTIF(AO6:AO46,"*Exception*")</f>
        <v>0</v>
      </c>
      <c r="AP54" s="84"/>
      <c r="AQ54" s="84">
        <f t="shared" si="21"/>
        <v>0</v>
      </c>
      <c r="AR54" s="84">
        <f t="shared" si="21"/>
        <v>0</v>
      </c>
      <c r="AS54" s="84">
        <f t="shared" si="21"/>
        <v>0</v>
      </c>
      <c r="AT54" s="84">
        <f t="shared" si="21"/>
        <v>0</v>
      </c>
      <c r="AU54" s="84">
        <f t="shared" si="21"/>
        <v>0</v>
      </c>
    </row>
    <row r="57" ht="14.25">
      <c r="B57" s="163"/>
    </row>
    <row r="58" ht="14.25">
      <c r="B58" s="164"/>
    </row>
    <row r="59" ht="14.25">
      <c r="B59" s="164"/>
    </row>
    <row r="60" ht="14.25">
      <c r="B60" s="164"/>
    </row>
    <row r="61" ht="14.25">
      <c r="B61" s="164"/>
    </row>
    <row r="62" ht="14.25">
      <c r="B62" s="114"/>
    </row>
    <row r="63" ht="14.25">
      <c r="B63" s="114"/>
    </row>
    <row r="64" ht="14.25">
      <c r="B64" s="114"/>
    </row>
    <row r="65" ht="14.25">
      <c r="B65" s="114"/>
    </row>
    <row r="79" ht="14.25" hidden="1">
      <c r="B79" s="42" t="s">
        <v>25</v>
      </c>
    </row>
    <row r="80" ht="14.25" hidden="1">
      <c r="B80" s="42" t="s">
        <v>26</v>
      </c>
    </row>
    <row r="81" ht="14.25" hidden="1">
      <c r="B81" s="42" t="s">
        <v>37</v>
      </c>
    </row>
    <row r="82" ht="14.25" hidden="1">
      <c r="B82" s="42" t="s">
        <v>33</v>
      </c>
    </row>
    <row r="83" ht="14.25" hidden="1">
      <c r="B83" s="42" t="s">
        <v>34</v>
      </c>
    </row>
    <row r="84" ht="14.25" hidden="1">
      <c r="B84" s="42" t="s">
        <v>27</v>
      </c>
    </row>
    <row r="85" ht="14.25" hidden="1">
      <c r="B85" s="42" t="s">
        <v>38</v>
      </c>
    </row>
    <row r="86" ht="14.25" hidden="1">
      <c r="B86" s="42" t="s">
        <v>28</v>
      </c>
    </row>
    <row r="87" ht="14.25" hidden="1">
      <c r="B87" s="42" t="s">
        <v>29</v>
      </c>
    </row>
    <row r="88" ht="14.25" hidden="1">
      <c r="B88" s="42" t="s">
        <v>30</v>
      </c>
    </row>
    <row r="89" ht="14.25" hidden="1">
      <c r="B89" s="42" t="s">
        <v>39</v>
      </c>
    </row>
    <row r="90" ht="14.25" hidden="1">
      <c r="B90" s="42" t="s">
        <v>35</v>
      </c>
    </row>
    <row r="91" ht="14.25" hidden="1">
      <c r="B91" s="42" t="s">
        <v>36</v>
      </c>
    </row>
    <row r="92" ht="14.25" hidden="1">
      <c r="B92" s="42" t="s">
        <v>40</v>
      </c>
    </row>
    <row r="93" ht="14.25" hidden="1">
      <c r="B93" s="42" t="s">
        <v>31</v>
      </c>
    </row>
    <row r="94" ht="14.25" hidden="1">
      <c r="B94" s="42" t="s">
        <v>41</v>
      </c>
    </row>
    <row r="95" ht="14.25" hidden="1">
      <c r="B95" s="42" t="s">
        <v>32</v>
      </c>
    </row>
  </sheetData>
  <sheetProtection formatCells="0" formatColumns="0" formatRows="0" insertColumns="0" insertRows="0" insertHyperlinks="0" deleteColumns="0" deleteRows="0" sort="0" autoFilter="0" pivotTables="0"/>
  <conditionalFormatting sqref="G6:G46">
    <cfRule type="expression" priority="8" dxfId="0" stopIfTrue="1">
      <formula>(F6="All")</formula>
    </cfRule>
  </conditionalFormatting>
  <conditionalFormatting sqref="L6:L46">
    <cfRule type="expression" priority="7" dxfId="0" stopIfTrue="1">
      <formula>(K6="All")</formula>
    </cfRule>
  </conditionalFormatting>
  <conditionalFormatting sqref="Q6:Q46">
    <cfRule type="expression" priority="6" dxfId="0" stopIfTrue="1">
      <formula>(P6="All")</formula>
    </cfRule>
  </conditionalFormatting>
  <conditionalFormatting sqref="V6:V46">
    <cfRule type="expression" priority="5" dxfId="0" stopIfTrue="1">
      <formula>(U6="Yes")</formula>
    </cfRule>
  </conditionalFormatting>
  <conditionalFormatting sqref="AA6:AA46">
    <cfRule type="expression" priority="4" dxfId="0" stopIfTrue="1">
      <formula>(Z6="Yes")</formula>
    </cfRule>
  </conditionalFormatting>
  <conditionalFormatting sqref="AF6:AF46">
    <cfRule type="expression" priority="3" dxfId="0" stopIfTrue="1">
      <formula>(AE6="Yes")</formula>
    </cfRule>
  </conditionalFormatting>
  <conditionalFormatting sqref="AK6:AK46">
    <cfRule type="expression" priority="2" dxfId="0" stopIfTrue="1">
      <formula>(AJ6="Yes")</formula>
    </cfRule>
  </conditionalFormatting>
  <conditionalFormatting sqref="AP6:AP46">
    <cfRule type="expression" priority="1" dxfId="0" stopIfTrue="1">
      <formula>(AO6="Yes")</formula>
    </cfRule>
  </conditionalFormatting>
  <dataValidations count="3">
    <dataValidation type="list" allowBlank="1" showInputMessage="1" showErrorMessage="1" sqref="F6:F46 K6:K46 P6:P46">
      <formula1>"All, 2 of the actions, Assessment only, Investigation only, Referral only, No, NA, Exception"</formula1>
    </dataValidation>
    <dataValidation type="list" allowBlank="1" showInputMessage="1" showErrorMessage="1" sqref="C6:C46 H6:H46 M6:M46 R6:R46 W6:W46 AB6:AB46 AG6:AG46 AL6:AL46">
      <formula1>"Yes, No"</formula1>
    </dataValidation>
    <dataValidation type="list" allowBlank="1" showInputMessage="1" showErrorMessage="1" sqref="U6:U46 AE6:AE46 Z6:Z46 AQ6:AU46 AJ6:AJ46 AO6:AO46">
      <formula1>"Yes, No, NA, Exception"</formula1>
    </dataValidation>
  </dataValidations>
  <printOptions headings="1"/>
  <pageMargins left="0.7086614173228347" right="0.7086614173228347" top="0.7480314960629921" bottom="0.7480314960629921" header="0.31496062992125984" footer="0.31496062992125984"/>
  <pageSetup fitToHeight="2" fitToWidth="6" horizontalDpi="300" verticalDpi="3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90" zoomScaleNormal="90" zoomScalePageLayoutView="0" workbookViewId="0" topLeftCell="A13">
      <selection activeCell="M33" sqref="M33"/>
    </sheetView>
  </sheetViews>
  <sheetFormatPr defaultColWidth="9.140625" defaultRowHeight="15"/>
  <cols>
    <col min="1" max="16384" width="9.140625" style="96"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850542"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37"/>
  <sheetViews>
    <sheetView showGridLines="0" zoomScalePageLayoutView="0" workbookViewId="0" topLeftCell="A1">
      <selection activeCell="A1" sqref="A1"/>
    </sheetView>
  </sheetViews>
  <sheetFormatPr defaultColWidth="9.140625" defaultRowHeight="15"/>
  <cols>
    <col min="1" max="1" width="9.140625" style="6" customWidth="1"/>
    <col min="2" max="2" width="23.7109375" style="6" bestFit="1" customWidth="1"/>
    <col min="3" max="3" width="96.7109375" style="7" customWidth="1"/>
    <col min="4" max="16384" width="9.140625" style="6" customWidth="1"/>
  </cols>
  <sheetData>
    <row r="1" spans="2:3" s="2" customFormat="1" ht="48" customHeight="1">
      <c r="B1" s="168" t="str">
        <f>'Hidden sheet'!B3&amp;": "&amp;'Hidden sheet'!B4&amp;" clinical audit"</f>
        <v>GORD in children and young people:  'red flag' symptoms clinical audit</v>
      </c>
      <c r="C1" s="169"/>
    </row>
    <row r="3" spans="2:3" s="4" customFormat="1" ht="49.5" customHeight="1">
      <c r="B3" s="177" t="str">
        <f>"This clinical audit tool can be used to carry out a clinical audit project that aims "&amp;('Hidden sheet'!B7)&amp;"."</f>
        <v>This clinical audit tool can be used to carry out a clinical audit project that aims to ensure that infants, children and young people with vomiting or regurgitation and 'red flag' symptoms suggestive of disorders other than GORD have been followed up appropriately.</v>
      </c>
      <c r="C3" s="177"/>
    </row>
    <row r="4" spans="2:3" s="4" customFormat="1" ht="14.25">
      <c r="B4" s="10"/>
      <c r="C4" s="12"/>
    </row>
    <row r="5" spans="2:3" s="4" customFormat="1" ht="30" customHeight="1">
      <c r="B5" s="177" t="str">
        <f>"The tool includes:
• clinical audit standards based on the NICE guideline for "&amp;'Hidden sheet'!B3</f>
        <v>The tool includes:
• clinical audit standards based on the NICE guideline for GORD in children and young people</v>
      </c>
      <c r="C5" s="177"/>
    </row>
    <row r="6" spans="2:3" s="4" customFormat="1" ht="64.5" customHeight="1">
      <c r="B6" s="178" t="s">
        <v>163</v>
      </c>
      <c r="C6" s="178"/>
    </row>
    <row r="7" spans="2:3" s="4" customFormat="1" ht="15" customHeight="1">
      <c r="B7" s="178"/>
      <c r="C7" s="178"/>
    </row>
    <row r="8" spans="2:3" s="4" customFormat="1" ht="45" customHeight="1">
      <c r="B8" s="179" t="s">
        <v>105</v>
      </c>
      <c r="C8" s="179"/>
    </row>
    <row r="9" spans="2:3" s="4" customFormat="1" ht="28.5" customHeight="1">
      <c r="B9" s="180" t="s">
        <v>180</v>
      </c>
      <c r="C9" s="180"/>
    </row>
    <row r="10" spans="2:3" s="4" customFormat="1" ht="15" customHeight="1">
      <c r="B10" s="178"/>
      <c r="C10" s="178"/>
    </row>
    <row r="11" spans="2:5" s="9" customFormat="1" ht="18">
      <c r="B11" s="170" t="s">
        <v>90</v>
      </c>
      <c r="C11" s="170"/>
      <c r="E11" s="25"/>
    </row>
    <row r="12" s="4" customFormat="1" ht="15" thickBot="1">
      <c r="C12" s="8"/>
    </row>
    <row r="13" spans="2:3" s="4" customFormat="1" ht="60" customHeight="1" thickBot="1">
      <c r="B13" s="23" t="s">
        <v>59</v>
      </c>
      <c r="C13" s="22" t="str">
        <f>"The audit could be carried out in the following services: "&amp;'Hidden sheet'!B9&amp;"."</f>
        <v>The audit could be carried out in the following services: primary or community services, such as child health clinics, in which infants, children or young people may present with 'red flag' symptoms.</v>
      </c>
    </row>
    <row r="14" spans="2:3" s="4" customFormat="1" ht="60" customHeight="1" thickBot="1">
      <c r="B14" s="23" t="s">
        <v>58</v>
      </c>
      <c r="C14" s="22" t="str">
        <f>"The audit should involve clinical and non-clinical stakeholders, who may include "&amp;'Hidden sheet'!B10&amp;"."</f>
        <v>The audit should involve clinical and non-clinical stakeholders, who may include health visitors, nurses, paediatric staff, GPs, clinical audit staff and patients, family members, and carers.</v>
      </c>
    </row>
    <row r="15" spans="2:3" s="4" customFormat="1" ht="47.25" customHeight="1" thickBot="1">
      <c r="B15" s="23" t="s">
        <v>13</v>
      </c>
      <c r="C15" s="18" t="str">
        <f>"The audit sample should include "&amp;'Hidden sheet'!B11&amp;"."</f>
        <v>The audit sample should include infants, children and young people aged under 18 years who present with vomiting and regurgitation and 'red flag' symptoms.</v>
      </c>
    </row>
    <row r="16" spans="2:3" s="4" customFormat="1" ht="14.25">
      <c r="B16" s="10"/>
      <c r="C16" s="11"/>
    </row>
    <row r="17" spans="2:3" s="4" customFormat="1" ht="18">
      <c r="B17" s="170" t="s">
        <v>75</v>
      </c>
      <c r="C17" s="170"/>
    </row>
    <row r="18" s="4" customFormat="1" ht="15" thickBot="1"/>
    <row r="19" spans="2:3" s="4" customFormat="1" ht="86.25" thickBot="1">
      <c r="B19" s="23" t="s">
        <v>93</v>
      </c>
      <c r="C19" s="18" t="s">
        <v>112</v>
      </c>
    </row>
    <row r="20" spans="2:3" s="4" customFormat="1" ht="30" customHeight="1" thickBot="1">
      <c r="B20" s="24" t="s">
        <v>98</v>
      </c>
      <c r="C20" s="20" t="s">
        <v>94</v>
      </c>
    </row>
    <row r="21" spans="2:3" s="4" customFormat="1" ht="30" customHeight="1" thickBot="1">
      <c r="B21" s="24" t="s">
        <v>99</v>
      </c>
      <c r="C21" s="20" t="s">
        <v>113</v>
      </c>
    </row>
    <row r="22" spans="2:3" s="4" customFormat="1" ht="43.5" thickBot="1">
      <c r="B22" s="24" t="s">
        <v>100</v>
      </c>
      <c r="C22" s="20" t="s">
        <v>114</v>
      </c>
    </row>
    <row r="23" spans="2:3" s="4" customFormat="1" ht="43.5" thickBot="1">
      <c r="B23" s="24" t="s">
        <v>42</v>
      </c>
      <c r="C23" s="18" t="s">
        <v>115</v>
      </c>
    </row>
    <row r="24" spans="2:3" s="4" customFormat="1" ht="30" customHeight="1" thickBot="1">
      <c r="B24" s="23" t="s">
        <v>92</v>
      </c>
      <c r="C24" s="21" t="s">
        <v>91</v>
      </c>
    </row>
    <row r="25" spans="2:3" s="4" customFormat="1" ht="14.25">
      <c r="B25" s="10"/>
      <c r="C25" s="12"/>
    </row>
    <row r="26" spans="2:3" s="4" customFormat="1" ht="30" customHeight="1">
      <c r="B26" s="173" t="s">
        <v>76</v>
      </c>
      <c r="C26" s="174"/>
    </row>
    <row r="27" spans="2:3" s="4" customFormat="1" ht="15" customHeight="1">
      <c r="B27" s="173" t="str">
        <f>'Hidden sheet'!B12</f>
        <v>Dr Mike Thomson, Sheffield Children’s Hospital</v>
      </c>
      <c r="C27" s="174"/>
    </row>
    <row r="28" spans="2:3" s="4" customFormat="1" ht="15" customHeight="1">
      <c r="B28" s="173" t="str">
        <f>'Hidden sheet'!B13</f>
        <v>Dr John Martin, GP</v>
      </c>
      <c r="C28" s="174"/>
    </row>
    <row r="29" spans="2:3" s="4" customFormat="1" ht="15" customHeight="1">
      <c r="B29" s="173" t="str">
        <f>'Hidden sheet'!B14</f>
        <v>Debra Canning, Audit and Effectiveness Officer, Sheffield Childrens NHS Foundation Trust</v>
      </c>
      <c r="C29" s="174"/>
    </row>
    <row r="30" spans="2:3" s="4" customFormat="1" ht="15" customHeight="1">
      <c r="B30" s="173" t="str">
        <f>'Hidden sheet'!B15</f>
        <v>Wendy Lefort, Head of Quality Assurance, Cambridgeshire and Peterborough CCG</v>
      </c>
      <c r="C30" s="174"/>
    </row>
    <row r="31" spans="2:3" s="4" customFormat="1" ht="15" customHeight="1">
      <c r="B31" s="173" t="str">
        <f>'Hidden sheet'!B16</f>
        <v>Michelle Garrett, Clinical Audit Manager, Bridgewater Community Healthcare NHS Foundation Trust</v>
      </c>
      <c r="C31" s="174"/>
    </row>
    <row r="32" spans="2:3" s="4" customFormat="1" ht="15" customHeight="1">
      <c r="B32" s="158"/>
      <c r="C32" s="159"/>
    </row>
    <row r="33" spans="2:3" ht="30" customHeight="1">
      <c r="B33" s="171" t="s">
        <v>120</v>
      </c>
      <c r="C33" s="172"/>
    </row>
    <row r="34" spans="2:3" ht="15" customHeight="1">
      <c r="B34" s="100"/>
      <c r="C34" s="101"/>
    </row>
    <row r="35" spans="2:3" ht="72" customHeight="1">
      <c r="B35" s="175" t="s">
        <v>107</v>
      </c>
      <c r="C35" s="176"/>
    </row>
    <row r="36" ht="15">
      <c r="B36" s="2"/>
    </row>
    <row r="37" spans="2:3" ht="45" customHeight="1">
      <c r="B37" s="175" t="str">
        <f>"© National Institute for Health and Care Excellence, "&amp;'Hidden sheet'!B6&amp;".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v>
      </c>
      <c r="C37" s="176"/>
    </row>
  </sheetData>
  <sheetProtection formatCells="0" formatRows="0" insertRows="0" deleteRows="0"/>
  <mergeCells count="19">
    <mergeCell ref="B37:C37"/>
    <mergeCell ref="B3:C3"/>
    <mergeCell ref="B6:C6"/>
    <mergeCell ref="B11:C11"/>
    <mergeCell ref="B7:C7"/>
    <mergeCell ref="B8:C8"/>
    <mergeCell ref="B10:C10"/>
    <mergeCell ref="B5:C5"/>
    <mergeCell ref="B35:C35"/>
    <mergeCell ref="B9:C9"/>
    <mergeCell ref="B1:C1"/>
    <mergeCell ref="B17:C17"/>
    <mergeCell ref="B33:C33"/>
    <mergeCell ref="B26:C26"/>
    <mergeCell ref="B27:C27"/>
    <mergeCell ref="B28:C28"/>
    <mergeCell ref="B29:C29"/>
    <mergeCell ref="B30:C30"/>
    <mergeCell ref="B31:C31"/>
  </mergeCells>
  <hyperlinks>
    <hyperlink ref="C24" r:id="rId1" display="To ask a question about this clinical audit tool, or to provide feedback to help inform the development of future tools, please email auditsupport@nice.org.uk."/>
    <hyperlink ref="B9:C9" r:id="rId2" display="Other relevant NICE guidance can be found through NICE Pathways."/>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3"/>
</worksheet>
</file>

<file path=xl/worksheets/sheet4.xml><?xml version="1.0" encoding="utf-8"?>
<worksheet xmlns="http://schemas.openxmlformats.org/spreadsheetml/2006/main" xmlns:r="http://schemas.openxmlformats.org/officeDocument/2006/relationships">
  <sheetPr codeName="Sheet3">
    <pageSetUpPr fitToPage="1"/>
  </sheetPr>
  <dimension ref="B1:J36"/>
  <sheetViews>
    <sheetView showGridLines="0" zoomScale="90" zoomScaleNormal="90" zoomScalePageLayoutView="0" workbookViewId="0" topLeftCell="A1">
      <selection activeCell="A1" sqref="A1"/>
    </sheetView>
  </sheetViews>
  <sheetFormatPr defaultColWidth="9.140625" defaultRowHeight="15"/>
  <cols>
    <col min="1" max="1" width="9.140625" style="2" customWidth="1"/>
    <col min="2" max="2" width="52.57421875" style="2" customWidth="1"/>
    <col min="3" max="3" width="19.140625" style="2" customWidth="1"/>
    <col min="4" max="4" width="35.7109375" style="2" customWidth="1"/>
    <col min="5" max="5" width="40.7109375" style="2" customWidth="1"/>
    <col min="6" max="6" width="15.421875" style="2" customWidth="1"/>
    <col min="7" max="16384" width="9.140625" style="2" customWidth="1"/>
  </cols>
  <sheetData>
    <row r="1" spans="2:6" ht="46.5" customHeight="1">
      <c r="B1" s="197" t="str">
        <f>"Standards for "&amp;Introduction!B1</f>
        <v>Standards for GORD in children and young people:  'red flag' symptoms clinical audit</v>
      </c>
      <c r="C1" s="198"/>
      <c r="D1" s="198"/>
      <c r="E1" s="198"/>
      <c r="F1" s="198"/>
    </row>
    <row r="2" s="4" customFormat="1" ht="14.25"/>
    <row r="3" spans="2:6" s="4" customFormat="1" ht="15" customHeight="1">
      <c r="B3" s="199" t="str">
        <f>"The audit standards are based on the NICE guideline for "&amp;'Hidden sheet'!B3&amp;"."</f>
        <v>The audit standards are based on the NICE guideline for GORD in children and young people.</v>
      </c>
      <c r="C3" s="199"/>
      <c r="D3" s="199"/>
      <c r="E3" s="199"/>
      <c r="F3" s="196"/>
    </row>
    <row r="4" spans="2:6" s="4" customFormat="1" ht="15">
      <c r="B4" s="195"/>
      <c r="C4" s="196"/>
      <c r="D4" s="196"/>
      <c r="E4" s="196"/>
      <c r="F4" s="196"/>
    </row>
    <row r="5" spans="2:6" s="4" customFormat="1" ht="45" customHeight="1">
      <c r="B5" s="201" t="str">
        <f>'Hidden sheet'!B8</f>
        <v>When deciding on the areas of the NICE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v>
      </c>
      <c r="C5" s="176"/>
      <c r="D5" s="176"/>
      <c r="E5" s="176"/>
      <c r="F5" s="176"/>
    </row>
    <row r="6" spans="2:6" s="4" customFormat="1" ht="15">
      <c r="B6" s="195"/>
      <c r="C6" s="196"/>
      <c r="D6" s="196"/>
      <c r="E6" s="196"/>
      <c r="F6" s="196"/>
    </row>
    <row r="7" spans="2:6" s="4" customFormat="1" ht="27.75" customHeight="1">
      <c r="B7" s="199" t="s">
        <v>103</v>
      </c>
      <c r="C7" s="199"/>
      <c r="D7" s="199"/>
      <c r="E7" s="199"/>
      <c r="F7" s="196"/>
    </row>
    <row r="8" spans="2:6" s="4" customFormat="1" ht="15">
      <c r="B8" s="195"/>
      <c r="C8" s="196"/>
      <c r="D8" s="196"/>
      <c r="E8" s="196"/>
      <c r="F8" s="196"/>
    </row>
    <row r="9" spans="2:6" s="4" customFormat="1" ht="15" customHeight="1">
      <c r="B9" s="200" t="s">
        <v>122</v>
      </c>
      <c r="C9" s="200"/>
      <c r="D9" s="200"/>
      <c r="E9" s="200"/>
      <c r="F9" s="196"/>
    </row>
    <row r="10" spans="2:6" s="4" customFormat="1" ht="15.75" thickBot="1">
      <c r="B10" s="193"/>
      <c r="C10" s="194"/>
      <c r="D10" s="194"/>
      <c r="E10" s="194"/>
      <c r="F10" s="194"/>
    </row>
    <row r="11" spans="2:6" ht="60.75" thickBot="1">
      <c r="B11" s="97" t="s">
        <v>71</v>
      </c>
      <c r="C11" s="98" t="s">
        <v>16</v>
      </c>
      <c r="D11" s="97" t="s">
        <v>0</v>
      </c>
      <c r="E11" s="97" t="s">
        <v>17</v>
      </c>
      <c r="F11" s="98" t="s">
        <v>67</v>
      </c>
    </row>
    <row r="12" spans="2:10" ht="72" thickBot="1">
      <c r="B12" s="22" t="s">
        <v>201</v>
      </c>
      <c r="C12" s="34" t="s">
        <v>123</v>
      </c>
      <c r="D12" s="35" t="s">
        <v>145</v>
      </c>
      <c r="E12" s="22" t="s">
        <v>152</v>
      </c>
      <c r="F12" s="34" t="s">
        <v>210</v>
      </c>
      <c r="J12" s="2" t="s">
        <v>121</v>
      </c>
    </row>
    <row r="13" spans="2:6" ht="43.5" thickBot="1">
      <c r="B13" s="19" t="s">
        <v>22</v>
      </c>
      <c r="C13" s="26" t="s">
        <v>102</v>
      </c>
      <c r="D13" s="19" t="s">
        <v>23</v>
      </c>
      <c r="E13" s="19" t="s">
        <v>24</v>
      </c>
      <c r="F13" s="26" t="s">
        <v>63</v>
      </c>
    </row>
    <row r="14" spans="2:6" ht="43.5" thickBot="1">
      <c r="B14" s="19" t="s">
        <v>22</v>
      </c>
      <c r="C14" s="26" t="s">
        <v>102</v>
      </c>
      <c r="D14" s="19" t="s">
        <v>23</v>
      </c>
      <c r="E14" s="19" t="s">
        <v>24</v>
      </c>
      <c r="F14" s="26" t="s">
        <v>63</v>
      </c>
    </row>
    <row r="15" spans="2:6" ht="43.5" thickBot="1">
      <c r="B15" s="19" t="s">
        <v>22</v>
      </c>
      <c r="C15" s="26" t="s">
        <v>102</v>
      </c>
      <c r="D15" s="19" t="s">
        <v>23</v>
      </c>
      <c r="E15" s="19" t="s">
        <v>24</v>
      </c>
      <c r="F15" s="26" t="s">
        <v>63</v>
      </c>
    </row>
    <row r="16" spans="2:6" ht="43.5" thickBot="1">
      <c r="B16" s="19" t="s">
        <v>22</v>
      </c>
      <c r="C16" s="26" t="s">
        <v>102</v>
      </c>
      <c r="D16" s="19" t="s">
        <v>23</v>
      </c>
      <c r="E16" s="19" t="s">
        <v>24</v>
      </c>
      <c r="F16" s="26" t="s">
        <v>63</v>
      </c>
    </row>
    <row r="17" spans="2:6" ht="43.5" thickBot="1">
      <c r="B17" s="19" t="s">
        <v>22</v>
      </c>
      <c r="C17" s="26" t="s">
        <v>102</v>
      </c>
      <c r="D17" s="19" t="s">
        <v>23</v>
      </c>
      <c r="E17" s="19" t="s">
        <v>24</v>
      </c>
      <c r="F17" s="26" t="s">
        <v>63</v>
      </c>
    </row>
    <row r="19" ht="15.75" thickBot="1">
      <c r="B19" s="165" t="s">
        <v>202</v>
      </c>
    </row>
    <row r="20" spans="2:5" ht="45.75" customHeight="1" thickBot="1">
      <c r="B20" s="136" t="s">
        <v>153</v>
      </c>
      <c r="C20" s="183" t="s">
        <v>124</v>
      </c>
      <c r="D20" s="184"/>
      <c r="E20" s="136" t="s">
        <v>138</v>
      </c>
    </row>
    <row r="21" spans="2:5" ht="16.5" thickBot="1" thickTop="1">
      <c r="B21" s="142" t="s">
        <v>149</v>
      </c>
      <c r="C21" s="143"/>
      <c r="D21" s="143"/>
      <c r="E21" s="144"/>
    </row>
    <row r="22" spans="2:5" ht="72" customHeight="1" thickBot="1">
      <c r="B22" s="137" t="s">
        <v>125</v>
      </c>
      <c r="C22" s="185" t="s">
        <v>154</v>
      </c>
      <c r="D22" s="186"/>
      <c r="E22" s="137" t="s">
        <v>155</v>
      </c>
    </row>
    <row r="23" spans="2:5" ht="43.5" customHeight="1" thickBot="1">
      <c r="B23" s="137" t="s">
        <v>126</v>
      </c>
      <c r="C23" s="185" t="s">
        <v>156</v>
      </c>
      <c r="D23" s="186"/>
      <c r="E23" s="137" t="s">
        <v>155</v>
      </c>
    </row>
    <row r="24" spans="2:5" ht="87" customHeight="1" thickBot="1">
      <c r="B24" s="137" t="s">
        <v>191</v>
      </c>
      <c r="C24" s="185" t="s">
        <v>192</v>
      </c>
      <c r="D24" s="186"/>
      <c r="E24" s="137" t="s">
        <v>157</v>
      </c>
    </row>
    <row r="25" spans="2:5" ht="71.25" customHeight="1" thickBot="1">
      <c r="B25" s="161" t="s">
        <v>158</v>
      </c>
      <c r="C25" s="187" t="s">
        <v>203</v>
      </c>
      <c r="D25" s="188"/>
      <c r="E25" s="138" t="s">
        <v>204</v>
      </c>
    </row>
    <row r="26" spans="2:5" ht="93" customHeight="1" thickBot="1">
      <c r="B26" s="145" t="s">
        <v>129</v>
      </c>
      <c r="C26" s="187" t="s">
        <v>188</v>
      </c>
      <c r="D26" s="188"/>
      <c r="E26" s="145" t="s">
        <v>161</v>
      </c>
    </row>
    <row r="27" spans="2:5" ht="72" customHeight="1" thickBot="1">
      <c r="B27" s="137" t="s">
        <v>130</v>
      </c>
      <c r="C27" s="185" t="s">
        <v>159</v>
      </c>
      <c r="D27" s="186"/>
      <c r="E27" s="137" t="s">
        <v>155</v>
      </c>
    </row>
    <row r="28" spans="2:5" ht="70.5" customHeight="1">
      <c r="B28" s="189" t="s">
        <v>143</v>
      </c>
      <c r="C28" s="187" t="s">
        <v>189</v>
      </c>
      <c r="D28" s="188"/>
      <c r="E28" s="189" t="s">
        <v>157</v>
      </c>
    </row>
    <row r="29" spans="2:5" ht="15.75" customHeight="1" thickBot="1">
      <c r="B29" s="190"/>
      <c r="C29" s="191"/>
      <c r="D29" s="192"/>
      <c r="E29" s="190"/>
    </row>
    <row r="30" spans="2:5" ht="15.75" thickBot="1">
      <c r="B30" s="139" t="s">
        <v>150</v>
      </c>
      <c r="C30" s="140"/>
      <c r="D30" s="140"/>
      <c r="E30" s="141"/>
    </row>
    <row r="31" spans="2:5" ht="68.25" customHeight="1" thickBot="1">
      <c r="B31" s="161" t="s">
        <v>205</v>
      </c>
      <c r="C31" s="187" t="s">
        <v>181</v>
      </c>
      <c r="D31" s="188"/>
      <c r="E31" s="138" t="s">
        <v>162</v>
      </c>
    </row>
    <row r="32" spans="2:5" ht="70.5" customHeight="1" thickBot="1">
      <c r="B32" s="145" t="s">
        <v>133</v>
      </c>
      <c r="C32" s="187" t="s">
        <v>182</v>
      </c>
      <c r="D32" s="188"/>
      <c r="E32" s="167" t="s">
        <v>162</v>
      </c>
    </row>
    <row r="33" spans="2:5" ht="52.5" customHeight="1" thickBot="1">
      <c r="B33" s="137" t="s">
        <v>134</v>
      </c>
      <c r="C33" s="181" t="s">
        <v>183</v>
      </c>
      <c r="D33" s="182"/>
      <c r="E33" s="146" t="s">
        <v>157</v>
      </c>
    </row>
    <row r="34" spans="2:5" ht="81" customHeight="1" thickBot="1">
      <c r="B34" s="137" t="s">
        <v>206</v>
      </c>
      <c r="C34" s="185" t="s">
        <v>160</v>
      </c>
      <c r="D34" s="186"/>
      <c r="E34" s="137" t="s">
        <v>157</v>
      </c>
    </row>
    <row r="35" spans="2:5" ht="72" customHeight="1" thickBot="1">
      <c r="B35" s="137" t="s">
        <v>136</v>
      </c>
      <c r="C35" s="181" t="s">
        <v>184</v>
      </c>
      <c r="D35" s="182"/>
      <c r="E35" s="137" t="s">
        <v>157</v>
      </c>
    </row>
    <row r="36" spans="2:5" ht="65.25" customHeight="1" thickBot="1">
      <c r="B36" s="137" t="s">
        <v>207</v>
      </c>
      <c r="C36" s="181" t="s">
        <v>189</v>
      </c>
      <c r="D36" s="182"/>
      <c r="E36" s="137" t="s">
        <v>157</v>
      </c>
    </row>
  </sheetData>
  <sheetProtection formatCells="0" formatColumns="0" formatRows="0" insertColumns="0" insertRows="0" deleteColumns="0" deleteRows="0" sort="0" autoFilter="0"/>
  <mergeCells count="25">
    <mergeCell ref="B10:F10"/>
    <mergeCell ref="B8:F8"/>
    <mergeCell ref="B1:F1"/>
    <mergeCell ref="B3:F3"/>
    <mergeCell ref="B7:F7"/>
    <mergeCell ref="B9:F9"/>
    <mergeCell ref="B4:F4"/>
    <mergeCell ref="B5:F5"/>
    <mergeCell ref="B6:F6"/>
    <mergeCell ref="B28:B29"/>
    <mergeCell ref="C33:D33"/>
    <mergeCell ref="C34:D34"/>
    <mergeCell ref="C35:D35"/>
    <mergeCell ref="E28:E29"/>
    <mergeCell ref="C26:D26"/>
    <mergeCell ref="C27:D27"/>
    <mergeCell ref="C28:D29"/>
    <mergeCell ref="C36:D36"/>
    <mergeCell ref="C20:D20"/>
    <mergeCell ref="C22:D22"/>
    <mergeCell ref="C23:D23"/>
    <mergeCell ref="C24:D24"/>
    <mergeCell ref="C25:D25"/>
    <mergeCell ref="C31:D31"/>
    <mergeCell ref="C32:D32"/>
  </mergeCells>
  <hyperlinks>
    <hyperlink ref="C25" r:id="rId1" display="http://www.nice.org.uk/guidance/CG54"/>
    <hyperlink ref="C26" r:id="rId2" display="http://www.nice.org.uk/guidance/CG116"/>
    <hyperlink ref="C28" r:id="rId3" display="http://www.nice.org.uk/guidance/CG116"/>
    <hyperlink ref="C31" r:id="rId4" display="http://www.nice.org.uk/guidance/CG160"/>
    <hyperlink ref="C32" r:id="rId5" display="http://www.nice.org.uk/guidance/CG54"/>
    <hyperlink ref="C33" r:id="rId6" display="http://www.nice.org.uk/guidance/CG102"/>
    <hyperlink ref="C35" r:id="rId7" display="http://www.nice.org.uk/guidance/CG102"/>
    <hyperlink ref="C36" r:id="rId8" display="http://www.nice.org.uk/guidance/CG116"/>
  </hyperlink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9"/>
</worksheet>
</file>

<file path=xl/worksheets/sheet5.xml><?xml version="1.0" encoding="utf-8"?>
<worksheet xmlns="http://schemas.openxmlformats.org/spreadsheetml/2006/main" xmlns:r="http://schemas.openxmlformats.org/officeDocument/2006/relationships">
  <sheetPr codeName="Sheet4">
    <tabColor rgb="FFFF0000"/>
    <pageSetUpPr fitToPage="1"/>
  </sheetPr>
  <dimension ref="B1:AR95"/>
  <sheetViews>
    <sheetView showGridLines="0" zoomScale="80" zoomScaleNormal="80" zoomScaleSheetLayoutView="80"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F6" sqref="F6:G6"/>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6.7109375" style="2" customWidth="1"/>
    <col min="6" max="7" width="22.7109375" style="2" customWidth="1"/>
    <col min="8" max="8" width="24.421875" style="2" customWidth="1"/>
    <col min="9" max="9" width="18.28125" style="2" customWidth="1"/>
    <col min="10" max="10" width="19.421875" style="2" customWidth="1"/>
    <col min="11" max="11" width="34.421875" style="2" customWidth="1"/>
    <col min="12" max="12" width="22.7109375" style="2" customWidth="1"/>
    <col min="13" max="13" width="22.421875" style="2" customWidth="1"/>
    <col min="14" max="14" width="17.140625" style="2" customWidth="1"/>
    <col min="15" max="15" width="19.421875" style="2" customWidth="1"/>
    <col min="16" max="16" width="34.421875" style="2" customWidth="1"/>
    <col min="17" max="17" width="26.57421875" style="2" customWidth="1"/>
    <col min="18" max="18" width="46.8515625" style="2" customWidth="1"/>
    <col min="19" max="19" width="19.8515625" style="2" customWidth="1"/>
    <col min="20" max="20" width="19.421875" style="2" customWidth="1"/>
    <col min="21" max="21" width="34.421875" style="2" customWidth="1"/>
    <col min="22" max="22" width="22.7109375" style="2" customWidth="1"/>
    <col min="23" max="23" width="42.57421875" style="2" customWidth="1"/>
    <col min="24" max="24" width="29.7109375" style="2" customWidth="1"/>
    <col min="25" max="25" width="32.00390625" style="2" customWidth="1"/>
    <col min="26" max="26" width="34.421875" style="2" customWidth="1"/>
    <col min="27" max="27" width="22.7109375" style="2" customWidth="1"/>
    <col min="28" max="28" width="42.00390625" style="2" customWidth="1"/>
    <col min="29" max="29" width="29.7109375" style="2" customWidth="1"/>
    <col min="30" max="30" width="32.140625" style="2" customWidth="1"/>
    <col min="31" max="31" width="34.421875" style="2" customWidth="1"/>
    <col min="32" max="32" width="22.7109375" style="2" customWidth="1"/>
    <col min="33" max="33" width="22.8515625" style="2" customWidth="1"/>
    <col min="34" max="34" width="17.8515625" style="2" customWidth="1"/>
    <col min="35" max="35" width="19.421875" style="2" customWidth="1"/>
    <col min="36" max="36" width="34.421875" style="2" customWidth="1"/>
    <col min="37" max="37" width="22.7109375" style="2" customWidth="1"/>
    <col min="38" max="38" width="34.00390625" style="2" customWidth="1"/>
    <col min="39" max="39" width="17.8515625" style="2" customWidth="1"/>
    <col min="40" max="40" width="19.421875" style="2" customWidth="1"/>
    <col min="41" max="41" width="34.421875" style="2" customWidth="1"/>
    <col min="42" max="42" width="9.140625" style="2" customWidth="1"/>
    <col min="43" max="43" width="31.00390625" style="2" bestFit="1" customWidth="1"/>
    <col min="44" max="16384" width="9.140625" style="2" customWidth="1"/>
  </cols>
  <sheetData>
    <row r="1" spans="2:32" s="1" customFormat="1" ht="30" customHeight="1">
      <c r="B1" s="106" t="str">
        <f>"Data collection for "&amp;Introduction!B1</f>
        <v>Data collection for GORD in children and young people:  'red flag' symptoms clinical audit</v>
      </c>
      <c r="C1" s="106"/>
      <c r="D1" s="106"/>
      <c r="E1" s="106"/>
      <c r="F1" s="106"/>
      <c r="G1" s="106"/>
      <c r="L1" s="106"/>
      <c r="Q1" s="106"/>
      <c r="V1" s="106"/>
      <c r="AA1" s="105"/>
      <c r="AF1" s="105"/>
    </row>
    <row r="2" spans="2:41" s="1" customFormat="1" ht="15" customHeight="1" thickBot="1">
      <c r="B2" s="166"/>
      <c r="C2" s="166"/>
      <c r="D2" s="166"/>
      <c r="E2" s="166"/>
      <c r="F2" s="166"/>
      <c r="G2" s="166"/>
      <c r="H2" s="166"/>
      <c r="I2" s="166"/>
      <c r="J2" s="166"/>
      <c r="K2" s="166"/>
      <c r="L2" s="166"/>
      <c r="M2" s="166"/>
      <c r="N2" s="166"/>
      <c r="O2" s="166"/>
      <c r="P2" s="166"/>
      <c r="Q2" s="166"/>
      <c r="R2" s="166"/>
      <c r="S2" s="166"/>
      <c r="T2" s="166"/>
      <c r="U2" s="166"/>
      <c r="V2" s="166"/>
      <c r="W2" s="107"/>
      <c r="X2" s="107"/>
      <c r="Y2" s="107"/>
      <c r="Z2" s="147"/>
      <c r="AB2" s="107"/>
      <c r="AC2" s="107"/>
      <c r="AD2" s="107"/>
      <c r="AE2" s="147"/>
      <c r="AG2" s="107"/>
      <c r="AH2" s="107"/>
      <c r="AI2" s="107"/>
      <c r="AJ2" s="147"/>
      <c r="AM2" s="112"/>
      <c r="AN2" s="112"/>
      <c r="AO2" s="147"/>
    </row>
    <row r="3" spans="2:41" s="44" customFormat="1" ht="13.5" thickBot="1">
      <c r="B3" s="57"/>
      <c r="C3" s="58"/>
      <c r="D3" s="57"/>
      <c r="E3" s="59"/>
      <c r="F3" s="121">
        <v>1</v>
      </c>
      <c r="G3" s="121">
        <v>2</v>
      </c>
      <c r="H3" s="121"/>
      <c r="I3" s="121"/>
      <c r="J3" s="121">
        <v>3</v>
      </c>
      <c r="K3" s="121">
        <v>4</v>
      </c>
      <c r="L3" s="40">
        <v>5</v>
      </c>
      <c r="M3" s="40"/>
      <c r="N3" s="40"/>
      <c r="O3" s="40">
        <v>6</v>
      </c>
      <c r="P3" s="40">
        <v>7</v>
      </c>
      <c r="Q3" s="121">
        <v>8</v>
      </c>
      <c r="R3" s="121"/>
      <c r="S3" s="121"/>
      <c r="T3" s="121">
        <v>9</v>
      </c>
      <c r="U3" s="121">
        <v>10</v>
      </c>
      <c r="V3" s="40">
        <v>11</v>
      </c>
      <c r="W3" s="40"/>
      <c r="X3" s="40"/>
      <c r="Y3" s="40">
        <v>12</v>
      </c>
      <c r="Z3" s="40">
        <v>13</v>
      </c>
      <c r="AA3" s="121">
        <v>14</v>
      </c>
      <c r="AB3" s="121"/>
      <c r="AC3" s="121"/>
      <c r="AD3" s="121">
        <v>15</v>
      </c>
      <c r="AE3" s="121">
        <v>16</v>
      </c>
      <c r="AF3" s="40">
        <v>17</v>
      </c>
      <c r="AG3" s="40"/>
      <c r="AH3" s="40"/>
      <c r="AI3" s="40">
        <v>18</v>
      </c>
      <c r="AJ3" s="40">
        <v>19</v>
      </c>
      <c r="AK3" s="121">
        <v>20</v>
      </c>
      <c r="AL3" s="121"/>
      <c r="AM3" s="121"/>
      <c r="AN3" s="121">
        <v>21</v>
      </c>
      <c r="AO3" s="121">
        <v>22</v>
      </c>
    </row>
    <row r="4" spans="2:41" s="103" customFormat="1" ht="79.5" customHeight="1">
      <c r="B4" s="67" t="s">
        <v>15</v>
      </c>
      <c r="C4" s="66" t="s">
        <v>2</v>
      </c>
      <c r="D4" s="64" t="s">
        <v>3</v>
      </c>
      <c r="E4" s="65" t="s">
        <v>4</v>
      </c>
      <c r="F4" s="122" t="s">
        <v>208</v>
      </c>
      <c r="G4" s="122" t="s">
        <v>125</v>
      </c>
      <c r="H4" s="122" t="s">
        <v>137</v>
      </c>
      <c r="I4" s="122" t="s">
        <v>139</v>
      </c>
      <c r="J4" s="122" t="s">
        <v>140</v>
      </c>
      <c r="K4" s="122" t="s">
        <v>166</v>
      </c>
      <c r="L4" s="76" t="s">
        <v>126</v>
      </c>
      <c r="M4" s="76" t="s">
        <v>137</v>
      </c>
      <c r="N4" s="76" t="s">
        <v>139</v>
      </c>
      <c r="O4" s="76" t="s">
        <v>140</v>
      </c>
      <c r="P4" s="76" t="s">
        <v>166</v>
      </c>
      <c r="Q4" s="122" t="s">
        <v>127</v>
      </c>
      <c r="R4" s="122" t="s">
        <v>137</v>
      </c>
      <c r="S4" s="122" t="s">
        <v>139</v>
      </c>
      <c r="T4" s="122" t="s">
        <v>140</v>
      </c>
      <c r="U4" s="122" t="s">
        <v>166</v>
      </c>
      <c r="V4" s="76" t="s">
        <v>128</v>
      </c>
      <c r="W4" s="76" t="s">
        <v>137</v>
      </c>
      <c r="X4" s="76" t="s">
        <v>138</v>
      </c>
      <c r="Y4" s="76" t="s">
        <v>142</v>
      </c>
      <c r="Z4" s="76" t="s">
        <v>166</v>
      </c>
      <c r="AA4" s="122" t="s">
        <v>129</v>
      </c>
      <c r="AB4" s="122" t="s">
        <v>137</v>
      </c>
      <c r="AC4" s="122" t="s">
        <v>138</v>
      </c>
      <c r="AD4" s="122" t="s">
        <v>142</v>
      </c>
      <c r="AE4" s="122" t="s">
        <v>166</v>
      </c>
      <c r="AF4" s="76" t="s">
        <v>130</v>
      </c>
      <c r="AG4" s="76" t="s">
        <v>137</v>
      </c>
      <c r="AH4" s="76" t="s">
        <v>139</v>
      </c>
      <c r="AI4" s="76" t="s">
        <v>140</v>
      </c>
      <c r="AJ4" s="76" t="s">
        <v>166</v>
      </c>
      <c r="AK4" s="122" t="s">
        <v>143</v>
      </c>
      <c r="AL4" s="122" t="s">
        <v>124</v>
      </c>
      <c r="AM4" s="122" t="s">
        <v>139</v>
      </c>
      <c r="AN4" s="122" t="s">
        <v>140</v>
      </c>
      <c r="AO4" s="122" t="s">
        <v>166</v>
      </c>
    </row>
    <row r="5" spans="2:41" s="103" customFormat="1" ht="30" customHeight="1" thickBot="1">
      <c r="B5" s="102"/>
      <c r="C5" s="61" t="s">
        <v>72</v>
      </c>
      <c r="D5" s="61" t="s">
        <v>86</v>
      </c>
      <c r="E5" s="62" t="s">
        <v>74</v>
      </c>
      <c r="F5" s="123" t="s">
        <v>141</v>
      </c>
      <c r="G5" s="123" t="s">
        <v>141</v>
      </c>
      <c r="H5" s="123"/>
      <c r="I5" s="123"/>
      <c r="J5" s="123" t="s">
        <v>73</v>
      </c>
      <c r="K5" s="123" t="s">
        <v>167</v>
      </c>
      <c r="L5" s="69" t="s">
        <v>141</v>
      </c>
      <c r="M5" s="69"/>
      <c r="N5" s="69"/>
      <c r="O5" s="69" t="s">
        <v>73</v>
      </c>
      <c r="P5" s="69" t="s">
        <v>167</v>
      </c>
      <c r="Q5" s="123" t="s">
        <v>209</v>
      </c>
      <c r="R5" s="123"/>
      <c r="S5" s="123"/>
      <c r="T5" s="123" t="s">
        <v>73</v>
      </c>
      <c r="U5" s="123" t="s">
        <v>167</v>
      </c>
      <c r="V5" s="69" t="s">
        <v>141</v>
      </c>
      <c r="W5" s="69"/>
      <c r="X5" s="69"/>
      <c r="Y5" s="69" t="s">
        <v>164</v>
      </c>
      <c r="Z5" s="69" t="s">
        <v>167</v>
      </c>
      <c r="AA5" s="123" t="s">
        <v>141</v>
      </c>
      <c r="AB5" s="123"/>
      <c r="AC5" s="123"/>
      <c r="AD5" s="123" t="s">
        <v>165</v>
      </c>
      <c r="AE5" s="123" t="s">
        <v>167</v>
      </c>
      <c r="AF5" s="69" t="s">
        <v>141</v>
      </c>
      <c r="AG5" s="69"/>
      <c r="AH5" s="69"/>
      <c r="AI5" s="69" t="s">
        <v>73</v>
      </c>
      <c r="AJ5" s="69" t="s">
        <v>167</v>
      </c>
      <c r="AK5" s="123" t="s">
        <v>141</v>
      </c>
      <c r="AL5" s="123"/>
      <c r="AM5" s="123"/>
      <c r="AN5" s="123" t="s">
        <v>73</v>
      </c>
      <c r="AO5" s="123" t="s">
        <v>167</v>
      </c>
    </row>
    <row r="6" spans="2:44" s="42" customFormat="1" ht="39.75" customHeight="1" thickBot="1">
      <c r="B6" s="82">
        <v>1</v>
      </c>
      <c r="C6" s="80"/>
      <c r="D6" s="80"/>
      <c r="E6" s="80"/>
      <c r="F6" s="80"/>
      <c r="G6" s="80"/>
      <c r="H6" s="111">
        <f aca="true" t="shared" si="0" ref="H6:H46">IF(OR(G6="No",G6=""),"",IF(G6="Yes","May suggest hypertrophic pyloric stenosis in infants up to 2 months old"))</f>
      </c>
      <c r="I6" s="111">
        <f aca="true" t="shared" si="1" ref="I6:I46">IF(OR(G6="No",G6=""),"",IF(G6="Yes","Paediatric surgery referral"))</f>
      </c>
      <c r="J6" s="80"/>
      <c r="K6" s="80"/>
      <c r="L6" s="80"/>
      <c r="M6" s="111">
        <f>IF(OR(L6="No",L6=""),"",IF(L6="Yes","May suggest intestinal obstruction"))</f>
      </c>
      <c r="N6" s="111">
        <f>IF(OR(L6="No",L6=""),"",IF(L6="Yes","Paediatric surgery referral"))</f>
      </c>
      <c r="O6" s="80"/>
      <c r="P6" s="80"/>
      <c r="Q6" s="80"/>
      <c r="R6" s="111">
        <f>IF(Q6="Exception - swallowed blood","",IF(OR(Q6="No",Q6=""),"",IF(Q6="Yes","May be swallowed blood (for example from maternal nipple cracking or a nose bleed) but may indicate serious conditions, such as erosive oesophagitis")))</f>
      </c>
      <c r="S6" s="111">
        <f>IF(Q6="Exception - swallowed blood","",IF(OR(Q6="No",Q6=""),"",IF(Q6="Yes","Specialist referral for investigation")))</f>
      </c>
      <c r="T6" s="80"/>
      <c r="U6" s="80"/>
      <c r="V6" s="80"/>
      <c r="W6" s="111">
        <f>IF(OR(V6="No",V6=""),"",IF(V6="Yes","Late onset suggests a cause other than reflux, for example a urinary tract infection.  Persistence suggests an alternative diagnosis."))</f>
      </c>
      <c r="X6" s="111">
        <f>IF(OR(V6="No",V6=""),"",IF(V6="Yes","Urine microbiology investigation.  
Specialist referral."))</f>
      </c>
      <c r="Y6" s="80"/>
      <c r="Z6" s="80"/>
      <c r="AA6" s="80"/>
      <c r="AB6" s="111">
        <f>IF(OR(AA6="No",AA6=""),"",IF(AA6="Yes","May suggest a variety of conditions, including bacterial gastroenteritis, infant cow's milk protein allergy or an acute surgical condition"))</f>
      </c>
      <c r="AC6" s="111">
        <f>IF(OR(AA6="No",AA6=""),"",IF(AA6="Yes","Stool microbiology investigation.  Specialist referral."))</f>
      </c>
      <c r="AD6" s="80"/>
      <c r="AE6" s="80"/>
      <c r="AF6" s="80"/>
      <c r="AG6" s="111">
        <f>IF(OR(AF6="No",AF6=""),"",IF(AF6="Yes","May suggest intestinal obstruction or another acute surgical condition"))</f>
      </c>
      <c r="AH6" s="111">
        <f>IF(OR(AF6="No",AF6=""),"",IF(AF6="Yes","Paediatric surgery referral"))</f>
      </c>
      <c r="AI6" s="80"/>
      <c r="AJ6" s="80"/>
      <c r="AK6" s="80"/>
      <c r="AL6" s="111">
        <f>IF(OR(AK6="No",AK6=""),"",IF(AK6="Yes","May suggest cow's milk protein allergy"))</f>
      </c>
      <c r="AM6" s="111">
        <f>IF(OR(AK6="No",AK6=""),"",IF(AK6="Yes","Specialist referral"))</f>
      </c>
      <c r="AN6" s="80"/>
      <c r="AO6" s="80"/>
      <c r="AQ6" s="44" t="s">
        <v>47</v>
      </c>
      <c r="AR6" s="45"/>
    </row>
    <row r="7" spans="2:44" s="42" customFormat="1" ht="39.75" customHeight="1" thickBot="1">
      <c r="B7" s="82">
        <v>2</v>
      </c>
      <c r="C7" s="80"/>
      <c r="D7" s="80"/>
      <c r="E7" s="80"/>
      <c r="F7" s="81"/>
      <c r="G7" s="81"/>
      <c r="H7" s="111">
        <f t="shared" si="0"/>
      </c>
      <c r="I7" s="111">
        <f t="shared" si="1"/>
      </c>
      <c r="J7" s="81"/>
      <c r="K7" s="80"/>
      <c r="L7" s="81"/>
      <c r="M7" s="111">
        <f aca="true" t="shared" si="2" ref="M7:M46">IF(OR(L7="No",L7=""),"",IF(L7="Yes","May suggest intestinal obstruction"))</f>
      </c>
      <c r="N7" s="111">
        <f aca="true" t="shared" si="3" ref="N7:N46">IF(OR(L7="No",L7=""),"",IF(L7="Yes","Paediatric surgery referral"))</f>
      </c>
      <c r="O7" s="81"/>
      <c r="P7" s="80"/>
      <c r="Q7" s="81"/>
      <c r="R7" s="111">
        <f aca="true" t="shared" si="4" ref="R7:R46">IF(Q7="Exception - swallowed blood","",IF(OR(Q7="No",Q7=""),"",IF(Q7="Yes","May be swallowed blood (for example from maternal nipple cracking or a nose bleed) but may indicate serious conditions, such as erosive oesophagitis")))</f>
      </c>
      <c r="S7" s="111">
        <f aca="true" t="shared" si="5" ref="S7:S46">IF(Q7="Exception - swallowed blood","",IF(OR(Q7="No",Q7=""),"",IF(Q7="Yes","Specialist referral for investigation")))</f>
      </c>
      <c r="T7" s="81"/>
      <c r="U7" s="80"/>
      <c r="V7" s="80"/>
      <c r="W7" s="111">
        <f aca="true" t="shared" si="6" ref="W7:W46">IF(OR(V7="No",V7=""),"",IF(V7="Yes","Late onset suggests a cause other than reflux, for example a urinary tract infection.  Persistence suggests an alternative diagnosis."))</f>
      </c>
      <c r="X7" s="111">
        <f aca="true" t="shared" si="7" ref="X7:X46">IF(OR(V7="No",V7=""),"",IF(V7="Yes","Urine microbiology investigation.  
Specialist referral."))</f>
      </c>
      <c r="Y7" s="81"/>
      <c r="Z7" s="80"/>
      <c r="AA7" s="80"/>
      <c r="AB7" s="111">
        <f aca="true" t="shared" si="8" ref="AB7:AB46">IF(OR(AA7="No",AA7=""),"",IF(AA7="Yes","May suggest a variety of conditions, including bacterial gastroenteritis, infant cow's milk protein allergy or an acute surgical condition"))</f>
      </c>
      <c r="AC7" s="111">
        <f aca="true" t="shared" si="9" ref="AC7:AC46">IF(OR(AA7="No",AA7=""),"",IF(AA7="Yes","Stool microbiology investigation.  Specialist referral."))</f>
      </c>
      <c r="AD7" s="81"/>
      <c r="AE7" s="80"/>
      <c r="AF7" s="80"/>
      <c r="AG7" s="111">
        <f aca="true" t="shared" si="10" ref="AG7:AG46">IF(OR(AF7="No",AF7=""),"",IF(AF7="Yes","May suggest intestinal obstruction or another acute surgical condition"))</f>
      </c>
      <c r="AH7" s="111">
        <f aca="true" t="shared" si="11" ref="AH7:AH46">IF(OR(AF7="No",AF7=""),"",IF(AF7="Yes","Paediatric surgery referral"))</f>
      </c>
      <c r="AI7" s="81"/>
      <c r="AJ7" s="80"/>
      <c r="AK7" s="80"/>
      <c r="AL7" s="111">
        <f aca="true" t="shared" si="12" ref="AL7:AL46">IF(OR(AK7="No",AK7=""),"",IF(AK7="Yes","May suggest cow's milk protein allergy"))</f>
      </c>
      <c r="AM7" s="111">
        <f aca="true" t="shared" si="13" ref="AM7:AM46">IF(OR(AK7="No",AK7=""),"",IF(AK7="Yes","Specialist referral"))</f>
      </c>
      <c r="AN7" s="80"/>
      <c r="AO7" s="80"/>
      <c r="AQ7" s="44"/>
      <c r="AR7" s="46"/>
    </row>
    <row r="8" spans="2:44" s="42" customFormat="1" ht="39.75" customHeight="1" thickBot="1">
      <c r="B8" s="82">
        <v>3</v>
      </c>
      <c r="C8" s="80"/>
      <c r="D8" s="80"/>
      <c r="E8" s="80"/>
      <c r="F8" s="81"/>
      <c r="G8" s="81"/>
      <c r="H8" s="111">
        <f t="shared" si="0"/>
      </c>
      <c r="I8" s="111">
        <f t="shared" si="1"/>
      </c>
      <c r="J8" s="81"/>
      <c r="K8" s="80"/>
      <c r="L8" s="81"/>
      <c r="M8" s="111">
        <f t="shared" si="2"/>
      </c>
      <c r="N8" s="111">
        <f t="shared" si="3"/>
      </c>
      <c r="O8" s="81"/>
      <c r="P8" s="80"/>
      <c r="Q8" s="81"/>
      <c r="R8" s="111">
        <f t="shared" si="4"/>
      </c>
      <c r="S8" s="111">
        <f t="shared" si="5"/>
      </c>
      <c r="T8" s="81"/>
      <c r="U8" s="80"/>
      <c r="V8" s="80"/>
      <c r="W8" s="111">
        <f t="shared" si="6"/>
      </c>
      <c r="X8" s="111">
        <f t="shared" si="7"/>
      </c>
      <c r="Y8" s="81"/>
      <c r="Z8" s="80"/>
      <c r="AA8" s="80"/>
      <c r="AB8" s="111">
        <f t="shared" si="8"/>
      </c>
      <c r="AC8" s="111">
        <f t="shared" si="9"/>
      </c>
      <c r="AD8" s="81"/>
      <c r="AE8" s="80"/>
      <c r="AF8" s="80"/>
      <c r="AG8" s="111">
        <f t="shared" si="10"/>
      </c>
      <c r="AH8" s="111">
        <f t="shared" si="11"/>
      </c>
      <c r="AI8" s="81"/>
      <c r="AJ8" s="80"/>
      <c r="AK8" s="80"/>
      <c r="AL8" s="111">
        <f t="shared" si="12"/>
      </c>
      <c r="AM8" s="111">
        <f t="shared" si="13"/>
      </c>
      <c r="AN8" s="80"/>
      <c r="AO8" s="80"/>
      <c r="AQ8" s="87" t="s">
        <v>11</v>
      </c>
      <c r="AR8" s="92" t="str">
        <f>MIN(Age)&amp;" - "&amp;MAX(Age)</f>
        <v>0 - 0</v>
      </c>
    </row>
    <row r="9" spans="2:44" s="42" customFormat="1" ht="39.75" customHeight="1" thickBot="1">
      <c r="B9" s="82">
        <v>4</v>
      </c>
      <c r="C9" s="80"/>
      <c r="D9" s="80"/>
      <c r="E9" s="80"/>
      <c r="F9" s="81"/>
      <c r="G9" s="81"/>
      <c r="H9" s="111">
        <f t="shared" si="0"/>
      </c>
      <c r="I9" s="111">
        <f t="shared" si="1"/>
      </c>
      <c r="J9" s="81"/>
      <c r="K9" s="80"/>
      <c r="L9" s="81"/>
      <c r="M9" s="111">
        <f t="shared" si="2"/>
      </c>
      <c r="N9" s="111">
        <f t="shared" si="3"/>
      </c>
      <c r="O9" s="81"/>
      <c r="P9" s="80"/>
      <c r="Q9" s="81"/>
      <c r="R9" s="111">
        <f t="shared" si="4"/>
      </c>
      <c r="S9" s="111">
        <f t="shared" si="5"/>
      </c>
      <c r="T9" s="81"/>
      <c r="U9" s="80"/>
      <c r="V9" s="80"/>
      <c r="W9" s="111">
        <f t="shared" si="6"/>
      </c>
      <c r="X9" s="111">
        <f t="shared" si="7"/>
      </c>
      <c r="Y9" s="81"/>
      <c r="Z9" s="80"/>
      <c r="AA9" s="80"/>
      <c r="AB9" s="111">
        <f t="shared" si="8"/>
      </c>
      <c r="AC9" s="111">
        <f t="shared" si="9"/>
      </c>
      <c r="AD9" s="81"/>
      <c r="AE9" s="80"/>
      <c r="AF9" s="80"/>
      <c r="AG9" s="111">
        <f t="shared" si="10"/>
      </c>
      <c r="AH9" s="111">
        <f t="shared" si="11"/>
      </c>
      <c r="AI9" s="81"/>
      <c r="AJ9" s="80"/>
      <c r="AK9" s="80"/>
      <c r="AL9" s="111">
        <f t="shared" si="12"/>
      </c>
      <c r="AM9" s="111">
        <f t="shared" si="13"/>
      </c>
      <c r="AN9" s="80"/>
      <c r="AO9" s="80"/>
      <c r="AQ9" s="88"/>
      <c r="AR9" s="86"/>
    </row>
    <row r="10" spans="2:44" s="42" customFormat="1" ht="39.75" customHeight="1" thickBot="1">
      <c r="B10" s="82">
        <v>5</v>
      </c>
      <c r="C10" s="80"/>
      <c r="D10" s="80"/>
      <c r="E10" s="80"/>
      <c r="F10" s="81"/>
      <c r="G10" s="81"/>
      <c r="H10" s="111">
        <f t="shared" si="0"/>
      </c>
      <c r="I10" s="111">
        <f t="shared" si="1"/>
      </c>
      <c r="J10" s="81"/>
      <c r="K10" s="80"/>
      <c r="L10" s="81"/>
      <c r="M10" s="111">
        <f t="shared" si="2"/>
      </c>
      <c r="N10" s="111">
        <f t="shared" si="3"/>
      </c>
      <c r="O10" s="81"/>
      <c r="P10" s="80"/>
      <c r="Q10" s="81"/>
      <c r="R10" s="111">
        <f t="shared" si="4"/>
      </c>
      <c r="S10" s="111">
        <f t="shared" si="5"/>
      </c>
      <c r="T10" s="81"/>
      <c r="U10" s="80"/>
      <c r="V10" s="80"/>
      <c r="W10" s="111">
        <f t="shared" si="6"/>
      </c>
      <c r="X10" s="111">
        <f t="shared" si="7"/>
      </c>
      <c r="Y10" s="81"/>
      <c r="Z10" s="80"/>
      <c r="AA10" s="80"/>
      <c r="AB10" s="111">
        <f t="shared" si="8"/>
      </c>
      <c r="AC10" s="111">
        <f t="shared" si="9"/>
      </c>
      <c r="AD10" s="81"/>
      <c r="AE10" s="80"/>
      <c r="AF10" s="80"/>
      <c r="AG10" s="111">
        <f t="shared" si="10"/>
      </c>
      <c r="AH10" s="111">
        <f t="shared" si="11"/>
      </c>
      <c r="AI10" s="81"/>
      <c r="AJ10" s="80"/>
      <c r="AK10" s="80"/>
      <c r="AL10" s="111">
        <f t="shared" si="12"/>
      </c>
      <c r="AM10" s="111">
        <f t="shared" si="13"/>
      </c>
      <c r="AN10" s="80"/>
      <c r="AO10" s="80"/>
      <c r="AQ10" s="89" t="s">
        <v>9</v>
      </c>
      <c r="AR10" s="92">
        <f>COUNTIF(Sex,"Male")</f>
        <v>0</v>
      </c>
    </row>
    <row r="11" spans="2:44" s="42" customFormat="1" ht="39.75" customHeight="1" thickBot="1">
      <c r="B11" s="82">
        <v>6</v>
      </c>
      <c r="C11" s="80"/>
      <c r="D11" s="80"/>
      <c r="E11" s="80"/>
      <c r="F11" s="81"/>
      <c r="G11" s="81"/>
      <c r="H11" s="111">
        <f t="shared" si="0"/>
      </c>
      <c r="I11" s="111">
        <f t="shared" si="1"/>
      </c>
      <c r="J11" s="81"/>
      <c r="K11" s="80"/>
      <c r="L11" s="81"/>
      <c r="M11" s="111">
        <f t="shared" si="2"/>
      </c>
      <c r="N11" s="111">
        <f t="shared" si="3"/>
      </c>
      <c r="O11" s="81"/>
      <c r="P11" s="80"/>
      <c r="Q11" s="81"/>
      <c r="R11" s="111">
        <f t="shared" si="4"/>
      </c>
      <c r="S11" s="111">
        <f t="shared" si="5"/>
      </c>
      <c r="T11" s="81"/>
      <c r="U11" s="80"/>
      <c r="V11" s="80"/>
      <c r="W11" s="111">
        <f t="shared" si="6"/>
      </c>
      <c r="X11" s="111">
        <f t="shared" si="7"/>
      </c>
      <c r="Y11" s="81"/>
      <c r="Z11" s="80"/>
      <c r="AA11" s="80"/>
      <c r="AB11" s="111">
        <f t="shared" si="8"/>
      </c>
      <c r="AC11" s="111">
        <f t="shared" si="9"/>
      </c>
      <c r="AD11" s="81"/>
      <c r="AE11" s="80"/>
      <c r="AF11" s="80"/>
      <c r="AG11" s="111">
        <f t="shared" si="10"/>
      </c>
      <c r="AH11" s="111">
        <f t="shared" si="11"/>
      </c>
      <c r="AI11" s="81"/>
      <c r="AJ11" s="80"/>
      <c r="AK11" s="80"/>
      <c r="AL11" s="111">
        <f t="shared" si="12"/>
      </c>
      <c r="AM11" s="111">
        <f t="shared" si="13"/>
      </c>
      <c r="AN11" s="80"/>
      <c r="AO11" s="80"/>
      <c r="AQ11" s="90" t="s">
        <v>10</v>
      </c>
      <c r="AR11" s="92">
        <f>COUNTIF(Sex,"Female")</f>
        <v>0</v>
      </c>
    </row>
    <row r="12" spans="2:44" s="42" customFormat="1" ht="39.75" customHeight="1" thickBot="1">
      <c r="B12" s="82">
        <v>7</v>
      </c>
      <c r="C12" s="80"/>
      <c r="D12" s="80"/>
      <c r="E12" s="80"/>
      <c r="F12" s="81"/>
      <c r="G12" s="81"/>
      <c r="H12" s="111">
        <f t="shared" si="0"/>
      </c>
      <c r="I12" s="111">
        <f t="shared" si="1"/>
      </c>
      <c r="J12" s="81"/>
      <c r="K12" s="80"/>
      <c r="L12" s="81"/>
      <c r="M12" s="111">
        <f t="shared" si="2"/>
      </c>
      <c r="N12" s="111">
        <f t="shared" si="3"/>
      </c>
      <c r="O12" s="81"/>
      <c r="P12" s="80"/>
      <c r="Q12" s="81"/>
      <c r="R12" s="111">
        <f t="shared" si="4"/>
      </c>
      <c r="S12" s="111">
        <f t="shared" si="5"/>
      </c>
      <c r="T12" s="81"/>
      <c r="U12" s="80"/>
      <c r="V12" s="80"/>
      <c r="W12" s="111">
        <f t="shared" si="6"/>
      </c>
      <c r="X12" s="111">
        <f t="shared" si="7"/>
      </c>
      <c r="Y12" s="81"/>
      <c r="Z12" s="80"/>
      <c r="AA12" s="80"/>
      <c r="AB12" s="111">
        <f t="shared" si="8"/>
      </c>
      <c r="AC12" s="111">
        <f t="shared" si="9"/>
      </c>
      <c r="AD12" s="81"/>
      <c r="AE12" s="80"/>
      <c r="AF12" s="80"/>
      <c r="AG12" s="111">
        <f t="shared" si="10"/>
      </c>
      <c r="AH12" s="111">
        <f t="shared" si="11"/>
      </c>
      <c r="AI12" s="81"/>
      <c r="AJ12" s="80"/>
      <c r="AK12" s="80"/>
      <c r="AL12" s="111">
        <f t="shared" si="12"/>
      </c>
      <c r="AM12" s="111">
        <f t="shared" si="13"/>
      </c>
      <c r="AN12" s="80"/>
      <c r="AO12" s="80"/>
      <c r="AQ12" s="91"/>
      <c r="AR12" s="86"/>
    </row>
    <row r="13" spans="2:44" s="42" customFormat="1" ht="39.75" customHeight="1" thickBot="1">
      <c r="B13" s="82">
        <v>8</v>
      </c>
      <c r="C13" s="80"/>
      <c r="D13" s="80"/>
      <c r="E13" s="80"/>
      <c r="F13" s="81"/>
      <c r="G13" s="81"/>
      <c r="H13" s="111">
        <f t="shared" si="0"/>
      </c>
      <c r="I13" s="111">
        <f t="shared" si="1"/>
      </c>
      <c r="J13" s="81"/>
      <c r="K13" s="80"/>
      <c r="L13" s="81"/>
      <c r="M13" s="111">
        <f t="shared" si="2"/>
      </c>
      <c r="N13" s="111">
        <f t="shared" si="3"/>
      </c>
      <c r="O13" s="81"/>
      <c r="P13" s="80"/>
      <c r="Q13" s="81"/>
      <c r="R13" s="111">
        <f t="shared" si="4"/>
      </c>
      <c r="S13" s="111">
        <f t="shared" si="5"/>
      </c>
      <c r="T13" s="81"/>
      <c r="U13" s="80"/>
      <c r="V13" s="80"/>
      <c r="W13" s="111">
        <f t="shared" si="6"/>
      </c>
      <c r="X13" s="111">
        <f t="shared" si="7"/>
      </c>
      <c r="Y13" s="81"/>
      <c r="Z13" s="80"/>
      <c r="AA13" s="80"/>
      <c r="AB13" s="111">
        <f t="shared" si="8"/>
      </c>
      <c r="AC13" s="111">
        <f t="shared" si="9"/>
      </c>
      <c r="AD13" s="81"/>
      <c r="AE13" s="80"/>
      <c r="AF13" s="80"/>
      <c r="AG13" s="111">
        <f t="shared" si="10"/>
      </c>
      <c r="AH13" s="111">
        <f t="shared" si="11"/>
      </c>
      <c r="AI13" s="81"/>
      <c r="AJ13" s="80"/>
      <c r="AK13" s="80"/>
      <c r="AL13" s="111">
        <f t="shared" si="12"/>
      </c>
      <c r="AM13" s="111">
        <f t="shared" si="13"/>
      </c>
      <c r="AN13" s="80"/>
      <c r="AO13" s="80"/>
      <c r="AQ13" s="90" t="s">
        <v>25</v>
      </c>
      <c r="AR13" s="92">
        <f>COUNTIF(Ethnicity,"White British")</f>
        <v>0</v>
      </c>
    </row>
    <row r="14" spans="2:44" s="42" customFormat="1" ht="39.75" customHeight="1" thickBot="1">
      <c r="B14" s="82">
        <v>9</v>
      </c>
      <c r="C14" s="80"/>
      <c r="D14" s="80"/>
      <c r="E14" s="80"/>
      <c r="F14" s="81"/>
      <c r="G14" s="81"/>
      <c r="H14" s="111">
        <f t="shared" si="0"/>
      </c>
      <c r="I14" s="111">
        <f t="shared" si="1"/>
      </c>
      <c r="J14" s="81"/>
      <c r="K14" s="80"/>
      <c r="L14" s="81"/>
      <c r="M14" s="111">
        <f t="shared" si="2"/>
      </c>
      <c r="N14" s="111">
        <f t="shared" si="3"/>
      </c>
      <c r="O14" s="81"/>
      <c r="P14" s="80"/>
      <c r="Q14" s="81"/>
      <c r="R14" s="111">
        <f t="shared" si="4"/>
      </c>
      <c r="S14" s="111">
        <f t="shared" si="5"/>
      </c>
      <c r="T14" s="81"/>
      <c r="U14" s="80"/>
      <c r="V14" s="80"/>
      <c r="W14" s="111">
        <f t="shared" si="6"/>
      </c>
      <c r="X14" s="111">
        <f t="shared" si="7"/>
      </c>
      <c r="Y14" s="81"/>
      <c r="Z14" s="80"/>
      <c r="AA14" s="80"/>
      <c r="AB14" s="111">
        <f t="shared" si="8"/>
      </c>
      <c r="AC14" s="111">
        <f t="shared" si="9"/>
      </c>
      <c r="AD14" s="81"/>
      <c r="AE14" s="80"/>
      <c r="AF14" s="80"/>
      <c r="AG14" s="111">
        <f t="shared" si="10"/>
      </c>
      <c r="AH14" s="111">
        <f t="shared" si="11"/>
      </c>
      <c r="AI14" s="81"/>
      <c r="AJ14" s="80"/>
      <c r="AK14" s="80"/>
      <c r="AL14" s="111">
        <f t="shared" si="12"/>
      </c>
      <c r="AM14" s="111">
        <f t="shared" si="13"/>
      </c>
      <c r="AN14" s="80"/>
      <c r="AO14" s="80"/>
      <c r="AQ14" s="90" t="s">
        <v>26</v>
      </c>
      <c r="AR14" s="92">
        <f>COUNTIF(Ethnicity,"White Irish")</f>
        <v>0</v>
      </c>
    </row>
    <row r="15" spans="2:44" s="42" customFormat="1" ht="39.75" customHeight="1" thickBot="1">
      <c r="B15" s="82">
        <v>10</v>
      </c>
      <c r="C15" s="80"/>
      <c r="D15" s="80"/>
      <c r="E15" s="80"/>
      <c r="F15" s="81"/>
      <c r="G15" s="81"/>
      <c r="H15" s="111">
        <f t="shared" si="0"/>
      </c>
      <c r="I15" s="111">
        <f t="shared" si="1"/>
      </c>
      <c r="J15" s="81"/>
      <c r="K15" s="80"/>
      <c r="L15" s="81"/>
      <c r="M15" s="111">
        <f t="shared" si="2"/>
      </c>
      <c r="N15" s="111">
        <f t="shared" si="3"/>
      </c>
      <c r="O15" s="81"/>
      <c r="P15" s="80"/>
      <c r="Q15" s="81"/>
      <c r="R15" s="111">
        <f t="shared" si="4"/>
      </c>
      <c r="S15" s="111">
        <f t="shared" si="5"/>
      </c>
      <c r="T15" s="81"/>
      <c r="U15" s="80"/>
      <c r="V15" s="80"/>
      <c r="W15" s="111">
        <f t="shared" si="6"/>
      </c>
      <c r="X15" s="111">
        <f t="shared" si="7"/>
      </c>
      <c r="Y15" s="81"/>
      <c r="Z15" s="80"/>
      <c r="AA15" s="80"/>
      <c r="AB15" s="111">
        <f t="shared" si="8"/>
      </c>
      <c r="AC15" s="111">
        <f t="shared" si="9"/>
      </c>
      <c r="AD15" s="81"/>
      <c r="AE15" s="80"/>
      <c r="AF15" s="80"/>
      <c r="AG15" s="111">
        <f t="shared" si="10"/>
      </c>
      <c r="AH15" s="111">
        <f t="shared" si="11"/>
      </c>
      <c r="AI15" s="81"/>
      <c r="AJ15" s="80"/>
      <c r="AK15" s="80"/>
      <c r="AL15" s="111">
        <f t="shared" si="12"/>
      </c>
      <c r="AM15" s="111">
        <f t="shared" si="13"/>
      </c>
      <c r="AN15" s="80"/>
      <c r="AO15" s="80"/>
      <c r="AQ15" s="90" t="s">
        <v>37</v>
      </c>
      <c r="AR15" s="92">
        <f>COUNTIF(Ethnicity,"Any other white background")</f>
        <v>0</v>
      </c>
    </row>
    <row r="16" spans="2:44" s="42" customFormat="1" ht="39.75" customHeight="1" thickBot="1">
      <c r="B16" s="82">
        <v>11</v>
      </c>
      <c r="C16" s="80"/>
      <c r="D16" s="80"/>
      <c r="E16" s="80"/>
      <c r="F16" s="81"/>
      <c r="G16" s="81"/>
      <c r="H16" s="111">
        <f t="shared" si="0"/>
      </c>
      <c r="I16" s="111">
        <f t="shared" si="1"/>
      </c>
      <c r="J16" s="81"/>
      <c r="K16" s="80"/>
      <c r="L16" s="81"/>
      <c r="M16" s="111">
        <f t="shared" si="2"/>
      </c>
      <c r="N16" s="111">
        <f t="shared" si="3"/>
      </c>
      <c r="O16" s="81"/>
      <c r="P16" s="80"/>
      <c r="Q16" s="81"/>
      <c r="R16" s="111">
        <f t="shared" si="4"/>
      </c>
      <c r="S16" s="111">
        <f t="shared" si="5"/>
      </c>
      <c r="T16" s="81"/>
      <c r="U16" s="80"/>
      <c r="V16" s="80"/>
      <c r="W16" s="111">
        <f t="shared" si="6"/>
      </c>
      <c r="X16" s="111">
        <f t="shared" si="7"/>
      </c>
      <c r="Y16" s="81"/>
      <c r="Z16" s="80"/>
      <c r="AA16" s="80"/>
      <c r="AB16" s="111">
        <f t="shared" si="8"/>
      </c>
      <c r="AC16" s="111">
        <f t="shared" si="9"/>
      </c>
      <c r="AD16" s="81"/>
      <c r="AE16" s="80"/>
      <c r="AF16" s="80"/>
      <c r="AG16" s="111">
        <f t="shared" si="10"/>
      </c>
      <c r="AH16" s="111">
        <f t="shared" si="11"/>
      </c>
      <c r="AI16" s="81"/>
      <c r="AJ16" s="80"/>
      <c r="AK16" s="80"/>
      <c r="AL16" s="111">
        <f t="shared" si="12"/>
      </c>
      <c r="AM16" s="111">
        <f t="shared" si="13"/>
      </c>
      <c r="AN16" s="80"/>
      <c r="AO16" s="80"/>
      <c r="AQ16" s="90" t="s">
        <v>33</v>
      </c>
      <c r="AR16" s="92">
        <f>COUNTIF(Ethnicity,"Mixed: White and black Caribbean")</f>
        <v>0</v>
      </c>
    </row>
    <row r="17" spans="2:44" s="42" customFormat="1" ht="39.75" customHeight="1" thickBot="1">
      <c r="B17" s="82">
        <v>12</v>
      </c>
      <c r="C17" s="80"/>
      <c r="D17" s="80"/>
      <c r="E17" s="80"/>
      <c r="F17" s="80"/>
      <c r="G17" s="80"/>
      <c r="H17" s="111">
        <f t="shared" si="0"/>
      </c>
      <c r="I17" s="111">
        <f t="shared" si="1"/>
      </c>
      <c r="J17" s="80"/>
      <c r="K17" s="80"/>
      <c r="L17" s="80"/>
      <c r="M17" s="111">
        <f t="shared" si="2"/>
      </c>
      <c r="N17" s="111">
        <f t="shared" si="3"/>
      </c>
      <c r="O17" s="80"/>
      <c r="P17" s="80"/>
      <c r="Q17" s="80"/>
      <c r="R17" s="111">
        <f t="shared" si="4"/>
      </c>
      <c r="S17" s="111">
        <f t="shared" si="5"/>
      </c>
      <c r="T17" s="80"/>
      <c r="U17" s="80"/>
      <c r="V17" s="80"/>
      <c r="W17" s="111">
        <f t="shared" si="6"/>
      </c>
      <c r="X17" s="111">
        <f t="shared" si="7"/>
      </c>
      <c r="Y17" s="80"/>
      <c r="Z17" s="80"/>
      <c r="AA17" s="80"/>
      <c r="AB17" s="111">
        <f t="shared" si="8"/>
      </c>
      <c r="AC17" s="111">
        <f t="shared" si="9"/>
      </c>
      <c r="AD17" s="80"/>
      <c r="AE17" s="80"/>
      <c r="AF17" s="80"/>
      <c r="AG17" s="111">
        <f t="shared" si="10"/>
      </c>
      <c r="AH17" s="111">
        <f t="shared" si="11"/>
      </c>
      <c r="AI17" s="80"/>
      <c r="AJ17" s="80"/>
      <c r="AK17" s="80"/>
      <c r="AL17" s="111">
        <f t="shared" si="12"/>
      </c>
      <c r="AM17" s="111">
        <f t="shared" si="13"/>
      </c>
      <c r="AN17" s="80"/>
      <c r="AO17" s="80"/>
      <c r="AQ17" s="90" t="s">
        <v>34</v>
      </c>
      <c r="AR17" s="92">
        <f>COUNTIF(Ethnicity,"Mixed: White and black African")</f>
        <v>0</v>
      </c>
    </row>
    <row r="18" spans="2:44" s="42" customFormat="1" ht="39.75" customHeight="1" thickBot="1">
      <c r="B18" s="82">
        <v>13</v>
      </c>
      <c r="C18" s="80"/>
      <c r="D18" s="80"/>
      <c r="E18" s="80"/>
      <c r="F18" s="80"/>
      <c r="G18" s="80"/>
      <c r="H18" s="111">
        <f t="shared" si="0"/>
      </c>
      <c r="I18" s="111">
        <f t="shared" si="1"/>
      </c>
      <c r="J18" s="80"/>
      <c r="K18" s="80"/>
      <c r="L18" s="80"/>
      <c r="M18" s="111">
        <f t="shared" si="2"/>
      </c>
      <c r="N18" s="111">
        <f t="shared" si="3"/>
      </c>
      <c r="O18" s="80"/>
      <c r="P18" s="80"/>
      <c r="Q18" s="80"/>
      <c r="R18" s="111">
        <f t="shared" si="4"/>
      </c>
      <c r="S18" s="111">
        <f t="shared" si="5"/>
      </c>
      <c r="T18" s="80"/>
      <c r="U18" s="80"/>
      <c r="V18" s="80"/>
      <c r="W18" s="111">
        <f t="shared" si="6"/>
      </c>
      <c r="X18" s="111">
        <f t="shared" si="7"/>
      </c>
      <c r="Y18" s="80"/>
      <c r="Z18" s="80"/>
      <c r="AA18" s="80"/>
      <c r="AB18" s="111">
        <f t="shared" si="8"/>
      </c>
      <c r="AC18" s="111">
        <f t="shared" si="9"/>
      </c>
      <c r="AD18" s="80"/>
      <c r="AE18" s="80"/>
      <c r="AF18" s="80"/>
      <c r="AG18" s="111">
        <f t="shared" si="10"/>
      </c>
      <c r="AH18" s="111">
        <f t="shared" si="11"/>
      </c>
      <c r="AI18" s="80"/>
      <c r="AJ18" s="80"/>
      <c r="AK18" s="80"/>
      <c r="AL18" s="111">
        <f t="shared" si="12"/>
      </c>
      <c r="AM18" s="111">
        <f t="shared" si="13"/>
      </c>
      <c r="AN18" s="80"/>
      <c r="AO18" s="80"/>
      <c r="AQ18" s="90" t="s">
        <v>27</v>
      </c>
      <c r="AR18" s="92">
        <f>COUNTIF(Ethnicity,"Mixed: White and Asian")</f>
        <v>0</v>
      </c>
    </row>
    <row r="19" spans="2:44" s="42" customFormat="1" ht="39.75" customHeight="1" thickBot="1">
      <c r="B19" s="82">
        <v>14</v>
      </c>
      <c r="C19" s="80"/>
      <c r="D19" s="80"/>
      <c r="E19" s="80"/>
      <c r="F19" s="80"/>
      <c r="G19" s="80"/>
      <c r="H19" s="111">
        <f t="shared" si="0"/>
      </c>
      <c r="I19" s="111">
        <f t="shared" si="1"/>
      </c>
      <c r="J19" s="80"/>
      <c r="K19" s="80"/>
      <c r="L19" s="80"/>
      <c r="M19" s="111">
        <f t="shared" si="2"/>
      </c>
      <c r="N19" s="111">
        <f t="shared" si="3"/>
      </c>
      <c r="O19" s="80"/>
      <c r="P19" s="80"/>
      <c r="Q19" s="80"/>
      <c r="R19" s="111">
        <f t="shared" si="4"/>
      </c>
      <c r="S19" s="111">
        <f t="shared" si="5"/>
      </c>
      <c r="T19" s="80"/>
      <c r="U19" s="80"/>
      <c r="V19" s="80"/>
      <c r="W19" s="111">
        <f t="shared" si="6"/>
      </c>
      <c r="X19" s="111">
        <f t="shared" si="7"/>
      </c>
      <c r="Y19" s="80"/>
      <c r="Z19" s="80"/>
      <c r="AA19" s="80"/>
      <c r="AB19" s="111">
        <f t="shared" si="8"/>
      </c>
      <c r="AC19" s="111">
        <f t="shared" si="9"/>
      </c>
      <c r="AD19" s="80"/>
      <c r="AE19" s="80"/>
      <c r="AF19" s="80"/>
      <c r="AG19" s="111">
        <f t="shared" si="10"/>
      </c>
      <c r="AH19" s="111">
        <f t="shared" si="11"/>
      </c>
      <c r="AI19" s="80"/>
      <c r="AJ19" s="80"/>
      <c r="AK19" s="80"/>
      <c r="AL19" s="111">
        <f t="shared" si="12"/>
      </c>
      <c r="AM19" s="111">
        <f t="shared" si="13"/>
      </c>
      <c r="AN19" s="80"/>
      <c r="AO19" s="80"/>
      <c r="AQ19" s="90" t="s">
        <v>38</v>
      </c>
      <c r="AR19" s="92">
        <f>COUNTIF(Ethnicity,"Any other mixed background")</f>
        <v>0</v>
      </c>
    </row>
    <row r="20" spans="2:44" s="42" customFormat="1" ht="39.75" customHeight="1" thickBot="1">
      <c r="B20" s="82">
        <v>15</v>
      </c>
      <c r="C20" s="80"/>
      <c r="D20" s="80"/>
      <c r="E20" s="80"/>
      <c r="F20" s="80"/>
      <c r="G20" s="80"/>
      <c r="H20" s="111">
        <f t="shared" si="0"/>
      </c>
      <c r="I20" s="111">
        <f t="shared" si="1"/>
      </c>
      <c r="J20" s="80"/>
      <c r="K20" s="80"/>
      <c r="L20" s="80"/>
      <c r="M20" s="111">
        <f t="shared" si="2"/>
      </c>
      <c r="N20" s="111">
        <f t="shared" si="3"/>
      </c>
      <c r="O20" s="80"/>
      <c r="P20" s="80"/>
      <c r="Q20" s="80"/>
      <c r="R20" s="111">
        <f t="shared" si="4"/>
      </c>
      <c r="S20" s="111">
        <f t="shared" si="5"/>
      </c>
      <c r="T20" s="80"/>
      <c r="U20" s="80"/>
      <c r="V20" s="80"/>
      <c r="W20" s="111">
        <f t="shared" si="6"/>
      </c>
      <c r="X20" s="111">
        <f t="shared" si="7"/>
      </c>
      <c r="Y20" s="80"/>
      <c r="Z20" s="80"/>
      <c r="AA20" s="80"/>
      <c r="AB20" s="111">
        <f t="shared" si="8"/>
      </c>
      <c r="AC20" s="111">
        <f t="shared" si="9"/>
      </c>
      <c r="AD20" s="80"/>
      <c r="AE20" s="80"/>
      <c r="AF20" s="80"/>
      <c r="AG20" s="111">
        <f t="shared" si="10"/>
      </c>
      <c r="AH20" s="111">
        <f t="shared" si="11"/>
      </c>
      <c r="AI20" s="80"/>
      <c r="AJ20" s="80"/>
      <c r="AK20" s="80"/>
      <c r="AL20" s="111">
        <f t="shared" si="12"/>
      </c>
      <c r="AM20" s="111">
        <f t="shared" si="13"/>
      </c>
      <c r="AN20" s="80"/>
      <c r="AO20" s="80"/>
      <c r="AQ20" s="90" t="s">
        <v>28</v>
      </c>
      <c r="AR20" s="92">
        <f>COUNTIF(Ethnicity,"Asian or Asian British: Indian")</f>
        <v>0</v>
      </c>
    </row>
    <row r="21" spans="2:44" s="42" customFormat="1" ht="39.75" customHeight="1" thickBot="1">
      <c r="B21" s="82">
        <v>16</v>
      </c>
      <c r="C21" s="80"/>
      <c r="D21" s="80"/>
      <c r="E21" s="80"/>
      <c r="F21" s="80"/>
      <c r="G21" s="80"/>
      <c r="H21" s="111">
        <f t="shared" si="0"/>
      </c>
      <c r="I21" s="111">
        <f t="shared" si="1"/>
      </c>
      <c r="J21" s="80"/>
      <c r="K21" s="80"/>
      <c r="L21" s="80"/>
      <c r="M21" s="111">
        <f t="shared" si="2"/>
      </c>
      <c r="N21" s="111">
        <f t="shared" si="3"/>
      </c>
      <c r="O21" s="80"/>
      <c r="P21" s="80"/>
      <c r="Q21" s="80"/>
      <c r="R21" s="111">
        <f t="shared" si="4"/>
      </c>
      <c r="S21" s="111">
        <f t="shared" si="5"/>
      </c>
      <c r="T21" s="80"/>
      <c r="U21" s="80"/>
      <c r="V21" s="80"/>
      <c r="W21" s="111">
        <f t="shared" si="6"/>
      </c>
      <c r="X21" s="111">
        <f t="shared" si="7"/>
      </c>
      <c r="Y21" s="80"/>
      <c r="Z21" s="80"/>
      <c r="AA21" s="80"/>
      <c r="AB21" s="111">
        <f t="shared" si="8"/>
      </c>
      <c r="AC21" s="111">
        <f t="shared" si="9"/>
      </c>
      <c r="AD21" s="80"/>
      <c r="AE21" s="80"/>
      <c r="AF21" s="80"/>
      <c r="AG21" s="111">
        <f t="shared" si="10"/>
      </c>
      <c r="AH21" s="111">
        <f t="shared" si="11"/>
      </c>
      <c r="AI21" s="80"/>
      <c r="AJ21" s="80"/>
      <c r="AK21" s="80"/>
      <c r="AL21" s="111">
        <f t="shared" si="12"/>
      </c>
      <c r="AM21" s="111">
        <f t="shared" si="13"/>
      </c>
      <c r="AN21" s="80"/>
      <c r="AO21" s="80"/>
      <c r="AQ21" s="90" t="s">
        <v>29</v>
      </c>
      <c r="AR21" s="92">
        <f>COUNTIF(Ethnicity,"Asian or Asian British: Pakistani")</f>
        <v>0</v>
      </c>
    </row>
    <row r="22" spans="2:44" s="42" customFormat="1" ht="39.75" customHeight="1" thickBot="1">
      <c r="B22" s="82">
        <v>17</v>
      </c>
      <c r="C22" s="80"/>
      <c r="D22" s="80"/>
      <c r="E22" s="80"/>
      <c r="F22" s="80"/>
      <c r="G22" s="80"/>
      <c r="H22" s="111">
        <f t="shared" si="0"/>
      </c>
      <c r="I22" s="111">
        <f t="shared" si="1"/>
      </c>
      <c r="J22" s="80"/>
      <c r="K22" s="80"/>
      <c r="L22" s="80"/>
      <c r="M22" s="111">
        <f t="shared" si="2"/>
      </c>
      <c r="N22" s="111">
        <f t="shared" si="3"/>
      </c>
      <c r="O22" s="80"/>
      <c r="P22" s="80"/>
      <c r="Q22" s="80"/>
      <c r="R22" s="111">
        <f t="shared" si="4"/>
      </c>
      <c r="S22" s="111">
        <f t="shared" si="5"/>
      </c>
      <c r="T22" s="80"/>
      <c r="U22" s="80"/>
      <c r="V22" s="80"/>
      <c r="W22" s="111">
        <f t="shared" si="6"/>
      </c>
      <c r="X22" s="111">
        <f t="shared" si="7"/>
      </c>
      <c r="Y22" s="80"/>
      <c r="Z22" s="80"/>
      <c r="AA22" s="80"/>
      <c r="AB22" s="111">
        <f t="shared" si="8"/>
      </c>
      <c r="AC22" s="111">
        <f t="shared" si="9"/>
      </c>
      <c r="AD22" s="80"/>
      <c r="AE22" s="80"/>
      <c r="AF22" s="80"/>
      <c r="AG22" s="111">
        <f t="shared" si="10"/>
      </c>
      <c r="AH22" s="111">
        <f t="shared" si="11"/>
      </c>
      <c r="AI22" s="80"/>
      <c r="AJ22" s="80"/>
      <c r="AK22" s="80"/>
      <c r="AL22" s="111">
        <f t="shared" si="12"/>
      </c>
      <c r="AM22" s="111">
        <f t="shared" si="13"/>
      </c>
      <c r="AN22" s="80"/>
      <c r="AO22" s="80"/>
      <c r="AQ22" s="90" t="s">
        <v>30</v>
      </c>
      <c r="AR22" s="92">
        <f>COUNTIF(Ethnicity,"Asian or Asian British: Bangladeshi")</f>
        <v>0</v>
      </c>
    </row>
    <row r="23" spans="2:44" s="42" customFormat="1" ht="39.75" customHeight="1" thickBot="1">
      <c r="B23" s="82">
        <v>18</v>
      </c>
      <c r="C23" s="80"/>
      <c r="D23" s="80"/>
      <c r="E23" s="80"/>
      <c r="F23" s="80"/>
      <c r="G23" s="80"/>
      <c r="H23" s="111">
        <f t="shared" si="0"/>
      </c>
      <c r="I23" s="111">
        <f t="shared" si="1"/>
      </c>
      <c r="J23" s="80"/>
      <c r="K23" s="80"/>
      <c r="L23" s="80"/>
      <c r="M23" s="111">
        <f t="shared" si="2"/>
      </c>
      <c r="N23" s="111">
        <f t="shared" si="3"/>
      </c>
      <c r="O23" s="80"/>
      <c r="P23" s="80"/>
      <c r="Q23" s="80"/>
      <c r="R23" s="111">
        <f t="shared" si="4"/>
      </c>
      <c r="S23" s="111">
        <f t="shared" si="5"/>
      </c>
      <c r="T23" s="80"/>
      <c r="U23" s="80"/>
      <c r="V23" s="80"/>
      <c r="W23" s="111">
        <f t="shared" si="6"/>
      </c>
      <c r="X23" s="111">
        <f t="shared" si="7"/>
      </c>
      <c r="Y23" s="80"/>
      <c r="Z23" s="80"/>
      <c r="AA23" s="80"/>
      <c r="AB23" s="111">
        <f t="shared" si="8"/>
      </c>
      <c r="AC23" s="111">
        <f t="shared" si="9"/>
      </c>
      <c r="AD23" s="80"/>
      <c r="AE23" s="80"/>
      <c r="AF23" s="80"/>
      <c r="AG23" s="111">
        <f t="shared" si="10"/>
      </c>
      <c r="AH23" s="111">
        <f t="shared" si="11"/>
      </c>
      <c r="AI23" s="80"/>
      <c r="AJ23" s="80"/>
      <c r="AK23" s="80"/>
      <c r="AL23" s="111">
        <f t="shared" si="12"/>
      </c>
      <c r="AM23" s="111">
        <f t="shared" si="13"/>
      </c>
      <c r="AN23" s="80"/>
      <c r="AO23" s="80"/>
      <c r="AQ23" s="90" t="s">
        <v>39</v>
      </c>
      <c r="AR23" s="92">
        <f>COUNTIF(Ethnicity,"Any other Asian background")</f>
        <v>0</v>
      </c>
    </row>
    <row r="24" spans="2:44" s="42" customFormat="1" ht="39.75" customHeight="1" thickBot="1">
      <c r="B24" s="82">
        <v>19</v>
      </c>
      <c r="C24" s="80"/>
      <c r="D24" s="80"/>
      <c r="E24" s="80"/>
      <c r="F24" s="80"/>
      <c r="G24" s="80"/>
      <c r="H24" s="111">
        <f t="shared" si="0"/>
      </c>
      <c r="I24" s="111">
        <f t="shared" si="1"/>
      </c>
      <c r="J24" s="80"/>
      <c r="K24" s="80"/>
      <c r="L24" s="80"/>
      <c r="M24" s="111">
        <f t="shared" si="2"/>
      </c>
      <c r="N24" s="111">
        <f t="shared" si="3"/>
      </c>
      <c r="O24" s="80"/>
      <c r="P24" s="80"/>
      <c r="Q24" s="80"/>
      <c r="R24" s="111">
        <f t="shared" si="4"/>
      </c>
      <c r="S24" s="111">
        <f t="shared" si="5"/>
      </c>
      <c r="T24" s="80"/>
      <c r="U24" s="80"/>
      <c r="V24" s="80"/>
      <c r="W24" s="111">
        <f t="shared" si="6"/>
      </c>
      <c r="X24" s="111">
        <f t="shared" si="7"/>
      </c>
      <c r="Y24" s="80"/>
      <c r="Z24" s="80"/>
      <c r="AA24" s="80"/>
      <c r="AB24" s="111">
        <f t="shared" si="8"/>
      </c>
      <c r="AC24" s="111">
        <f t="shared" si="9"/>
      </c>
      <c r="AD24" s="80"/>
      <c r="AE24" s="80"/>
      <c r="AF24" s="80"/>
      <c r="AG24" s="111">
        <f t="shared" si="10"/>
      </c>
      <c r="AH24" s="111">
        <f t="shared" si="11"/>
      </c>
      <c r="AI24" s="80"/>
      <c r="AJ24" s="80"/>
      <c r="AK24" s="80"/>
      <c r="AL24" s="111">
        <f t="shared" si="12"/>
      </c>
      <c r="AM24" s="111">
        <f t="shared" si="13"/>
      </c>
      <c r="AN24" s="80"/>
      <c r="AO24" s="80"/>
      <c r="AQ24" s="90" t="s">
        <v>35</v>
      </c>
      <c r="AR24" s="92">
        <f>COUNTIF(Ethnicity,"Black or black British: Caribbean")</f>
        <v>0</v>
      </c>
    </row>
    <row r="25" spans="2:44" s="42" customFormat="1" ht="39.75" customHeight="1" thickBot="1">
      <c r="B25" s="82">
        <v>20</v>
      </c>
      <c r="C25" s="80"/>
      <c r="D25" s="80"/>
      <c r="E25" s="80"/>
      <c r="F25" s="80"/>
      <c r="G25" s="80"/>
      <c r="H25" s="111">
        <f t="shared" si="0"/>
      </c>
      <c r="I25" s="111">
        <f t="shared" si="1"/>
      </c>
      <c r="J25" s="80"/>
      <c r="K25" s="80"/>
      <c r="L25" s="80"/>
      <c r="M25" s="111">
        <f t="shared" si="2"/>
      </c>
      <c r="N25" s="111">
        <f t="shared" si="3"/>
      </c>
      <c r="O25" s="80"/>
      <c r="P25" s="80"/>
      <c r="Q25" s="80"/>
      <c r="R25" s="111">
        <f t="shared" si="4"/>
      </c>
      <c r="S25" s="111">
        <f t="shared" si="5"/>
      </c>
      <c r="T25" s="80"/>
      <c r="U25" s="80"/>
      <c r="V25" s="80"/>
      <c r="W25" s="111">
        <f t="shared" si="6"/>
      </c>
      <c r="X25" s="111">
        <f t="shared" si="7"/>
      </c>
      <c r="Y25" s="80"/>
      <c r="Z25" s="80"/>
      <c r="AA25" s="80"/>
      <c r="AB25" s="111">
        <f t="shared" si="8"/>
      </c>
      <c r="AC25" s="111">
        <f t="shared" si="9"/>
      </c>
      <c r="AD25" s="80"/>
      <c r="AE25" s="80"/>
      <c r="AF25" s="80"/>
      <c r="AG25" s="111">
        <f t="shared" si="10"/>
      </c>
      <c r="AH25" s="111">
        <f t="shared" si="11"/>
      </c>
      <c r="AI25" s="80"/>
      <c r="AJ25" s="80"/>
      <c r="AK25" s="80"/>
      <c r="AL25" s="111">
        <f t="shared" si="12"/>
      </c>
      <c r="AM25" s="111">
        <f t="shared" si="13"/>
      </c>
      <c r="AN25" s="80"/>
      <c r="AO25" s="80"/>
      <c r="AQ25" s="90" t="s">
        <v>36</v>
      </c>
      <c r="AR25" s="92">
        <f>COUNTIF(Ethnicity,"Black or black British: African")</f>
        <v>0</v>
      </c>
    </row>
    <row r="26" spans="2:44" s="42" customFormat="1" ht="39.75" customHeight="1" thickBot="1">
      <c r="B26" s="82">
        <v>21</v>
      </c>
      <c r="C26" s="80"/>
      <c r="D26" s="80"/>
      <c r="E26" s="80"/>
      <c r="F26" s="80"/>
      <c r="G26" s="80"/>
      <c r="H26" s="111">
        <f t="shared" si="0"/>
      </c>
      <c r="I26" s="111">
        <f t="shared" si="1"/>
      </c>
      <c r="J26" s="80"/>
      <c r="K26" s="80"/>
      <c r="L26" s="80"/>
      <c r="M26" s="111">
        <f t="shared" si="2"/>
      </c>
      <c r="N26" s="111">
        <f t="shared" si="3"/>
      </c>
      <c r="O26" s="80"/>
      <c r="P26" s="80"/>
      <c r="Q26" s="80"/>
      <c r="R26" s="111">
        <f t="shared" si="4"/>
      </c>
      <c r="S26" s="111">
        <f t="shared" si="5"/>
      </c>
      <c r="T26" s="80"/>
      <c r="U26" s="80"/>
      <c r="V26" s="80"/>
      <c r="W26" s="111">
        <f t="shared" si="6"/>
      </c>
      <c r="X26" s="111">
        <f t="shared" si="7"/>
      </c>
      <c r="Y26" s="80"/>
      <c r="Z26" s="80"/>
      <c r="AA26" s="80"/>
      <c r="AB26" s="111">
        <f t="shared" si="8"/>
      </c>
      <c r="AC26" s="111">
        <f t="shared" si="9"/>
      </c>
      <c r="AD26" s="80"/>
      <c r="AE26" s="80"/>
      <c r="AF26" s="80"/>
      <c r="AG26" s="111">
        <f t="shared" si="10"/>
      </c>
      <c r="AH26" s="111">
        <f t="shared" si="11"/>
      </c>
      <c r="AI26" s="80"/>
      <c r="AJ26" s="80"/>
      <c r="AK26" s="80"/>
      <c r="AL26" s="111">
        <f t="shared" si="12"/>
      </c>
      <c r="AM26" s="111">
        <f t="shared" si="13"/>
      </c>
      <c r="AN26" s="80"/>
      <c r="AO26" s="80"/>
      <c r="AQ26" s="90" t="s">
        <v>40</v>
      </c>
      <c r="AR26" s="92">
        <f>COUNTIF(Ethnicity,"Any other black background")</f>
        <v>0</v>
      </c>
    </row>
    <row r="27" spans="2:44" s="42" customFormat="1" ht="39.75" customHeight="1" thickBot="1">
      <c r="B27" s="82">
        <v>22</v>
      </c>
      <c r="C27" s="80"/>
      <c r="D27" s="80"/>
      <c r="E27" s="80"/>
      <c r="F27" s="80"/>
      <c r="G27" s="80"/>
      <c r="H27" s="111">
        <f t="shared" si="0"/>
      </c>
      <c r="I27" s="111">
        <f t="shared" si="1"/>
      </c>
      <c r="J27" s="80"/>
      <c r="K27" s="80"/>
      <c r="L27" s="80"/>
      <c r="M27" s="111">
        <f t="shared" si="2"/>
      </c>
      <c r="N27" s="111">
        <f t="shared" si="3"/>
      </c>
      <c r="O27" s="80"/>
      <c r="P27" s="80"/>
      <c r="Q27" s="80"/>
      <c r="R27" s="111">
        <f t="shared" si="4"/>
      </c>
      <c r="S27" s="111">
        <f t="shared" si="5"/>
      </c>
      <c r="T27" s="80"/>
      <c r="U27" s="80"/>
      <c r="V27" s="80"/>
      <c r="W27" s="111">
        <f t="shared" si="6"/>
      </c>
      <c r="X27" s="111">
        <f t="shared" si="7"/>
      </c>
      <c r="Y27" s="80"/>
      <c r="Z27" s="80"/>
      <c r="AA27" s="80"/>
      <c r="AB27" s="111">
        <f t="shared" si="8"/>
      </c>
      <c r="AC27" s="111">
        <f t="shared" si="9"/>
      </c>
      <c r="AD27" s="80"/>
      <c r="AE27" s="80"/>
      <c r="AF27" s="80"/>
      <c r="AG27" s="111">
        <f t="shared" si="10"/>
      </c>
      <c r="AH27" s="111">
        <f t="shared" si="11"/>
      </c>
      <c r="AI27" s="80"/>
      <c r="AJ27" s="80"/>
      <c r="AK27" s="80"/>
      <c r="AL27" s="111">
        <f t="shared" si="12"/>
      </c>
      <c r="AM27" s="111">
        <f t="shared" si="13"/>
      </c>
      <c r="AN27" s="80"/>
      <c r="AO27" s="80"/>
      <c r="AQ27" s="90" t="s">
        <v>31</v>
      </c>
      <c r="AR27" s="92">
        <f>COUNTIF(Ethnicity,"Chinese")</f>
        <v>0</v>
      </c>
    </row>
    <row r="28" spans="2:44" s="42" customFormat="1" ht="39.75" customHeight="1" thickBot="1">
      <c r="B28" s="82">
        <v>23</v>
      </c>
      <c r="C28" s="80"/>
      <c r="D28" s="80"/>
      <c r="E28" s="80"/>
      <c r="F28" s="80"/>
      <c r="G28" s="80"/>
      <c r="H28" s="111">
        <f t="shared" si="0"/>
      </c>
      <c r="I28" s="111">
        <f t="shared" si="1"/>
      </c>
      <c r="J28" s="80"/>
      <c r="K28" s="80"/>
      <c r="L28" s="80"/>
      <c r="M28" s="111">
        <f t="shared" si="2"/>
      </c>
      <c r="N28" s="111">
        <f t="shared" si="3"/>
      </c>
      <c r="O28" s="80"/>
      <c r="P28" s="80"/>
      <c r="Q28" s="80"/>
      <c r="R28" s="111">
        <f t="shared" si="4"/>
      </c>
      <c r="S28" s="111">
        <f t="shared" si="5"/>
      </c>
      <c r="T28" s="80"/>
      <c r="U28" s="80"/>
      <c r="V28" s="80"/>
      <c r="W28" s="111">
        <f t="shared" si="6"/>
      </c>
      <c r="X28" s="111">
        <f t="shared" si="7"/>
      </c>
      <c r="Y28" s="80"/>
      <c r="Z28" s="80"/>
      <c r="AA28" s="80"/>
      <c r="AB28" s="111">
        <f t="shared" si="8"/>
      </c>
      <c r="AC28" s="111">
        <f t="shared" si="9"/>
      </c>
      <c r="AD28" s="80"/>
      <c r="AE28" s="80"/>
      <c r="AF28" s="80"/>
      <c r="AG28" s="111">
        <f t="shared" si="10"/>
      </c>
      <c r="AH28" s="111">
        <f t="shared" si="11"/>
      </c>
      <c r="AI28" s="80"/>
      <c r="AJ28" s="80"/>
      <c r="AK28" s="80"/>
      <c r="AL28" s="111">
        <f t="shared" si="12"/>
      </c>
      <c r="AM28" s="111">
        <f t="shared" si="13"/>
      </c>
      <c r="AN28" s="80"/>
      <c r="AO28" s="80"/>
      <c r="AQ28" s="90" t="s">
        <v>41</v>
      </c>
      <c r="AR28" s="92">
        <f>COUNTIF(Ethnicity,"Any other ethnic group")</f>
        <v>0</v>
      </c>
    </row>
    <row r="29" spans="2:44" s="42" customFormat="1" ht="39.75" customHeight="1" thickBot="1">
      <c r="B29" s="82">
        <v>24</v>
      </c>
      <c r="C29" s="80"/>
      <c r="D29" s="80"/>
      <c r="E29" s="80"/>
      <c r="F29" s="80"/>
      <c r="G29" s="80"/>
      <c r="H29" s="111">
        <f t="shared" si="0"/>
      </c>
      <c r="I29" s="111">
        <f t="shared" si="1"/>
      </c>
      <c r="J29" s="80"/>
      <c r="K29" s="80"/>
      <c r="L29" s="80"/>
      <c r="M29" s="111">
        <f t="shared" si="2"/>
      </c>
      <c r="N29" s="111">
        <f t="shared" si="3"/>
      </c>
      <c r="O29" s="80"/>
      <c r="P29" s="80"/>
      <c r="Q29" s="80"/>
      <c r="R29" s="111">
        <f t="shared" si="4"/>
      </c>
      <c r="S29" s="111">
        <f t="shared" si="5"/>
      </c>
      <c r="T29" s="80"/>
      <c r="U29" s="80"/>
      <c r="V29" s="80"/>
      <c r="W29" s="111">
        <f t="shared" si="6"/>
      </c>
      <c r="X29" s="111">
        <f t="shared" si="7"/>
      </c>
      <c r="Y29" s="80"/>
      <c r="Z29" s="80"/>
      <c r="AA29" s="80"/>
      <c r="AB29" s="111">
        <f t="shared" si="8"/>
      </c>
      <c r="AC29" s="111">
        <f t="shared" si="9"/>
      </c>
      <c r="AD29" s="80"/>
      <c r="AE29" s="80"/>
      <c r="AF29" s="80"/>
      <c r="AG29" s="111">
        <f t="shared" si="10"/>
      </c>
      <c r="AH29" s="111">
        <f t="shared" si="11"/>
      </c>
      <c r="AI29" s="80"/>
      <c r="AJ29" s="80"/>
      <c r="AK29" s="80"/>
      <c r="AL29" s="111">
        <f t="shared" si="12"/>
      </c>
      <c r="AM29" s="111">
        <f t="shared" si="13"/>
      </c>
      <c r="AN29" s="80"/>
      <c r="AO29" s="80"/>
      <c r="AQ29" s="90" t="s">
        <v>32</v>
      </c>
      <c r="AR29" s="92">
        <f>COUNTIF(Ethnicity,"Not stated")</f>
        <v>0</v>
      </c>
    </row>
    <row r="30" spans="2:41" s="42" customFormat="1" ht="39.75" customHeight="1" thickBot="1">
      <c r="B30" s="82">
        <v>25</v>
      </c>
      <c r="C30" s="80"/>
      <c r="D30" s="80"/>
      <c r="E30" s="80"/>
      <c r="F30" s="80"/>
      <c r="G30" s="80"/>
      <c r="H30" s="111">
        <f t="shared" si="0"/>
      </c>
      <c r="I30" s="111">
        <f t="shared" si="1"/>
      </c>
      <c r="J30" s="80"/>
      <c r="K30" s="80"/>
      <c r="L30" s="80"/>
      <c r="M30" s="111">
        <f t="shared" si="2"/>
      </c>
      <c r="N30" s="111">
        <f t="shared" si="3"/>
      </c>
      <c r="O30" s="80"/>
      <c r="P30" s="80"/>
      <c r="Q30" s="80"/>
      <c r="R30" s="111">
        <f t="shared" si="4"/>
      </c>
      <c r="S30" s="111">
        <f t="shared" si="5"/>
      </c>
      <c r="T30" s="80"/>
      <c r="U30" s="80"/>
      <c r="V30" s="80"/>
      <c r="W30" s="111">
        <f t="shared" si="6"/>
      </c>
      <c r="X30" s="111">
        <f t="shared" si="7"/>
      </c>
      <c r="Y30" s="80"/>
      <c r="Z30" s="80"/>
      <c r="AA30" s="80"/>
      <c r="AB30" s="111">
        <f t="shared" si="8"/>
      </c>
      <c r="AC30" s="111">
        <f t="shared" si="9"/>
      </c>
      <c r="AD30" s="80"/>
      <c r="AE30" s="80"/>
      <c r="AF30" s="80"/>
      <c r="AG30" s="111">
        <f t="shared" si="10"/>
      </c>
      <c r="AH30" s="111">
        <f t="shared" si="11"/>
      </c>
      <c r="AI30" s="80"/>
      <c r="AJ30" s="80"/>
      <c r="AK30" s="80"/>
      <c r="AL30" s="111">
        <f t="shared" si="12"/>
      </c>
      <c r="AM30" s="111">
        <f t="shared" si="13"/>
      </c>
      <c r="AN30" s="80"/>
      <c r="AO30" s="80"/>
    </row>
    <row r="31" spans="2:41" s="42" customFormat="1" ht="39.75" customHeight="1" thickBot="1">
      <c r="B31" s="82">
        <v>26</v>
      </c>
      <c r="C31" s="80"/>
      <c r="D31" s="80"/>
      <c r="E31" s="80"/>
      <c r="F31" s="80"/>
      <c r="G31" s="80"/>
      <c r="H31" s="111">
        <f t="shared" si="0"/>
      </c>
      <c r="I31" s="111">
        <f t="shared" si="1"/>
      </c>
      <c r="J31" s="80"/>
      <c r="K31" s="80"/>
      <c r="L31" s="80"/>
      <c r="M31" s="111">
        <f t="shared" si="2"/>
      </c>
      <c r="N31" s="111">
        <f t="shared" si="3"/>
      </c>
      <c r="O31" s="80"/>
      <c r="P31" s="80"/>
      <c r="Q31" s="80"/>
      <c r="R31" s="111">
        <f t="shared" si="4"/>
      </c>
      <c r="S31" s="111">
        <f t="shared" si="5"/>
      </c>
      <c r="T31" s="80"/>
      <c r="U31" s="80"/>
      <c r="V31" s="80"/>
      <c r="W31" s="111">
        <f t="shared" si="6"/>
      </c>
      <c r="X31" s="111">
        <f t="shared" si="7"/>
      </c>
      <c r="Y31" s="80"/>
      <c r="Z31" s="80"/>
      <c r="AA31" s="80"/>
      <c r="AB31" s="111">
        <f t="shared" si="8"/>
      </c>
      <c r="AC31" s="111">
        <f t="shared" si="9"/>
      </c>
      <c r="AD31" s="80"/>
      <c r="AE31" s="80"/>
      <c r="AF31" s="80"/>
      <c r="AG31" s="111">
        <f t="shared" si="10"/>
      </c>
      <c r="AH31" s="111">
        <f t="shared" si="11"/>
      </c>
      <c r="AI31" s="80"/>
      <c r="AJ31" s="80"/>
      <c r="AK31" s="80"/>
      <c r="AL31" s="111">
        <f t="shared" si="12"/>
      </c>
      <c r="AM31" s="111">
        <f t="shared" si="13"/>
      </c>
      <c r="AN31" s="80"/>
      <c r="AO31" s="80"/>
    </row>
    <row r="32" spans="2:41" s="42" customFormat="1" ht="39.75" customHeight="1" thickBot="1">
      <c r="B32" s="82">
        <v>27</v>
      </c>
      <c r="C32" s="80"/>
      <c r="D32" s="80"/>
      <c r="E32" s="80"/>
      <c r="F32" s="80"/>
      <c r="G32" s="80"/>
      <c r="H32" s="111">
        <f t="shared" si="0"/>
      </c>
      <c r="I32" s="111">
        <f t="shared" si="1"/>
      </c>
      <c r="J32" s="80"/>
      <c r="K32" s="80"/>
      <c r="L32" s="80"/>
      <c r="M32" s="111">
        <f t="shared" si="2"/>
      </c>
      <c r="N32" s="111">
        <f t="shared" si="3"/>
      </c>
      <c r="O32" s="80"/>
      <c r="P32" s="80"/>
      <c r="Q32" s="80"/>
      <c r="R32" s="111">
        <f t="shared" si="4"/>
      </c>
      <c r="S32" s="111">
        <f t="shared" si="5"/>
      </c>
      <c r="T32" s="80"/>
      <c r="U32" s="80"/>
      <c r="V32" s="80"/>
      <c r="W32" s="111">
        <f t="shared" si="6"/>
      </c>
      <c r="X32" s="111">
        <f t="shared" si="7"/>
      </c>
      <c r="Y32" s="80"/>
      <c r="Z32" s="80"/>
      <c r="AA32" s="80"/>
      <c r="AB32" s="111">
        <f t="shared" si="8"/>
      </c>
      <c r="AC32" s="111">
        <f t="shared" si="9"/>
      </c>
      <c r="AD32" s="80"/>
      <c r="AE32" s="80"/>
      <c r="AF32" s="80"/>
      <c r="AG32" s="111">
        <f t="shared" si="10"/>
      </c>
      <c r="AH32" s="111">
        <f t="shared" si="11"/>
      </c>
      <c r="AI32" s="80"/>
      <c r="AJ32" s="80"/>
      <c r="AK32" s="80"/>
      <c r="AL32" s="111">
        <f t="shared" si="12"/>
      </c>
      <c r="AM32" s="111">
        <f t="shared" si="13"/>
      </c>
      <c r="AN32" s="80"/>
      <c r="AO32" s="80"/>
    </row>
    <row r="33" spans="2:41" s="42" customFormat="1" ht="39.75" customHeight="1" thickBot="1">
      <c r="B33" s="82">
        <v>28</v>
      </c>
      <c r="C33" s="80"/>
      <c r="D33" s="80"/>
      <c r="E33" s="80"/>
      <c r="F33" s="80"/>
      <c r="G33" s="80"/>
      <c r="H33" s="111">
        <f t="shared" si="0"/>
      </c>
      <c r="I33" s="111">
        <f t="shared" si="1"/>
      </c>
      <c r="J33" s="80"/>
      <c r="K33" s="80"/>
      <c r="L33" s="80"/>
      <c r="M33" s="111">
        <f t="shared" si="2"/>
      </c>
      <c r="N33" s="111">
        <f t="shared" si="3"/>
      </c>
      <c r="O33" s="80"/>
      <c r="P33" s="80"/>
      <c r="Q33" s="80"/>
      <c r="R33" s="111">
        <f t="shared" si="4"/>
      </c>
      <c r="S33" s="111">
        <f t="shared" si="5"/>
      </c>
      <c r="T33" s="80"/>
      <c r="U33" s="80"/>
      <c r="V33" s="80"/>
      <c r="W33" s="111">
        <f t="shared" si="6"/>
      </c>
      <c r="X33" s="111">
        <f t="shared" si="7"/>
      </c>
      <c r="Y33" s="80"/>
      <c r="Z33" s="80"/>
      <c r="AA33" s="80"/>
      <c r="AB33" s="111">
        <f t="shared" si="8"/>
      </c>
      <c r="AC33" s="111">
        <f t="shared" si="9"/>
      </c>
      <c r="AD33" s="80"/>
      <c r="AE33" s="80"/>
      <c r="AF33" s="80"/>
      <c r="AG33" s="111">
        <f t="shared" si="10"/>
      </c>
      <c r="AH33" s="111">
        <f t="shared" si="11"/>
      </c>
      <c r="AI33" s="80"/>
      <c r="AJ33" s="80"/>
      <c r="AK33" s="80"/>
      <c r="AL33" s="111">
        <f t="shared" si="12"/>
      </c>
      <c r="AM33" s="111">
        <f t="shared" si="13"/>
      </c>
      <c r="AN33" s="80"/>
      <c r="AO33" s="80"/>
    </row>
    <row r="34" spans="2:41" s="42" customFormat="1" ht="39.75" customHeight="1" thickBot="1">
      <c r="B34" s="82">
        <v>29</v>
      </c>
      <c r="C34" s="80"/>
      <c r="D34" s="80"/>
      <c r="E34" s="80"/>
      <c r="F34" s="80"/>
      <c r="G34" s="80"/>
      <c r="H34" s="111">
        <f t="shared" si="0"/>
      </c>
      <c r="I34" s="111">
        <f t="shared" si="1"/>
      </c>
      <c r="J34" s="80"/>
      <c r="K34" s="80"/>
      <c r="L34" s="80"/>
      <c r="M34" s="111">
        <f t="shared" si="2"/>
      </c>
      <c r="N34" s="111">
        <f t="shared" si="3"/>
      </c>
      <c r="O34" s="80"/>
      <c r="P34" s="80"/>
      <c r="Q34" s="80"/>
      <c r="R34" s="111">
        <f t="shared" si="4"/>
      </c>
      <c r="S34" s="111">
        <f t="shared" si="5"/>
      </c>
      <c r="T34" s="80"/>
      <c r="U34" s="80"/>
      <c r="V34" s="80"/>
      <c r="W34" s="111">
        <f t="shared" si="6"/>
      </c>
      <c r="X34" s="111">
        <f t="shared" si="7"/>
      </c>
      <c r="Y34" s="80"/>
      <c r="Z34" s="80"/>
      <c r="AA34" s="80"/>
      <c r="AB34" s="111">
        <f t="shared" si="8"/>
      </c>
      <c r="AC34" s="111">
        <f t="shared" si="9"/>
      </c>
      <c r="AD34" s="80"/>
      <c r="AE34" s="80"/>
      <c r="AF34" s="80"/>
      <c r="AG34" s="111">
        <f t="shared" si="10"/>
      </c>
      <c r="AH34" s="111">
        <f t="shared" si="11"/>
      </c>
      <c r="AI34" s="80"/>
      <c r="AJ34" s="80"/>
      <c r="AK34" s="80"/>
      <c r="AL34" s="111">
        <f t="shared" si="12"/>
      </c>
      <c r="AM34" s="111">
        <f t="shared" si="13"/>
      </c>
      <c r="AN34" s="80"/>
      <c r="AO34" s="80"/>
    </row>
    <row r="35" spans="2:41" s="42" customFormat="1" ht="39.75" customHeight="1" thickBot="1">
      <c r="B35" s="82">
        <v>30</v>
      </c>
      <c r="C35" s="80"/>
      <c r="D35" s="80"/>
      <c r="E35" s="80"/>
      <c r="F35" s="80"/>
      <c r="G35" s="80"/>
      <c r="H35" s="111">
        <f t="shared" si="0"/>
      </c>
      <c r="I35" s="111">
        <f t="shared" si="1"/>
      </c>
      <c r="J35" s="80"/>
      <c r="K35" s="80"/>
      <c r="L35" s="80"/>
      <c r="M35" s="111">
        <f t="shared" si="2"/>
      </c>
      <c r="N35" s="111">
        <f t="shared" si="3"/>
      </c>
      <c r="O35" s="80"/>
      <c r="P35" s="80"/>
      <c r="Q35" s="80"/>
      <c r="R35" s="111">
        <f t="shared" si="4"/>
      </c>
      <c r="S35" s="111">
        <f t="shared" si="5"/>
      </c>
      <c r="T35" s="80"/>
      <c r="U35" s="80"/>
      <c r="V35" s="80"/>
      <c r="W35" s="111">
        <f t="shared" si="6"/>
      </c>
      <c r="X35" s="111">
        <f t="shared" si="7"/>
      </c>
      <c r="Y35" s="80"/>
      <c r="Z35" s="80"/>
      <c r="AA35" s="80"/>
      <c r="AB35" s="111">
        <f t="shared" si="8"/>
      </c>
      <c r="AC35" s="111">
        <f t="shared" si="9"/>
      </c>
      <c r="AD35" s="80"/>
      <c r="AE35" s="80"/>
      <c r="AF35" s="80"/>
      <c r="AG35" s="111">
        <f t="shared" si="10"/>
      </c>
      <c r="AH35" s="111">
        <f t="shared" si="11"/>
      </c>
      <c r="AI35" s="80"/>
      <c r="AJ35" s="80"/>
      <c r="AK35" s="80"/>
      <c r="AL35" s="111">
        <f t="shared" si="12"/>
      </c>
      <c r="AM35" s="111">
        <f t="shared" si="13"/>
      </c>
      <c r="AN35" s="80"/>
      <c r="AO35" s="80"/>
    </row>
    <row r="36" spans="2:41" s="42" customFormat="1" ht="39.75" customHeight="1" thickBot="1">
      <c r="B36" s="83">
        <v>31</v>
      </c>
      <c r="C36" s="80"/>
      <c r="D36" s="80"/>
      <c r="E36" s="80"/>
      <c r="F36" s="80"/>
      <c r="G36" s="80"/>
      <c r="H36" s="111">
        <f t="shared" si="0"/>
      </c>
      <c r="I36" s="111">
        <f t="shared" si="1"/>
      </c>
      <c r="J36" s="80"/>
      <c r="K36" s="80"/>
      <c r="L36" s="80"/>
      <c r="M36" s="111">
        <f t="shared" si="2"/>
      </c>
      <c r="N36" s="111">
        <f t="shared" si="3"/>
      </c>
      <c r="O36" s="80"/>
      <c r="P36" s="80"/>
      <c r="Q36" s="80"/>
      <c r="R36" s="111">
        <f t="shared" si="4"/>
      </c>
      <c r="S36" s="111">
        <f t="shared" si="5"/>
      </c>
      <c r="T36" s="80"/>
      <c r="U36" s="80"/>
      <c r="V36" s="80"/>
      <c r="W36" s="111">
        <f t="shared" si="6"/>
      </c>
      <c r="X36" s="111">
        <f t="shared" si="7"/>
      </c>
      <c r="Y36" s="80"/>
      <c r="Z36" s="80"/>
      <c r="AA36" s="80"/>
      <c r="AB36" s="111">
        <f t="shared" si="8"/>
      </c>
      <c r="AC36" s="111">
        <f t="shared" si="9"/>
      </c>
      <c r="AD36" s="80"/>
      <c r="AE36" s="80"/>
      <c r="AF36" s="80"/>
      <c r="AG36" s="111">
        <f t="shared" si="10"/>
      </c>
      <c r="AH36" s="111">
        <f t="shared" si="11"/>
      </c>
      <c r="AI36" s="80"/>
      <c r="AJ36" s="80"/>
      <c r="AK36" s="80"/>
      <c r="AL36" s="111">
        <f t="shared" si="12"/>
      </c>
      <c r="AM36" s="111">
        <f t="shared" si="13"/>
      </c>
      <c r="AN36" s="80"/>
      <c r="AO36" s="80"/>
    </row>
    <row r="37" spans="2:41" s="42" customFormat="1" ht="39.75" customHeight="1" thickBot="1">
      <c r="B37" s="82">
        <v>32</v>
      </c>
      <c r="C37" s="80"/>
      <c r="D37" s="80"/>
      <c r="E37" s="80"/>
      <c r="F37" s="80"/>
      <c r="G37" s="80"/>
      <c r="H37" s="111">
        <f t="shared" si="0"/>
      </c>
      <c r="I37" s="111">
        <f t="shared" si="1"/>
      </c>
      <c r="J37" s="80"/>
      <c r="K37" s="80"/>
      <c r="L37" s="80"/>
      <c r="M37" s="111">
        <f t="shared" si="2"/>
      </c>
      <c r="N37" s="111">
        <f t="shared" si="3"/>
      </c>
      <c r="O37" s="80"/>
      <c r="P37" s="80"/>
      <c r="Q37" s="80"/>
      <c r="R37" s="111">
        <f t="shared" si="4"/>
      </c>
      <c r="S37" s="111">
        <f t="shared" si="5"/>
      </c>
      <c r="T37" s="80"/>
      <c r="U37" s="80"/>
      <c r="V37" s="80"/>
      <c r="W37" s="111">
        <f t="shared" si="6"/>
      </c>
      <c r="X37" s="111">
        <f t="shared" si="7"/>
      </c>
      <c r="Y37" s="80"/>
      <c r="Z37" s="80"/>
      <c r="AA37" s="80"/>
      <c r="AB37" s="111">
        <f t="shared" si="8"/>
      </c>
      <c r="AC37" s="111">
        <f t="shared" si="9"/>
      </c>
      <c r="AD37" s="80"/>
      <c r="AE37" s="80"/>
      <c r="AF37" s="80"/>
      <c r="AG37" s="111">
        <f t="shared" si="10"/>
      </c>
      <c r="AH37" s="111">
        <f t="shared" si="11"/>
      </c>
      <c r="AI37" s="80"/>
      <c r="AJ37" s="80"/>
      <c r="AK37" s="80"/>
      <c r="AL37" s="111">
        <f t="shared" si="12"/>
      </c>
      <c r="AM37" s="111">
        <f t="shared" si="13"/>
      </c>
      <c r="AN37" s="80"/>
      <c r="AO37" s="80"/>
    </row>
    <row r="38" spans="2:41" s="42" customFormat="1" ht="39.75" customHeight="1" thickBot="1">
      <c r="B38" s="82">
        <v>33</v>
      </c>
      <c r="C38" s="80"/>
      <c r="D38" s="80"/>
      <c r="E38" s="80"/>
      <c r="F38" s="80"/>
      <c r="G38" s="80"/>
      <c r="H38" s="111">
        <f t="shared" si="0"/>
      </c>
      <c r="I38" s="111">
        <f t="shared" si="1"/>
      </c>
      <c r="J38" s="80"/>
      <c r="K38" s="80"/>
      <c r="L38" s="80"/>
      <c r="M38" s="111">
        <f t="shared" si="2"/>
      </c>
      <c r="N38" s="111">
        <f t="shared" si="3"/>
      </c>
      <c r="O38" s="80"/>
      <c r="P38" s="80"/>
      <c r="Q38" s="80"/>
      <c r="R38" s="111">
        <f t="shared" si="4"/>
      </c>
      <c r="S38" s="111">
        <f t="shared" si="5"/>
      </c>
      <c r="T38" s="80"/>
      <c r="U38" s="80"/>
      <c r="V38" s="80"/>
      <c r="W38" s="111">
        <f t="shared" si="6"/>
      </c>
      <c r="X38" s="111">
        <f t="shared" si="7"/>
      </c>
      <c r="Y38" s="80"/>
      <c r="Z38" s="80"/>
      <c r="AA38" s="80"/>
      <c r="AB38" s="111">
        <f t="shared" si="8"/>
      </c>
      <c r="AC38" s="111">
        <f t="shared" si="9"/>
      </c>
      <c r="AD38" s="80"/>
      <c r="AE38" s="80"/>
      <c r="AF38" s="80"/>
      <c r="AG38" s="111">
        <f t="shared" si="10"/>
      </c>
      <c r="AH38" s="111">
        <f t="shared" si="11"/>
      </c>
      <c r="AI38" s="80"/>
      <c r="AJ38" s="80"/>
      <c r="AK38" s="80"/>
      <c r="AL38" s="111">
        <f t="shared" si="12"/>
      </c>
      <c r="AM38" s="111">
        <f t="shared" si="13"/>
      </c>
      <c r="AN38" s="80"/>
      <c r="AO38" s="80"/>
    </row>
    <row r="39" spans="2:41" s="42" customFormat="1" ht="39.75" customHeight="1" thickBot="1">
      <c r="B39" s="82">
        <v>34</v>
      </c>
      <c r="C39" s="80"/>
      <c r="D39" s="80"/>
      <c r="E39" s="80"/>
      <c r="F39" s="80"/>
      <c r="G39" s="80"/>
      <c r="H39" s="111">
        <f t="shared" si="0"/>
      </c>
      <c r="I39" s="111">
        <f t="shared" si="1"/>
      </c>
      <c r="J39" s="80"/>
      <c r="K39" s="80"/>
      <c r="L39" s="80"/>
      <c r="M39" s="111">
        <f t="shared" si="2"/>
      </c>
      <c r="N39" s="111">
        <f t="shared" si="3"/>
      </c>
      <c r="O39" s="80"/>
      <c r="P39" s="80"/>
      <c r="Q39" s="80"/>
      <c r="R39" s="111">
        <f t="shared" si="4"/>
      </c>
      <c r="S39" s="111">
        <f t="shared" si="5"/>
      </c>
      <c r="T39" s="80"/>
      <c r="U39" s="80"/>
      <c r="V39" s="80"/>
      <c r="W39" s="111">
        <f t="shared" si="6"/>
      </c>
      <c r="X39" s="111">
        <f t="shared" si="7"/>
      </c>
      <c r="Y39" s="80"/>
      <c r="Z39" s="80"/>
      <c r="AA39" s="80"/>
      <c r="AB39" s="111">
        <f t="shared" si="8"/>
      </c>
      <c r="AC39" s="111">
        <f t="shared" si="9"/>
      </c>
      <c r="AD39" s="80"/>
      <c r="AE39" s="80"/>
      <c r="AF39" s="80"/>
      <c r="AG39" s="111">
        <f t="shared" si="10"/>
      </c>
      <c r="AH39" s="111">
        <f t="shared" si="11"/>
      </c>
      <c r="AI39" s="80"/>
      <c r="AJ39" s="80"/>
      <c r="AK39" s="80"/>
      <c r="AL39" s="111">
        <f t="shared" si="12"/>
      </c>
      <c r="AM39" s="111">
        <f t="shared" si="13"/>
      </c>
      <c r="AN39" s="80"/>
      <c r="AO39" s="80"/>
    </row>
    <row r="40" spans="2:41" s="42" customFormat="1" ht="39.75" customHeight="1" thickBot="1">
      <c r="B40" s="82">
        <v>35</v>
      </c>
      <c r="C40" s="80"/>
      <c r="D40" s="80"/>
      <c r="E40" s="80"/>
      <c r="F40" s="80"/>
      <c r="G40" s="80"/>
      <c r="H40" s="111">
        <f t="shared" si="0"/>
      </c>
      <c r="I40" s="111">
        <f t="shared" si="1"/>
      </c>
      <c r="J40" s="80"/>
      <c r="K40" s="80"/>
      <c r="L40" s="80"/>
      <c r="M40" s="111">
        <f t="shared" si="2"/>
      </c>
      <c r="N40" s="111">
        <f t="shared" si="3"/>
      </c>
      <c r="O40" s="80"/>
      <c r="P40" s="80"/>
      <c r="Q40" s="80"/>
      <c r="R40" s="111">
        <f t="shared" si="4"/>
      </c>
      <c r="S40" s="111">
        <f t="shared" si="5"/>
      </c>
      <c r="T40" s="80"/>
      <c r="U40" s="80"/>
      <c r="V40" s="80"/>
      <c r="W40" s="111">
        <f t="shared" si="6"/>
      </c>
      <c r="X40" s="111">
        <f t="shared" si="7"/>
      </c>
      <c r="Y40" s="80"/>
      <c r="Z40" s="80"/>
      <c r="AA40" s="80"/>
      <c r="AB40" s="111">
        <f t="shared" si="8"/>
      </c>
      <c r="AC40" s="111">
        <f t="shared" si="9"/>
      </c>
      <c r="AD40" s="80"/>
      <c r="AE40" s="80"/>
      <c r="AF40" s="80"/>
      <c r="AG40" s="111">
        <f t="shared" si="10"/>
      </c>
      <c r="AH40" s="111">
        <f t="shared" si="11"/>
      </c>
      <c r="AI40" s="80"/>
      <c r="AJ40" s="80"/>
      <c r="AK40" s="80"/>
      <c r="AL40" s="111">
        <f t="shared" si="12"/>
      </c>
      <c r="AM40" s="111">
        <f t="shared" si="13"/>
      </c>
      <c r="AN40" s="80"/>
      <c r="AO40" s="80"/>
    </row>
    <row r="41" spans="2:41" s="42" customFormat="1" ht="39.75" customHeight="1" thickBot="1">
      <c r="B41" s="82">
        <v>36</v>
      </c>
      <c r="C41" s="80"/>
      <c r="D41" s="80"/>
      <c r="E41" s="80"/>
      <c r="F41" s="80"/>
      <c r="G41" s="80"/>
      <c r="H41" s="111">
        <f t="shared" si="0"/>
      </c>
      <c r="I41" s="111">
        <f t="shared" si="1"/>
      </c>
      <c r="J41" s="80"/>
      <c r="K41" s="80"/>
      <c r="L41" s="80"/>
      <c r="M41" s="111">
        <f t="shared" si="2"/>
      </c>
      <c r="N41" s="111">
        <f t="shared" si="3"/>
      </c>
      <c r="O41" s="80"/>
      <c r="P41" s="80"/>
      <c r="Q41" s="80"/>
      <c r="R41" s="111">
        <f t="shared" si="4"/>
      </c>
      <c r="S41" s="111">
        <f t="shared" si="5"/>
      </c>
      <c r="T41" s="80"/>
      <c r="U41" s="80"/>
      <c r="V41" s="80"/>
      <c r="W41" s="111">
        <f t="shared" si="6"/>
      </c>
      <c r="X41" s="111">
        <f t="shared" si="7"/>
      </c>
      <c r="Y41" s="80"/>
      <c r="Z41" s="80"/>
      <c r="AA41" s="80"/>
      <c r="AB41" s="111">
        <f t="shared" si="8"/>
      </c>
      <c r="AC41" s="111">
        <f t="shared" si="9"/>
      </c>
      <c r="AD41" s="80"/>
      <c r="AE41" s="80"/>
      <c r="AF41" s="80"/>
      <c r="AG41" s="111">
        <f t="shared" si="10"/>
      </c>
      <c r="AH41" s="111">
        <f t="shared" si="11"/>
      </c>
      <c r="AI41" s="80"/>
      <c r="AJ41" s="80"/>
      <c r="AK41" s="80"/>
      <c r="AL41" s="111">
        <f t="shared" si="12"/>
      </c>
      <c r="AM41" s="111">
        <f t="shared" si="13"/>
      </c>
      <c r="AN41" s="80"/>
      <c r="AO41" s="80"/>
    </row>
    <row r="42" spans="2:41" s="42" customFormat="1" ht="39.75" customHeight="1" thickBot="1">
      <c r="B42" s="82">
        <v>37</v>
      </c>
      <c r="C42" s="80"/>
      <c r="D42" s="80"/>
      <c r="E42" s="80"/>
      <c r="F42" s="80"/>
      <c r="G42" s="80"/>
      <c r="H42" s="111">
        <f t="shared" si="0"/>
      </c>
      <c r="I42" s="111">
        <f t="shared" si="1"/>
      </c>
      <c r="J42" s="80"/>
      <c r="K42" s="80"/>
      <c r="L42" s="80"/>
      <c r="M42" s="111">
        <f t="shared" si="2"/>
      </c>
      <c r="N42" s="111">
        <f t="shared" si="3"/>
      </c>
      <c r="O42" s="80"/>
      <c r="P42" s="80"/>
      <c r="Q42" s="80"/>
      <c r="R42" s="111">
        <f t="shared" si="4"/>
      </c>
      <c r="S42" s="111">
        <f t="shared" si="5"/>
      </c>
      <c r="T42" s="80"/>
      <c r="U42" s="80"/>
      <c r="V42" s="80"/>
      <c r="W42" s="111">
        <f t="shared" si="6"/>
      </c>
      <c r="X42" s="111">
        <f t="shared" si="7"/>
      </c>
      <c r="Y42" s="80"/>
      <c r="Z42" s="80"/>
      <c r="AA42" s="80"/>
      <c r="AB42" s="111">
        <f t="shared" si="8"/>
      </c>
      <c r="AC42" s="111">
        <f t="shared" si="9"/>
      </c>
      <c r="AD42" s="80"/>
      <c r="AE42" s="80"/>
      <c r="AF42" s="80"/>
      <c r="AG42" s="111">
        <f t="shared" si="10"/>
      </c>
      <c r="AH42" s="111">
        <f t="shared" si="11"/>
      </c>
      <c r="AI42" s="80"/>
      <c r="AJ42" s="80"/>
      <c r="AK42" s="80"/>
      <c r="AL42" s="111">
        <f t="shared" si="12"/>
      </c>
      <c r="AM42" s="111">
        <f t="shared" si="13"/>
      </c>
      <c r="AN42" s="80"/>
      <c r="AO42" s="80"/>
    </row>
    <row r="43" spans="2:41" s="42" customFormat="1" ht="39.75" customHeight="1" thickBot="1">
      <c r="B43" s="82">
        <v>38</v>
      </c>
      <c r="C43" s="80"/>
      <c r="D43" s="80"/>
      <c r="E43" s="80"/>
      <c r="F43" s="80"/>
      <c r="G43" s="80"/>
      <c r="H43" s="111">
        <f t="shared" si="0"/>
      </c>
      <c r="I43" s="111">
        <f t="shared" si="1"/>
      </c>
      <c r="J43" s="80"/>
      <c r="K43" s="80"/>
      <c r="L43" s="80"/>
      <c r="M43" s="111">
        <f t="shared" si="2"/>
      </c>
      <c r="N43" s="111">
        <f t="shared" si="3"/>
      </c>
      <c r="O43" s="80"/>
      <c r="P43" s="80"/>
      <c r="Q43" s="80"/>
      <c r="R43" s="111">
        <f t="shared" si="4"/>
      </c>
      <c r="S43" s="111">
        <f t="shared" si="5"/>
      </c>
      <c r="T43" s="80"/>
      <c r="U43" s="80"/>
      <c r="V43" s="80"/>
      <c r="W43" s="111">
        <f t="shared" si="6"/>
      </c>
      <c r="X43" s="111">
        <f t="shared" si="7"/>
      </c>
      <c r="Y43" s="80"/>
      <c r="Z43" s="80"/>
      <c r="AA43" s="80"/>
      <c r="AB43" s="111">
        <f t="shared" si="8"/>
      </c>
      <c r="AC43" s="111">
        <f t="shared" si="9"/>
      </c>
      <c r="AD43" s="80"/>
      <c r="AE43" s="80"/>
      <c r="AF43" s="80"/>
      <c r="AG43" s="111">
        <f t="shared" si="10"/>
      </c>
      <c r="AH43" s="111">
        <f t="shared" si="11"/>
      </c>
      <c r="AI43" s="80"/>
      <c r="AJ43" s="80"/>
      <c r="AK43" s="80"/>
      <c r="AL43" s="111">
        <f t="shared" si="12"/>
      </c>
      <c r="AM43" s="111">
        <f t="shared" si="13"/>
      </c>
      <c r="AN43" s="80"/>
      <c r="AO43" s="80"/>
    </row>
    <row r="44" spans="2:41" s="42" customFormat="1" ht="39.75" customHeight="1" thickBot="1">
      <c r="B44" s="82">
        <v>39</v>
      </c>
      <c r="C44" s="80"/>
      <c r="D44" s="80"/>
      <c r="E44" s="80"/>
      <c r="F44" s="80"/>
      <c r="G44" s="80"/>
      <c r="H44" s="111">
        <f t="shared" si="0"/>
      </c>
      <c r="I44" s="111">
        <f t="shared" si="1"/>
      </c>
      <c r="J44" s="80"/>
      <c r="K44" s="80"/>
      <c r="L44" s="80"/>
      <c r="M44" s="111">
        <f t="shared" si="2"/>
      </c>
      <c r="N44" s="111">
        <f t="shared" si="3"/>
      </c>
      <c r="O44" s="80"/>
      <c r="P44" s="80"/>
      <c r="Q44" s="80"/>
      <c r="R44" s="111">
        <f t="shared" si="4"/>
      </c>
      <c r="S44" s="111">
        <f t="shared" si="5"/>
      </c>
      <c r="T44" s="80"/>
      <c r="U44" s="80"/>
      <c r="V44" s="80"/>
      <c r="W44" s="111">
        <f t="shared" si="6"/>
      </c>
      <c r="X44" s="111">
        <f t="shared" si="7"/>
      </c>
      <c r="Y44" s="80"/>
      <c r="Z44" s="80"/>
      <c r="AA44" s="80"/>
      <c r="AB44" s="111">
        <f t="shared" si="8"/>
      </c>
      <c r="AC44" s="111">
        <f t="shared" si="9"/>
      </c>
      <c r="AD44" s="80"/>
      <c r="AE44" s="80"/>
      <c r="AF44" s="80"/>
      <c r="AG44" s="111">
        <f t="shared" si="10"/>
      </c>
      <c r="AH44" s="111">
        <f t="shared" si="11"/>
      </c>
      <c r="AI44" s="80"/>
      <c r="AJ44" s="80"/>
      <c r="AK44" s="80"/>
      <c r="AL44" s="111">
        <f t="shared" si="12"/>
      </c>
      <c r="AM44" s="111">
        <f t="shared" si="13"/>
      </c>
      <c r="AN44" s="80"/>
      <c r="AO44" s="80"/>
    </row>
    <row r="45" spans="2:41" s="42" customFormat="1" ht="39.75" customHeight="1" thickBot="1">
      <c r="B45" s="82">
        <v>40</v>
      </c>
      <c r="C45" s="80"/>
      <c r="D45" s="80"/>
      <c r="E45" s="80"/>
      <c r="F45" s="80"/>
      <c r="G45" s="80"/>
      <c r="H45" s="111">
        <f t="shared" si="0"/>
      </c>
      <c r="I45" s="111">
        <f t="shared" si="1"/>
      </c>
      <c r="J45" s="80"/>
      <c r="K45" s="80"/>
      <c r="L45" s="80"/>
      <c r="M45" s="111">
        <f t="shared" si="2"/>
      </c>
      <c r="N45" s="111">
        <f t="shared" si="3"/>
      </c>
      <c r="O45" s="80"/>
      <c r="P45" s="80"/>
      <c r="Q45" s="80"/>
      <c r="R45" s="111">
        <f t="shared" si="4"/>
      </c>
      <c r="S45" s="111">
        <f t="shared" si="5"/>
      </c>
      <c r="T45" s="80"/>
      <c r="U45" s="80"/>
      <c r="V45" s="80"/>
      <c r="W45" s="111">
        <f t="shared" si="6"/>
      </c>
      <c r="X45" s="111">
        <f t="shared" si="7"/>
      </c>
      <c r="Y45" s="80"/>
      <c r="Z45" s="80"/>
      <c r="AA45" s="80"/>
      <c r="AB45" s="111">
        <f t="shared" si="8"/>
      </c>
      <c r="AC45" s="111">
        <f t="shared" si="9"/>
      </c>
      <c r="AD45" s="80"/>
      <c r="AE45" s="80"/>
      <c r="AF45" s="80"/>
      <c r="AG45" s="111">
        <f t="shared" si="10"/>
      </c>
      <c r="AH45" s="111">
        <f t="shared" si="11"/>
      </c>
      <c r="AI45" s="80"/>
      <c r="AJ45" s="80"/>
      <c r="AK45" s="80"/>
      <c r="AL45" s="111">
        <f t="shared" si="12"/>
      </c>
      <c r="AM45" s="111">
        <f t="shared" si="13"/>
      </c>
      <c r="AN45" s="80"/>
      <c r="AO45" s="80"/>
    </row>
    <row r="46" spans="2:41" s="42" customFormat="1" ht="39.75" customHeight="1" thickBot="1">
      <c r="B46" s="82" t="s">
        <v>97</v>
      </c>
      <c r="C46" s="80"/>
      <c r="D46" s="80"/>
      <c r="E46" s="80"/>
      <c r="F46" s="80"/>
      <c r="G46" s="80"/>
      <c r="H46" s="111">
        <f t="shared" si="0"/>
      </c>
      <c r="I46" s="111">
        <f t="shared" si="1"/>
      </c>
      <c r="J46" s="80"/>
      <c r="K46" s="80"/>
      <c r="L46" s="80"/>
      <c r="M46" s="111">
        <f t="shared" si="2"/>
      </c>
      <c r="N46" s="111">
        <f t="shared" si="3"/>
      </c>
      <c r="O46" s="80"/>
      <c r="P46" s="80"/>
      <c r="Q46" s="80"/>
      <c r="R46" s="111">
        <f t="shared" si="4"/>
      </c>
      <c r="S46" s="111">
        <f t="shared" si="5"/>
      </c>
      <c r="T46" s="80"/>
      <c r="U46" s="80"/>
      <c r="V46" s="80"/>
      <c r="W46" s="111">
        <f t="shared" si="6"/>
      </c>
      <c r="X46" s="111">
        <f t="shared" si="7"/>
      </c>
      <c r="Y46" s="80"/>
      <c r="Z46" s="80"/>
      <c r="AA46" s="80"/>
      <c r="AB46" s="111">
        <f t="shared" si="8"/>
      </c>
      <c r="AC46" s="111">
        <f t="shared" si="9"/>
      </c>
      <c r="AD46" s="80"/>
      <c r="AE46" s="80"/>
      <c r="AF46" s="80"/>
      <c r="AG46" s="111">
        <f t="shared" si="10"/>
      </c>
      <c r="AH46" s="111">
        <f t="shared" si="11"/>
      </c>
      <c r="AI46" s="80"/>
      <c r="AJ46" s="80"/>
      <c r="AK46" s="80"/>
      <c r="AL46" s="111">
        <f t="shared" si="12"/>
      </c>
      <c r="AM46" s="111">
        <f t="shared" si="13"/>
      </c>
      <c r="AN46" s="80"/>
      <c r="AO46" s="80"/>
    </row>
    <row r="47" spans="2:41" s="42" customFormat="1" ht="13.5" thickBot="1">
      <c r="B47" s="3" t="s">
        <v>5</v>
      </c>
      <c r="C47" s="47"/>
      <c r="D47" s="48"/>
      <c r="E47" s="49"/>
      <c r="F47" s="84">
        <f>COUNTIF(F6:F46,"Yes")</f>
        <v>0</v>
      </c>
      <c r="G47" s="84">
        <f>COUNTIF(G6:G46,"Yes")</f>
        <v>0</v>
      </c>
      <c r="H47" s="84"/>
      <c r="I47" s="84"/>
      <c r="J47" s="84">
        <f>COUNTIF(J6:J46,"Yes")</f>
        <v>0</v>
      </c>
      <c r="K47" s="84"/>
      <c r="L47" s="84">
        <f>COUNTIF(L6:L46,"Yes")</f>
        <v>0</v>
      </c>
      <c r="M47" s="84"/>
      <c r="N47" s="84"/>
      <c r="O47" s="84">
        <f>COUNTIF(O6:O46,"Yes")</f>
        <v>0</v>
      </c>
      <c r="P47" s="84"/>
      <c r="Q47" s="84">
        <f>COUNTIF(Q6:Q46,"Yes")</f>
        <v>0</v>
      </c>
      <c r="R47" s="84"/>
      <c r="S47" s="84"/>
      <c r="T47" s="84">
        <f>COUNTIF(T6:T46,"Yes")</f>
        <v>0</v>
      </c>
      <c r="U47" s="84"/>
      <c r="V47" s="84">
        <f>COUNTIF(V6:V46,"Yes")</f>
        <v>0</v>
      </c>
      <c r="W47" s="84"/>
      <c r="X47" s="84"/>
      <c r="Y47" s="84">
        <f>COUNTIF(Y6:Y46,"Both")</f>
        <v>0</v>
      </c>
      <c r="Z47" s="84"/>
      <c r="AA47" s="84">
        <f>COUNTIF(AA6:AA46,"Yes")</f>
        <v>0</v>
      </c>
      <c r="AB47" s="84"/>
      <c r="AC47" s="84"/>
      <c r="AD47" s="84">
        <f>COUNTIF(AD6:AD46,"Both")</f>
        <v>0</v>
      </c>
      <c r="AE47" s="84"/>
      <c r="AF47" s="84">
        <f>COUNTIF(AF6:AF46,"Yes")</f>
        <v>0</v>
      </c>
      <c r="AG47" s="84"/>
      <c r="AH47" s="84"/>
      <c r="AI47" s="84">
        <f>COUNTIF(AI6:AI46,"Yes")</f>
        <v>0</v>
      </c>
      <c r="AJ47" s="84"/>
      <c r="AK47" s="84">
        <f>COUNTIF(AK6:AK46,"Yes")</f>
        <v>0</v>
      </c>
      <c r="AL47" s="84"/>
      <c r="AM47" s="84"/>
      <c r="AN47" s="84">
        <f>COUNTIF(AN6:AN46,"Yes")</f>
        <v>0</v>
      </c>
      <c r="AO47" s="84"/>
    </row>
    <row r="48" spans="2:41" s="42" customFormat="1" ht="13.5" thickBot="1">
      <c r="B48" s="3" t="s">
        <v>6</v>
      </c>
      <c r="C48" s="50"/>
      <c r="D48" s="39"/>
      <c r="E48" s="51"/>
      <c r="F48" s="84">
        <f>COUNTIF(F6:F46,"No")</f>
        <v>0</v>
      </c>
      <c r="G48" s="84">
        <f>COUNTIF(G6:G46,"No")</f>
        <v>0</v>
      </c>
      <c r="H48" s="84"/>
      <c r="I48" s="84"/>
      <c r="J48" s="84">
        <f>COUNTIF(J6:J46,"No")</f>
        <v>0</v>
      </c>
      <c r="K48" s="84"/>
      <c r="L48" s="84">
        <f>COUNTIF(L6:L46,"No")</f>
        <v>0</v>
      </c>
      <c r="M48" s="84"/>
      <c r="N48" s="84"/>
      <c r="O48" s="84">
        <f>COUNTIF(O6:O46,"No")</f>
        <v>0</v>
      </c>
      <c r="P48" s="84"/>
      <c r="Q48" s="84">
        <f>COUNTIF(Q6:Q46,"No")</f>
        <v>0</v>
      </c>
      <c r="R48" s="84"/>
      <c r="S48" s="84"/>
      <c r="T48" s="84">
        <f>COUNTIF(T6:T46,"No")</f>
        <v>0</v>
      </c>
      <c r="U48" s="84"/>
      <c r="V48" s="84">
        <f>COUNTIF(V6:V46,"No")</f>
        <v>0</v>
      </c>
      <c r="W48" s="84"/>
      <c r="X48" s="84"/>
      <c r="Y48" s="84">
        <f>COUNTIF(Y6:Y46,"No")</f>
        <v>0</v>
      </c>
      <c r="Z48" s="84"/>
      <c r="AA48" s="84">
        <f>COUNTIF(AA6:AA46,"No")</f>
        <v>0</v>
      </c>
      <c r="AB48" s="84"/>
      <c r="AC48" s="84"/>
      <c r="AD48" s="84">
        <f>COUNTIF(AD6:AD46,"No")</f>
        <v>0</v>
      </c>
      <c r="AE48" s="84"/>
      <c r="AF48" s="84">
        <f>COUNTIF(AF6:AF46,"No")</f>
        <v>0</v>
      </c>
      <c r="AG48" s="84"/>
      <c r="AH48" s="84"/>
      <c r="AI48" s="84">
        <f>COUNTIF(AI6:AI46,"No")</f>
        <v>0</v>
      </c>
      <c r="AJ48" s="84"/>
      <c r="AK48" s="84">
        <f>COUNTIF(AK6:AK46,"No")</f>
        <v>0</v>
      </c>
      <c r="AL48" s="84"/>
      <c r="AM48" s="84"/>
      <c r="AN48" s="84">
        <f>COUNTIF(AN6:AN46,"No")</f>
        <v>0</v>
      </c>
      <c r="AO48" s="84"/>
    </row>
    <row r="49" spans="2:41" s="42" customFormat="1" ht="13.5" thickBot="1">
      <c r="B49" s="3" t="s">
        <v>7</v>
      </c>
      <c r="C49" s="50"/>
      <c r="D49" s="39"/>
      <c r="E49" s="51"/>
      <c r="F49" s="84">
        <f>SUM(F47:F48)</f>
        <v>0</v>
      </c>
      <c r="G49" s="84">
        <f>SUM(G47:G48)</f>
        <v>0</v>
      </c>
      <c r="H49" s="84"/>
      <c r="I49" s="84"/>
      <c r="J49" s="84">
        <f>SUM(J47:J48)</f>
        <v>0</v>
      </c>
      <c r="K49" s="84"/>
      <c r="L49" s="84">
        <f>SUM(L47:L48)</f>
        <v>0</v>
      </c>
      <c r="M49" s="84"/>
      <c r="N49" s="84"/>
      <c r="O49" s="84">
        <f>SUM(O47:O48)</f>
        <v>0</v>
      </c>
      <c r="P49" s="84"/>
      <c r="Q49" s="84">
        <f>SUM(Q47:Q48)</f>
        <v>0</v>
      </c>
      <c r="R49" s="84"/>
      <c r="S49" s="84"/>
      <c r="T49" s="84">
        <f>SUM(T47:T48)</f>
        <v>0</v>
      </c>
      <c r="U49" s="84"/>
      <c r="V49" s="84">
        <f>SUM(V47:V48)</f>
        <v>0</v>
      </c>
      <c r="W49" s="84"/>
      <c r="X49" s="84"/>
      <c r="Y49" s="84">
        <f>SUM(Y47:Y48)</f>
        <v>0</v>
      </c>
      <c r="Z49" s="84"/>
      <c r="AA49" s="84">
        <f>SUM(AA47:AA48)</f>
        <v>0</v>
      </c>
      <c r="AB49" s="84"/>
      <c r="AC49" s="84"/>
      <c r="AD49" s="84">
        <f>SUM(AD47:AD48)</f>
        <v>0</v>
      </c>
      <c r="AE49" s="84"/>
      <c r="AF49" s="84">
        <f>SUM(AF47:AF48)</f>
        <v>0</v>
      </c>
      <c r="AG49" s="84"/>
      <c r="AH49" s="84"/>
      <c r="AI49" s="84">
        <f>SUM(AI47:AI48)</f>
        <v>0</v>
      </c>
      <c r="AJ49" s="84"/>
      <c r="AK49" s="84">
        <f>SUM(AK47:AK48)</f>
        <v>0</v>
      </c>
      <c r="AL49" s="84"/>
      <c r="AM49" s="84"/>
      <c r="AN49" s="84">
        <f>SUM(AN47:AN48)</f>
        <v>0</v>
      </c>
      <c r="AO49" s="84"/>
    </row>
    <row r="50" spans="2:41" s="55" customFormat="1" ht="13.5" thickBot="1">
      <c r="B50" s="5" t="s">
        <v>8</v>
      </c>
      <c r="C50" s="52"/>
      <c r="D50" s="53"/>
      <c r="E50" s="54"/>
      <c r="F50" s="85" t="str">
        <f>IF(ISERROR(F47/F49),"%",F47/F49)</f>
        <v>%</v>
      </c>
      <c r="G50" s="85" t="str">
        <f>IF(ISERROR(G47/G49),"%",G47/G49)</f>
        <v>%</v>
      </c>
      <c r="H50" s="85"/>
      <c r="I50" s="85"/>
      <c r="J50" s="85" t="str">
        <f>IF(ISERROR(J47/J49),"%",J47/J49)</f>
        <v>%</v>
      </c>
      <c r="K50" s="85"/>
      <c r="L50" s="85" t="str">
        <f>IF(ISERROR(L47/L49),"%",L47/L49)</f>
        <v>%</v>
      </c>
      <c r="M50" s="85"/>
      <c r="N50" s="85"/>
      <c r="O50" s="85" t="str">
        <f>IF(ISERROR(O47/O49),"%",O47/O49)</f>
        <v>%</v>
      </c>
      <c r="P50" s="85"/>
      <c r="Q50" s="85" t="str">
        <f>IF(ISERROR(Q47/Q49),"%",Q47/Q49)</f>
        <v>%</v>
      </c>
      <c r="R50" s="85"/>
      <c r="S50" s="85"/>
      <c r="T50" s="85" t="str">
        <f>IF(ISERROR(T47/T49),"%",T47/T49)</f>
        <v>%</v>
      </c>
      <c r="U50" s="85"/>
      <c r="V50" s="85" t="str">
        <f>IF(ISERROR(V47/V49),"%",V47/V49)</f>
        <v>%</v>
      </c>
      <c r="W50" s="85"/>
      <c r="X50" s="85"/>
      <c r="Y50" s="85" t="str">
        <f>IF(ISERROR(Y47/Y49),"%",Y47/Y49)</f>
        <v>%</v>
      </c>
      <c r="Z50" s="85"/>
      <c r="AA50" s="85" t="str">
        <f>IF(ISERROR(AA47/AA49),"%",AA47/AA49)</f>
        <v>%</v>
      </c>
      <c r="AB50" s="85"/>
      <c r="AC50" s="85"/>
      <c r="AD50" s="85" t="str">
        <f>IF(ISERROR(AD47/AD49),"%",AD47/AD49)</f>
        <v>%</v>
      </c>
      <c r="AE50" s="85"/>
      <c r="AF50" s="85" t="str">
        <f>IF(ISERROR(AF47/AF49),"%",AF47/AF49)</f>
        <v>%</v>
      </c>
      <c r="AG50" s="85"/>
      <c r="AH50" s="85"/>
      <c r="AI50" s="85" t="str">
        <f>IF(ISERROR(AI47/AI49),"%",AI47/AI49)</f>
        <v>%</v>
      </c>
      <c r="AJ50" s="85"/>
      <c r="AK50" s="85" t="str">
        <f>IF(ISERROR(AK47/AK49),"%",AK47/AK49)</f>
        <v>%</v>
      </c>
      <c r="AL50" s="85"/>
      <c r="AM50" s="85"/>
      <c r="AN50" s="85" t="str">
        <f>IF(ISERROR(AN47/AN49),"%",AN47/AN49)</f>
        <v>%</v>
      </c>
      <c r="AO50" s="85"/>
    </row>
    <row r="51" spans="3:41" s="42" customFormat="1" ht="12.75">
      <c r="C51" s="5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row>
    <row r="52" spans="3:41" s="42" customFormat="1" ht="13.5" thickBot="1">
      <c r="C52" s="5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row>
    <row r="53" spans="2:41" s="42" customFormat="1" ht="13.5" thickBot="1">
      <c r="B53" s="3" t="s">
        <v>18</v>
      </c>
      <c r="C53" s="56"/>
      <c r="F53" s="84">
        <f>COUNTIF(F6:F46,"NA")</f>
        <v>0</v>
      </c>
      <c r="G53" s="84">
        <f>COUNTIF(G6:G46,"NA")</f>
        <v>0</v>
      </c>
      <c r="H53" s="84"/>
      <c r="I53" s="84"/>
      <c r="J53" s="84">
        <f>COUNTIF(J6:J46,"NA")</f>
        <v>0</v>
      </c>
      <c r="K53" s="84"/>
      <c r="L53" s="84">
        <f>COUNTIF(L6:L46,"NA")</f>
        <v>0</v>
      </c>
      <c r="M53" s="84"/>
      <c r="N53" s="84"/>
      <c r="O53" s="84">
        <f>COUNTIF(O6:O46,"NA")</f>
        <v>0</v>
      </c>
      <c r="P53" s="84"/>
      <c r="Q53" s="84">
        <f>COUNTIF(Q6:Q46,"NA")</f>
        <v>0</v>
      </c>
      <c r="R53" s="84"/>
      <c r="S53" s="84"/>
      <c r="T53" s="84">
        <f>COUNTIF(T6:T46,"NA")</f>
        <v>0</v>
      </c>
      <c r="U53" s="84"/>
      <c r="V53" s="84">
        <f>COUNTIF(V6:V46,"NA")</f>
        <v>0</v>
      </c>
      <c r="W53" s="84"/>
      <c r="X53" s="84"/>
      <c r="Y53" s="84">
        <f>COUNTIF(Y6:Y46,"NA")</f>
        <v>0</v>
      </c>
      <c r="Z53" s="84"/>
      <c r="AA53" s="84"/>
      <c r="AB53" s="84"/>
      <c r="AC53" s="84"/>
      <c r="AD53" s="84">
        <f>COUNTIF(AD6:AD46,"NA")</f>
        <v>0</v>
      </c>
      <c r="AE53" s="84"/>
      <c r="AF53" s="84"/>
      <c r="AG53" s="84"/>
      <c r="AH53" s="84"/>
      <c r="AI53" s="84">
        <f>COUNTIF(AI6:AI46,"NA")</f>
        <v>0</v>
      </c>
      <c r="AJ53" s="84"/>
      <c r="AK53" s="84">
        <f>COUNTIF(AK6:AK46,"NA")</f>
        <v>0</v>
      </c>
      <c r="AL53" s="84"/>
      <c r="AM53" s="84"/>
      <c r="AN53" s="84">
        <f>COUNTIF(AN6:AN46,"NA")</f>
        <v>0</v>
      </c>
      <c r="AO53" s="84"/>
    </row>
    <row r="54" spans="2:41" s="42" customFormat="1" ht="13.5" thickBot="1">
      <c r="B54" s="3" t="s">
        <v>21</v>
      </c>
      <c r="C54" s="56"/>
      <c r="F54" s="84">
        <f>COUNTIF(F6:F46,"*Exception*")</f>
        <v>0</v>
      </c>
      <c r="G54" s="84">
        <f>COUNTIF(G6:G46,"*Exception*")</f>
        <v>0</v>
      </c>
      <c r="H54" s="84"/>
      <c r="I54" s="84"/>
      <c r="J54" s="84">
        <f>COUNTIF(J6:J46,"*Exception*")</f>
        <v>0</v>
      </c>
      <c r="K54" s="84"/>
      <c r="L54" s="84">
        <f>COUNTIF(L6:L46,"*Exception*")</f>
        <v>0</v>
      </c>
      <c r="M54" s="84"/>
      <c r="N54" s="84"/>
      <c r="O54" s="84">
        <f>COUNTIF(O6:O46,"*Exception*")</f>
        <v>0</v>
      </c>
      <c r="P54" s="84"/>
      <c r="Q54" s="84">
        <f>COUNTIF(Q6:Q46,"*Exception*")</f>
        <v>0</v>
      </c>
      <c r="R54" s="84"/>
      <c r="S54" s="84"/>
      <c r="T54" s="84">
        <f>COUNTIF(T6:T46,"*Exception*")</f>
        <v>0</v>
      </c>
      <c r="U54" s="84"/>
      <c r="V54" s="84">
        <f>COUNTIF(V6:V46,"*Exception*")</f>
        <v>0</v>
      </c>
      <c r="W54" s="84"/>
      <c r="X54" s="84"/>
      <c r="Y54" s="84">
        <f>COUNTIF(Y6:Y46,"*Exception*")</f>
        <v>0</v>
      </c>
      <c r="Z54" s="84"/>
      <c r="AA54" s="84"/>
      <c r="AB54" s="84"/>
      <c r="AC54" s="84"/>
      <c r="AD54" s="84">
        <f>COUNTIF(AD6:AD46,"*Exception*")</f>
        <v>0</v>
      </c>
      <c r="AE54" s="84"/>
      <c r="AF54" s="84"/>
      <c r="AG54" s="84"/>
      <c r="AH54" s="84"/>
      <c r="AI54" s="84">
        <f>COUNTIF(AI6:AI46,"*Exception*")</f>
        <v>0</v>
      </c>
      <c r="AJ54" s="84"/>
      <c r="AK54" s="84">
        <f>COUNTIF(AK6:AK46,"*Exception*")</f>
        <v>0</v>
      </c>
      <c r="AL54" s="84"/>
      <c r="AM54" s="84"/>
      <c r="AN54" s="84">
        <f>COUNTIF(AN6:AN46,"*Exception*")</f>
        <v>0</v>
      </c>
      <c r="AO54" s="84"/>
    </row>
    <row r="57" spans="2:5" ht="15">
      <c r="B57" s="202"/>
      <c r="C57" s="196"/>
      <c r="D57" s="196"/>
      <c r="E57" s="196"/>
    </row>
    <row r="58" spans="2:5" ht="15">
      <c r="B58" s="205"/>
      <c r="C58" s="204"/>
      <c r="D58" s="204"/>
      <c r="E58" s="204"/>
    </row>
    <row r="59" spans="2:5" ht="15">
      <c r="B59" s="205"/>
      <c r="C59" s="204"/>
      <c r="D59" s="204"/>
      <c r="E59" s="204"/>
    </row>
    <row r="60" spans="2:5" ht="15">
      <c r="B60" s="205"/>
      <c r="C60" s="204"/>
      <c r="D60" s="204"/>
      <c r="E60" s="204"/>
    </row>
    <row r="61" spans="2:5" ht="15">
      <c r="B61" s="205"/>
      <c r="C61" s="204"/>
      <c r="D61" s="204"/>
      <c r="E61" s="204"/>
    </row>
    <row r="62" spans="2:5" ht="15">
      <c r="B62" s="203"/>
      <c r="C62" s="204"/>
      <c r="D62" s="204"/>
      <c r="E62" s="204"/>
    </row>
    <row r="63" spans="2:5" ht="15">
      <c r="B63" s="203"/>
      <c r="C63" s="204"/>
      <c r="D63" s="204"/>
      <c r="E63" s="204"/>
    </row>
    <row r="64" spans="2:5" ht="15">
      <c r="B64" s="203"/>
      <c r="C64" s="204"/>
      <c r="D64" s="204"/>
      <c r="E64" s="204"/>
    </row>
    <row r="65" spans="2:5" ht="15">
      <c r="B65" s="203"/>
      <c r="C65" s="204"/>
      <c r="D65" s="204"/>
      <c r="E65" s="204"/>
    </row>
    <row r="79" ht="14.25" hidden="1">
      <c r="B79" s="42" t="s">
        <v>25</v>
      </c>
    </row>
    <row r="80" ht="14.25" hidden="1">
      <c r="B80" s="42" t="s">
        <v>26</v>
      </c>
    </row>
    <row r="81" ht="14.25" hidden="1">
      <c r="B81" s="42" t="s">
        <v>37</v>
      </c>
    </row>
    <row r="82" ht="14.25" hidden="1">
      <c r="B82" s="42" t="s">
        <v>33</v>
      </c>
    </row>
    <row r="83" ht="14.25" hidden="1">
      <c r="B83" s="42" t="s">
        <v>34</v>
      </c>
    </row>
    <row r="84" ht="14.25" hidden="1">
      <c r="B84" s="42" t="s">
        <v>27</v>
      </c>
    </row>
    <row r="85" ht="14.25" hidden="1">
      <c r="B85" s="42" t="s">
        <v>38</v>
      </c>
    </row>
    <row r="86" ht="14.25" hidden="1">
      <c r="B86" s="42" t="s">
        <v>28</v>
      </c>
    </row>
    <row r="87" ht="14.25" hidden="1">
      <c r="B87" s="42" t="s">
        <v>29</v>
      </c>
    </row>
    <row r="88" ht="14.25" hidden="1">
      <c r="B88" s="42" t="s">
        <v>30</v>
      </c>
    </row>
    <row r="89" ht="14.25" hidden="1">
      <c r="B89" s="42" t="s">
        <v>39</v>
      </c>
    </row>
    <row r="90" ht="14.25" hidden="1">
      <c r="B90" s="42" t="s">
        <v>35</v>
      </c>
    </row>
    <row r="91" ht="14.25" hidden="1">
      <c r="B91" s="42" t="s">
        <v>36</v>
      </c>
    </row>
    <row r="92" ht="14.25" hidden="1">
      <c r="B92" s="42" t="s">
        <v>40</v>
      </c>
    </row>
    <row r="93" ht="14.25" hidden="1">
      <c r="B93" s="42" t="s">
        <v>31</v>
      </c>
    </row>
    <row r="94" ht="14.25" hidden="1">
      <c r="B94" s="42" t="s">
        <v>41</v>
      </c>
    </row>
    <row r="95" ht="14.25" hidden="1">
      <c r="B95" s="42" t="s">
        <v>32</v>
      </c>
    </row>
  </sheetData>
  <sheetProtection formatCells="0" formatColumns="0" formatRows="0" insertColumns="0" insertRows="0" insertHyperlinks="0" deleteColumns="0" deleteRows="0" sort="0" autoFilter="0" pivotTables="0"/>
  <mergeCells count="9">
    <mergeCell ref="B57:E57"/>
    <mergeCell ref="B62:E62"/>
    <mergeCell ref="B63:E63"/>
    <mergeCell ref="B64:E64"/>
    <mergeCell ref="B65:E65"/>
    <mergeCell ref="B58:E58"/>
    <mergeCell ref="B59:E59"/>
    <mergeCell ref="B60:E60"/>
    <mergeCell ref="B61:E61"/>
  </mergeCells>
  <conditionalFormatting sqref="K6:K46">
    <cfRule type="expression" priority="7" dxfId="0" stopIfTrue="1">
      <formula>(J6="Yes")</formula>
    </cfRule>
  </conditionalFormatting>
  <conditionalFormatting sqref="P6:P46">
    <cfRule type="expression" priority="6" dxfId="0" stopIfTrue="1">
      <formula>O6="Yes"</formula>
    </cfRule>
  </conditionalFormatting>
  <conditionalFormatting sqref="U6:U46">
    <cfRule type="expression" priority="5" dxfId="0" stopIfTrue="1">
      <formula>T6="Yes"</formula>
    </cfRule>
  </conditionalFormatting>
  <conditionalFormatting sqref="Z6:Z46">
    <cfRule type="expression" priority="4" dxfId="0" stopIfTrue="1">
      <formula>Y6="Both"</formula>
    </cfRule>
  </conditionalFormatting>
  <conditionalFormatting sqref="AE6:AE46">
    <cfRule type="expression" priority="3" dxfId="0" stopIfTrue="1">
      <formula>AD6="Both"</formula>
    </cfRule>
  </conditionalFormatting>
  <conditionalFormatting sqref="AJ6:AJ46">
    <cfRule type="expression" priority="2" dxfId="0" stopIfTrue="1">
      <formula>AI6="Yes"</formula>
    </cfRule>
  </conditionalFormatting>
  <conditionalFormatting sqref="AO6:AO46">
    <cfRule type="expression" priority="1" dxfId="0" stopIfTrue="1">
      <formula>AN6="Yes"</formula>
    </cfRule>
  </conditionalFormatting>
  <dataValidations count="7">
    <dataValidation type="list" allowBlank="1" showInputMessage="1" showErrorMessage="1" sqref="D6:D46">
      <formula1>"Male,Female"</formula1>
    </dataValidation>
    <dataValidation type="list" allowBlank="1" showInputMessage="1" showErrorMessage="1" sqref="E6:E46">
      <formula1>$B$79:$B$95</formula1>
    </dataValidation>
    <dataValidation type="list" allowBlank="1" showInputMessage="1" showErrorMessage="1" sqref="T6:T46 AI6:AI46 J6:J46 O6:O46 AN6:AN46">
      <formula1>"Yes, No, NA, Exception"</formula1>
    </dataValidation>
    <dataValidation type="list" allowBlank="1" showInputMessage="1" showErrorMessage="1" sqref="L6:L46 F6:G46 V6:V46 AA6:AA46 AF6:AF46 AK6:AK46">
      <formula1>"Yes, No"</formula1>
    </dataValidation>
    <dataValidation type="list" allowBlank="1" showInputMessage="1" showErrorMessage="1" sqref="Y6:Y46">
      <formula1>"Both, Investigation only, Referral only, No, NA, Exception"</formula1>
    </dataValidation>
    <dataValidation type="list" allowBlank="1" showInputMessage="1" showErrorMessage="1" sqref="AD6:AD46">
      <formula1>"Both, Investigation only,  Referral only, No, NA, Exception"</formula1>
    </dataValidation>
    <dataValidation type="list" allowBlank="1" showInputMessage="1" showErrorMessage="1" prompt="Haematemesis with the exception of swallowed blood, for example, following a nose bleed or ingested blood from a cracked nipple in some breast-fed infants." sqref="Q6:Q46">
      <formula1>"Yes, No, Exception - swallowed blood"</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50" r:id="rId1"/>
  <ignoredErrors>
    <ignoredError sqref="AF47 AF49:AF50 G53:G54 G49:G50 G47 L53:L54 L49:L50 L47 Q53:Q54 Q49:Q50 Q47 V53:V54 V49:V50 V47 AA49:AA50 AA47" unlockedFormula="1"/>
  </ignoredErrors>
</worksheet>
</file>

<file path=xl/worksheets/sheet6.xml><?xml version="1.0" encoding="utf-8"?>
<worksheet xmlns="http://schemas.openxmlformats.org/spreadsheetml/2006/main" xmlns:r="http://schemas.openxmlformats.org/officeDocument/2006/relationships">
  <sheetPr codeName="Sheet5">
    <tabColor rgb="FFFF0000"/>
    <pageSetUpPr fitToPage="1"/>
  </sheetPr>
  <dimension ref="B1:AU95"/>
  <sheetViews>
    <sheetView showGridLines="0" zoomScale="80" zoomScaleNormal="80" zoomScaleSheetLayoutView="7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9.140625" style="2" customWidth="1"/>
    <col min="2" max="2" width="13.421875" style="42" customWidth="1"/>
    <col min="3" max="3" width="22.7109375" style="2" customWidth="1"/>
    <col min="4" max="4" width="22.8515625" style="2" customWidth="1"/>
    <col min="5" max="5" width="27.8515625" style="2" customWidth="1"/>
    <col min="6" max="6" width="32.8515625" style="2" customWidth="1"/>
    <col min="7" max="7" width="34.421875" style="2" customWidth="1"/>
    <col min="8" max="8" width="22.7109375" style="2" customWidth="1"/>
    <col min="9" max="9" width="22.8515625" style="2" customWidth="1"/>
    <col min="10" max="10" width="27.8515625" style="2" customWidth="1"/>
    <col min="11" max="11" width="32.140625" style="2" customWidth="1"/>
    <col min="12" max="12" width="34.421875" style="2" customWidth="1"/>
    <col min="13" max="13" width="22.7109375" style="2" customWidth="1"/>
    <col min="14" max="14" width="22.8515625" style="2" customWidth="1"/>
    <col min="15" max="15" width="27.8515625" style="2" customWidth="1"/>
    <col min="16" max="16" width="33.28125" style="2" customWidth="1"/>
    <col min="17" max="17" width="34.421875" style="2" customWidth="1"/>
    <col min="18" max="18" width="22.7109375" style="2" customWidth="1"/>
    <col min="19" max="19" width="22.8515625" style="2" customWidth="1"/>
    <col min="20" max="20" width="27.8515625" style="2" customWidth="1"/>
    <col min="21" max="21" width="19.421875" style="2" customWidth="1"/>
    <col min="22" max="22" width="34.421875" style="2" customWidth="1"/>
    <col min="23" max="23" width="22.7109375" style="2" customWidth="1"/>
    <col min="24" max="24" width="32.28125" style="2" customWidth="1"/>
    <col min="25" max="25" width="27.8515625" style="2" customWidth="1"/>
    <col min="26" max="26" width="19.421875" style="2" customWidth="1"/>
    <col min="27" max="27" width="34.421875" style="2" customWidth="1"/>
    <col min="28" max="28" width="22.7109375" style="2" customWidth="1"/>
    <col min="29" max="29" width="28.421875" style="2" customWidth="1"/>
    <col min="30" max="30" width="27.8515625" style="2" customWidth="1"/>
    <col min="31" max="31" width="19.421875" style="2" customWidth="1"/>
    <col min="32" max="32" width="34.421875" style="2" customWidth="1"/>
    <col min="33" max="33" width="22.7109375" style="2" customWidth="1"/>
    <col min="34" max="34" width="22.8515625" style="2" customWidth="1"/>
    <col min="35" max="35" width="27.8515625" style="2" customWidth="1"/>
    <col min="36" max="36" width="19.421875" style="2" customWidth="1"/>
    <col min="37" max="37" width="34.421875" style="2" customWidth="1"/>
    <col min="38" max="38" width="22.7109375" style="2" customWidth="1"/>
    <col min="39" max="39" width="22.8515625" style="2" customWidth="1"/>
    <col min="40" max="40" width="27.8515625" style="2" customWidth="1"/>
    <col min="41" max="41" width="31.00390625" style="2" customWidth="1"/>
    <col min="42" max="42" width="34.421875" style="2" customWidth="1"/>
    <col min="43" max="47" width="22.7109375" style="2" customWidth="1"/>
    <col min="48" max="16384" width="9.140625" style="2" customWidth="1"/>
  </cols>
  <sheetData>
    <row r="1" spans="2:18" s="1" customFormat="1" ht="30" customHeight="1">
      <c r="B1" s="106" t="str">
        <f>"Data collection for "&amp;Introduction!B1</f>
        <v>Data collection for GORD in children and young people:  'red flag' symptoms clinical audit</v>
      </c>
      <c r="C1" s="108"/>
      <c r="H1" s="108"/>
      <c r="M1" s="108"/>
      <c r="R1" s="108"/>
    </row>
    <row r="2" spans="2:42" s="1" customFormat="1" ht="15" customHeight="1" thickBot="1">
      <c r="B2" s="112"/>
      <c r="D2" s="109"/>
      <c r="E2" s="109"/>
      <c r="F2" s="109"/>
      <c r="G2" s="147"/>
      <c r="I2" s="109"/>
      <c r="J2" s="109"/>
      <c r="K2" s="109"/>
      <c r="L2" s="147"/>
      <c r="N2" s="109"/>
      <c r="O2" s="109"/>
      <c r="P2" s="109"/>
      <c r="Q2" s="147"/>
      <c r="S2" s="109"/>
      <c r="T2" s="109"/>
      <c r="U2" s="109"/>
      <c r="V2" s="147"/>
      <c r="X2" s="109"/>
      <c r="Y2" s="109"/>
      <c r="Z2" s="109"/>
      <c r="AA2" s="147"/>
      <c r="AC2" s="109"/>
      <c r="AD2" s="109"/>
      <c r="AE2" s="109"/>
      <c r="AF2" s="147"/>
      <c r="AH2" s="109"/>
      <c r="AI2" s="109"/>
      <c r="AJ2" s="109"/>
      <c r="AK2" s="147"/>
      <c r="AM2" s="109"/>
      <c r="AN2" s="109"/>
      <c r="AO2" s="109"/>
      <c r="AP2" s="147"/>
    </row>
    <row r="3" spans="2:47" s="44" customFormat="1" ht="13.5" thickBot="1">
      <c r="B3" s="57"/>
      <c r="C3" s="121">
        <v>23</v>
      </c>
      <c r="D3" s="121"/>
      <c r="E3" s="121"/>
      <c r="F3" s="121">
        <v>24</v>
      </c>
      <c r="G3" s="121">
        <v>25</v>
      </c>
      <c r="H3" s="40">
        <v>26</v>
      </c>
      <c r="I3" s="40"/>
      <c r="J3" s="40"/>
      <c r="K3" s="40">
        <v>27</v>
      </c>
      <c r="L3" s="121">
        <v>28</v>
      </c>
      <c r="M3" s="121">
        <v>29</v>
      </c>
      <c r="N3" s="121"/>
      <c r="O3" s="121"/>
      <c r="P3" s="121">
        <v>30</v>
      </c>
      <c r="Q3" s="121">
        <v>31</v>
      </c>
      <c r="R3" s="40">
        <v>32</v>
      </c>
      <c r="S3" s="40"/>
      <c r="T3" s="40"/>
      <c r="U3" s="40">
        <v>33</v>
      </c>
      <c r="V3" s="40">
        <v>34</v>
      </c>
      <c r="W3" s="121">
        <v>35</v>
      </c>
      <c r="X3" s="121"/>
      <c r="Y3" s="121"/>
      <c r="Z3" s="121">
        <v>36</v>
      </c>
      <c r="AA3" s="121">
        <v>37</v>
      </c>
      <c r="AB3" s="40">
        <v>38</v>
      </c>
      <c r="AC3" s="40"/>
      <c r="AD3" s="40"/>
      <c r="AE3" s="40">
        <v>39</v>
      </c>
      <c r="AF3" s="40">
        <v>40</v>
      </c>
      <c r="AG3" s="121">
        <v>41</v>
      </c>
      <c r="AH3" s="121"/>
      <c r="AI3" s="121"/>
      <c r="AJ3" s="121">
        <v>42</v>
      </c>
      <c r="AK3" s="121">
        <v>43</v>
      </c>
      <c r="AL3" s="40">
        <v>44</v>
      </c>
      <c r="AM3" s="40"/>
      <c r="AN3" s="40"/>
      <c r="AO3" s="40">
        <v>45</v>
      </c>
      <c r="AP3" s="40">
        <v>46</v>
      </c>
      <c r="AQ3" s="41">
        <v>47</v>
      </c>
      <c r="AR3" s="41">
        <v>48</v>
      </c>
      <c r="AS3" s="41">
        <v>49</v>
      </c>
      <c r="AT3" s="41">
        <v>50</v>
      </c>
      <c r="AU3" s="41">
        <v>51</v>
      </c>
    </row>
    <row r="4" spans="2:47" s="110" customFormat="1" ht="79.5" customHeight="1">
      <c r="B4" s="67" t="s">
        <v>15</v>
      </c>
      <c r="C4" s="122" t="s">
        <v>131</v>
      </c>
      <c r="D4" s="122" t="s">
        <v>137</v>
      </c>
      <c r="E4" s="122" t="s">
        <v>139</v>
      </c>
      <c r="F4" s="122" t="s">
        <v>140</v>
      </c>
      <c r="G4" s="122" t="s">
        <v>166</v>
      </c>
      <c r="H4" s="76" t="s">
        <v>132</v>
      </c>
      <c r="I4" s="76" t="s">
        <v>137</v>
      </c>
      <c r="J4" s="76" t="s">
        <v>139</v>
      </c>
      <c r="K4" s="76" t="s">
        <v>140</v>
      </c>
      <c r="L4" s="122" t="s">
        <v>166</v>
      </c>
      <c r="M4" s="122" t="s">
        <v>133</v>
      </c>
      <c r="N4" s="122" t="s">
        <v>137</v>
      </c>
      <c r="O4" s="122" t="s">
        <v>139</v>
      </c>
      <c r="P4" s="122" t="s">
        <v>140</v>
      </c>
      <c r="Q4" s="122" t="s">
        <v>166</v>
      </c>
      <c r="R4" s="76" t="s">
        <v>134</v>
      </c>
      <c r="S4" s="76" t="s">
        <v>137</v>
      </c>
      <c r="T4" s="76" t="s">
        <v>139</v>
      </c>
      <c r="U4" s="76" t="s">
        <v>140</v>
      </c>
      <c r="V4" s="76" t="s">
        <v>166</v>
      </c>
      <c r="W4" s="122" t="s">
        <v>135</v>
      </c>
      <c r="X4" s="122" t="s">
        <v>137</v>
      </c>
      <c r="Y4" s="122" t="s">
        <v>139</v>
      </c>
      <c r="Z4" s="122" t="s">
        <v>140</v>
      </c>
      <c r="AA4" s="122" t="s">
        <v>166</v>
      </c>
      <c r="AB4" s="76" t="s">
        <v>144</v>
      </c>
      <c r="AC4" s="76" t="s">
        <v>137</v>
      </c>
      <c r="AD4" s="76" t="s">
        <v>139</v>
      </c>
      <c r="AE4" s="76" t="s">
        <v>140</v>
      </c>
      <c r="AF4" s="76" t="s">
        <v>166</v>
      </c>
      <c r="AG4" s="122" t="s">
        <v>136</v>
      </c>
      <c r="AH4" s="122" t="s">
        <v>137</v>
      </c>
      <c r="AI4" s="122" t="s">
        <v>139</v>
      </c>
      <c r="AJ4" s="122" t="s">
        <v>140</v>
      </c>
      <c r="AK4" s="122" t="s">
        <v>166</v>
      </c>
      <c r="AL4" s="76" t="s">
        <v>211</v>
      </c>
      <c r="AM4" s="76" t="s">
        <v>137</v>
      </c>
      <c r="AN4" s="76" t="s">
        <v>139</v>
      </c>
      <c r="AO4" s="76" t="s">
        <v>140</v>
      </c>
      <c r="AP4" s="76" t="s">
        <v>166</v>
      </c>
      <c r="AQ4" s="63" t="s">
        <v>85</v>
      </c>
      <c r="AR4" s="63" t="s">
        <v>85</v>
      </c>
      <c r="AS4" s="63" t="s">
        <v>85</v>
      </c>
      <c r="AT4" s="63" t="s">
        <v>85</v>
      </c>
      <c r="AU4" s="63" t="s">
        <v>85</v>
      </c>
    </row>
    <row r="5" spans="2:47" s="110" customFormat="1" ht="55.5" customHeight="1" thickBot="1">
      <c r="B5" s="102"/>
      <c r="C5" s="123" t="s">
        <v>141</v>
      </c>
      <c r="D5" s="123"/>
      <c r="E5" s="123"/>
      <c r="F5" s="123" t="s">
        <v>173</v>
      </c>
      <c r="G5" s="123" t="s">
        <v>167</v>
      </c>
      <c r="H5" s="69" t="s">
        <v>141</v>
      </c>
      <c r="I5" s="69"/>
      <c r="J5" s="69"/>
      <c r="K5" s="69" t="s">
        <v>173</v>
      </c>
      <c r="L5" s="123" t="s">
        <v>167</v>
      </c>
      <c r="M5" s="123" t="s">
        <v>141</v>
      </c>
      <c r="N5" s="123"/>
      <c r="O5" s="123"/>
      <c r="P5" s="123" t="s">
        <v>173</v>
      </c>
      <c r="Q5" s="123" t="s">
        <v>167</v>
      </c>
      <c r="R5" s="69" t="s">
        <v>141</v>
      </c>
      <c r="S5" s="69"/>
      <c r="T5" s="69"/>
      <c r="U5" s="69" t="s">
        <v>73</v>
      </c>
      <c r="V5" s="69" t="s">
        <v>167</v>
      </c>
      <c r="W5" s="123" t="s">
        <v>141</v>
      </c>
      <c r="X5" s="123"/>
      <c r="Y5" s="123"/>
      <c r="Z5" s="123" t="s">
        <v>73</v>
      </c>
      <c r="AA5" s="123" t="s">
        <v>167</v>
      </c>
      <c r="AB5" s="69" t="s">
        <v>141</v>
      </c>
      <c r="AC5" s="69"/>
      <c r="AD5" s="69"/>
      <c r="AE5" s="69" t="s">
        <v>73</v>
      </c>
      <c r="AF5" s="69" t="s">
        <v>167</v>
      </c>
      <c r="AG5" s="123" t="s">
        <v>141</v>
      </c>
      <c r="AH5" s="123"/>
      <c r="AI5" s="123"/>
      <c r="AJ5" s="123" t="s">
        <v>73</v>
      </c>
      <c r="AK5" s="123" t="s">
        <v>167</v>
      </c>
      <c r="AL5" s="69" t="s">
        <v>141</v>
      </c>
      <c r="AM5" s="69"/>
      <c r="AN5" s="69"/>
      <c r="AO5" s="69" t="s">
        <v>73</v>
      </c>
      <c r="AP5" s="69" t="s">
        <v>167</v>
      </c>
      <c r="AQ5" s="104" t="s">
        <v>73</v>
      </c>
      <c r="AR5" s="104" t="s">
        <v>73</v>
      </c>
      <c r="AS5" s="104" t="s">
        <v>73</v>
      </c>
      <c r="AT5" s="104" t="s">
        <v>73</v>
      </c>
      <c r="AU5" s="104" t="s">
        <v>73</v>
      </c>
    </row>
    <row r="6" spans="2:47" s="42" customFormat="1" ht="39.75" customHeight="1" thickBot="1">
      <c r="B6" s="82">
        <v>1</v>
      </c>
      <c r="C6" s="80"/>
      <c r="D6" s="111">
        <f>IF(OR(C6="No",C6=""),"",IF(C6="Yes","May suggest infection"))</f>
      </c>
      <c r="E6" s="111">
        <f>IF(OR(C6="No",C6=""),"",IF(C6="Yes","Clinical assessment and urine microbiology investigation.  Specialist referral."))</f>
      </c>
      <c r="F6" s="80"/>
      <c r="G6" s="80"/>
      <c r="H6" s="80"/>
      <c r="I6" s="111">
        <f>IF(OR(H6="No",H6=""),"",IF(H6="Yes","May suggest infection"))</f>
      </c>
      <c r="J6" s="111">
        <f>IF(OR(H6="No",H6=""),"",IF(H6="Yes","Clinical assessment and urine microbiology investigation.  Specialist referral."))</f>
      </c>
      <c r="K6" s="80"/>
      <c r="L6" s="80"/>
      <c r="M6" s="80"/>
      <c r="N6" s="111">
        <f>IF(OR(M6="No",M6=""),"",IF(M6="Yes","May suggest urinary tract infection"))</f>
      </c>
      <c r="O6" s="111">
        <f>IF(OR(M6="No",M6=""),"",IF(M6="Yes","Clinical assessment and urine microbiology investigation.  Specialist referral."))</f>
      </c>
      <c r="P6" s="80"/>
      <c r="Q6" s="80"/>
      <c r="R6" s="80"/>
      <c r="S6" s="111">
        <f>IF(OR(R6="No",R6=""),"",IF(R6="Yes","May suggest raised intracranial pressure, for example due to meningitis"))</f>
      </c>
      <c r="T6" s="111">
        <f>IF(OR(R6="No",R6=""),"",IF(R6="Yes","Specialist referral"))</f>
      </c>
      <c r="U6" s="80"/>
      <c r="V6" s="80"/>
      <c r="W6" s="80"/>
      <c r="X6" s="111">
        <f>IF(OR(W6="No",W6=""),"",IF(W6="Yes","May suggest raised intracranial pressure, for example due to hydrocephalus or a brain tumour"))</f>
      </c>
      <c r="Y6" s="111">
        <f>IF(OR(W6="No",W6=""),"",IF(W6="Yes","Specialist referral"))</f>
      </c>
      <c r="Z6" s="80"/>
      <c r="AA6" s="80"/>
      <c r="AB6" s="80"/>
      <c r="AC6" s="111">
        <f>IF(OR(AB6="No",AB6=""),"",IF(AB6="Yes","May suggest raised intracranial pressure, for example due to hydrocephalus or a brain tumour"))</f>
      </c>
      <c r="AD6" s="111">
        <f>IF(OR(AB6="No",AB6=""),"",IF(AB6="Yes","Specialist referral"))</f>
      </c>
      <c r="AE6" s="80"/>
      <c r="AF6" s="80"/>
      <c r="AG6" s="80"/>
      <c r="AH6" s="111">
        <f>IF(OR(AG6="No",AG6=""),"",IF(AG6="Yes","May suggest an illness such as meningitis"))</f>
      </c>
      <c r="AI6" s="111">
        <f>IF(OR(AG6="No",AG6=""),"",IF(AG6="Yes","Specialist referral"))</f>
      </c>
      <c r="AJ6" s="80"/>
      <c r="AK6" s="80"/>
      <c r="AL6" s="80"/>
      <c r="AM6" s="111">
        <f>IF(OR(AL6="No",AL6=""),"",IF(AL6="Yes","May suggest cows' milk protein allergy"))</f>
      </c>
      <c r="AN6" s="111">
        <f>IF(OR(AL6="No",AL6=""),"",IF(AL6="Yes","Specialist referral."))</f>
      </c>
      <c r="AO6" s="80"/>
      <c r="AP6" s="80"/>
      <c r="AQ6" s="80"/>
      <c r="AR6" s="80"/>
      <c r="AS6" s="80"/>
      <c r="AT6" s="80"/>
      <c r="AU6" s="43"/>
    </row>
    <row r="7" spans="2:47" s="42" customFormat="1" ht="39.75" customHeight="1" thickBot="1">
      <c r="B7" s="82">
        <v>2</v>
      </c>
      <c r="C7" s="81"/>
      <c r="D7" s="111">
        <f aca="true" t="shared" si="0" ref="D7:D46">IF(OR(C7="No",C7=""),"",IF(C7="Yes","May suggest infection"))</f>
      </c>
      <c r="E7" s="111">
        <f aca="true" t="shared" si="1" ref="E7:E46">IF(OR(C7="No",C7=""),"",IF(C7="Yes","Clinical assessment and urine microbiology investigation.  Specialist referral."))</f>
      </c>
      <c r="F7" s="81"/>
      <c r="G7" s="80"/>
      <c r="H7" s="80"/>
      <c r="I7" s="111">
        <f aca="true" t="shared" si="2" ref="I7:I46">IF(OR(H7="No",H7=""),"",IF(H7="Yes","May suggest infection"))</f>
      </c>
      <c r="J7" s="111">
        <f aca="true" t="shared" si="3" ref="J7:J46">IF(OR(H7="No",H7=""),"",IF(H7="Yes","Clinical assessment and urine microbiology investigation.  Specialist referral."))</f>
      </c>
      <c r="K7" s="81"/>
      <c r="L7" s="80"/>
      <c r="M7" s="80"/>
      <c r="N7" s="111">
        <f aca="true" t="shared" si="4" ref="N7:N46">IF(OR(M7="No",M7=""),"",IF(M7="Yes","May suggest urinary tract infection"))</f>
      </c>
      <c r="O7" s="111">
        <f aca="true" t="shared" si="5" ref="O7:O46">IF(OR(M7="No",M7=""),"",IF(M7="Yes","Clinical assessment and urine microbiology investigation.  Specialist referral."))</f>
      </c>
      <c r="P7" s="81"/>
      <c r="Q7" s="80"/>
      <c r="R7" s="80"/>
      <c r="S7" s="111">
        <f aca="true" t="shared" si="6" ref="S7:S46">IF(OR(R7="No",R7=""),"",IF(R7="Yes","May suggest raised intracranial pressure, for example due to meningitis"))</f>
      </c>
      <c r="T7" s="111">
        <f aca="true" t="shared" si="7" ref="T7:T46">IF(OR(R7="No",R7=""),"",IF(R7="Yes","Specialist referral"))</f>
      </c>
      <c r="U7" s="81"/>
      <c r="V7" s="80"/>
      <c r="W7" s="80"/>
      <c r="X7" s="111">
        <f aca="true" t="shared" si="8" ref="X7:X46">IF(OR(W7="No",W7=""),"",IF(W7="Yes","May suggest raised intracranial pressure, for example due to hydrocephalus or a brain tumour"))</f>
      </c>
      <c r="Y7" s="111">
        <f aca="true" t="shared" si="9" ref="Y7:Y46">IF(OR(W7="No",W7=""),"",IF(W7="Yes","Specialist referral"))</f>
      </c>
      <c r="Z7" s="81"/>
      <c r="AA7" s="80"/>
      <c r="AB7" s="80"/>
      <c r="AC7" s="111">
        <f aca="true" t="shared" si="10" ref="AC7:AC46">IF(OR(AB7="No",AB7=""),"",IF(AB7="Yes","May suggest raised intracranial pressure, for example due to hydrocephalus or a brain tumour"))</f>
      </c>
      <c r="AD7" s="111">
        <f aca="true" t="shared" si="11" ref="AD7:AD46">IF(OR(AB7="No",AB7=""),"",IF(AB7="Yes","Specialist referral"))</f>
      </c>
      <c r="AE7" s="81"/>
      <c r="AF7" s="80"/>
      <c r="AG7" s="81"/>
      <c r="AH7" s="111">
        <f aca="true" t="shared" si="12" ref="AH7:AH46">IF(OR(AG7="No",AG7=""),"",IF(AG7="Yes","May suggest an illness such as meningitis"))</f>
      </c>
      <c r="AI7" s="111">
        <f aca="true" t="shared" si="13" ref="AI7:AI46">IF(OR(AG7="No",AG7=""),"",IF(AG7="Yes","Specialist referral"))</f>
      </c>
      <c r="AJ7" s="81"/>
      <c r="AK7" s="80"/>
      <c r="AL7" s="80"/>
      <c r="AM7" s="111">
        <f aca="true" t="shared" si="14" ref="AM7:AM46">IF(OR(AL7="No",AL7=""),"",IF(AL7="Yes","May suggest cows' milk protein allergy"))</f>
      </c>
      <c r="AN7" s="111">
        <f aca="true" t="shared" si="15" ref="AN7:AN46">IF(OR(AL7="No",AL7=""),"",IF(AL7="Yes","Specialist referral."))</f>
      </c>
      <c r="AO7" s="80"/>
      <c r="AP7" s="80"/>
      <c r="AQ7" s="80"/>
      <c r="AR7" s="80"/>
      <c r="AS7" s="80"/>
      <c r="AT7" s="80"/>
      <c r="AU7" s="43"/>
    </row>
    <row r="8" spans="2:47" s="42" customFormat="1" ht="39.75" customHeight="1" thickBot="1">
      <c r="B8" s="82">
        <v>3</v>
      </c>
      <c r="C8" s="81"/>
      <c r="D8" s="111">
        <f t="shared" si="0"/>
      </c>
      <c r="E8" s="111">
        <f t="shared" si="1"/>
      </c>
      <c r="F8" s="81"/>
      <c r="G8" s="80"/>
      <c r="H8" s="80"/>
      <c r="I8" s="111">
        <f t="shared" si="2"/>
      </c>
      <c r="J8" s="111">
        <f t="shared" si="3"/>
      </c>
      <c r="K8" s="81"/>
      <c r="L8" s="80"/>
      <c r="M8" s="80"/>
      <c r="N8" s="111">
        <f t="shared" si="4"/>
      </c>
      <c r="O8" s="111">
        <f t="shared" si="5"/>
      </c>
      <c r="P8" s="81"/>
      <c r="Q8" s="80"/>
      <c r="R8" s="80"/>
      <c r="S8" s="111">
        <f t="shared" si="6"/>
      </c>
      <c r="T8" s="111">
        <f t="shared" si="7"/>
      </c>
      <c r="U8" s="81"/>
      <c r="V8" s="80"/>
      <c r="W8" s="80"/>
      <c r="X8" s="111">
        <f t="shared" si="8"/>
      </c>
      <c r="Y8" s="111">
        <f t="shared" si="9"/>
      </c>
      <c r="Z8" s="81"/>
      <c r="AA8" s="80"/>
      <c r="AB8" s="80"/>
      <c r="AC8" s="111">
        <f t="shared" si="10"/>
      </c>
      <c r="AD8" s="111">
        <f t="shared" si="11"/>
      </c>
      <c r="AE8" s="81"/>
      <c r="AF8" s="80"/>
      <c r="AG8" s="81"/>
      <c r="AH8" s="111">
        <f t="shared" si="12"/>
      </c>
      <c r="AI8" s="111">
        <f t="shared" si="13"/>
      </c>
      <c r="AJ8" s="81"/>
      <c r="AK8" s="80"/>
      <c r="AL8" s="80"/>
      <c r="AM8" s="111">
        <f t="shared" si="14"/>
      </c>
      <c r="AN8" s="111">
        <f t="shared" si="15"/>
      </c>
      <c r="AO8" s="80"/>
      <c r="AP8" s="80"/>
      <c r="AQ8" s="80"/>
      <c r="AR8" s="80"/>
      <c r="AS8" s="80"/>
      <c r="AT8" s="80"/>
      <c r="AU8" s="43"/>
    </row>
    <row r="9" spans="2:47" s="42" customFormat="1" ht="39.75" customHeight="1" thickBot="1">
      <c r="B9" s="82">
        <v>4</v>
      </c>
      <c r="C9" s="81"/>
      <c r="D9" s="111">
        <f t="shared" si="0"/>
      </c>
      <c r="E9" s="111">
        <f t="shared" si="1"/>
      </c>
      <c r="F9" s="81"/>
      <c r="G9" s="80"/>
      <c r="H9" s="80"/>
      <c r="I9" s="111">
        <f t="shared" si="2"/>
      </c>
      <c r="J9" s="111">
        <f t="shared" si="3"/>
      </c>
      <c r="K9" s="81"/>
      <c r="L9" s="80"/>
      <c r="M9" s="80"/>
      <c r="N9" s="111">
        <f t="shared" si="4"/>
      </c>
      <c r="O9" s="111">
        <f t="shared" si="5"/>
      </c>
      <c r="P9" s="81"/>
      <c r="Q9" s="80"/>
      <c r="R9" s="80"/>
      <c r="S9" s="111">
        <f t="shared" si="6"/>
      </c>
      <c r="T9" s="111">
        <f t="shared" si="7"/>
      </c>
      <c r="U9" s="81"/>
      <c r="V9" s="80"/>
      <c r="W9" s="80"/>
      <c r="X9" s="111">
        <f t="shared" si="8"/>
      </c>
      <c r="Y9" s="111">
        <f t="shared" si="9"/>
      </c>
      <c r="Z9" s="81"/>
      <c r="AA9" s="80"/>
      <c r="AB9" s="80"/>
      <c r="AC9" s="111">
        <f t="shared" si="10"/>
      </c>
      <c r="AD9" s="111">
        <f t="shared" si="11"/>
      </c>
      <c r="AE9" s="81"/>
      <c r="AF9" s="80"/>
      <c r="AG9" s="81"/>
      <c r="AH9" s="111">
        <f t="shared" si="12"/>
      </c>
      <c r="AI9" s="111">
        <f t="shared" si="13"/>
      </c>
      <c r="AJ9" s="81"/>
      <c r="AK9" s="80"/>
      <c r="AL9" s="80"/>
      <c r="AM9" s="111">
        <f t="shared" si="14"/>
      </c>
      <c r="AN9" s="111">
        <f t="shared" si="15"/>
      </c>
      <c r="AO9" s="80"/>
      <c r="AP9" s="80"/>
      <c r="AQ9" s="80"/>
      <c r="AR9" s="80"/>
      <c r="AS9" s="80"/>
      <c r="AT9" s="80"/>
      <c r="AU9" s="43"/>
    </row>
    <row r="10" spans="2:47" s="42" customFormat="1" ht="39.75" customHeight="1" thickBot="1">
      <c r="B10" s="82">
        <v>5</v>
      </c>
      <c r="C10" s="81"/>
      <c r="D10" s="111">
        <f t="shared" si="0"/>
      </c>
      <c r="E10" s="111">
        <f t="shared" si="1"/>
      </c>
      <c r="F10" s="81"/>
      <c r="G10" s="80"/>
      <c r="H10" s="80"/>
      <c r="I10" s="111">
        <f t="shared" si="2"/>
      </c>
      <c r="J10" s="111">
        <f t="shared" si="3"/>
      </c>
      <c r="K10" s="81"/>
      <c r="L10" s="80"/>
      <c r="M10" s="80"/>
      <c r="N10" s="111">
        <f t="shared" si="4"/>
      </c>
      <c r="O10" s="111">
        <f t="shared" si="5"/>
      </c>
      <c r="P10" s="81"/>
      <c r="Q10" s="80"/>
      <c r="R10" s="80"/>
      <c r="S10" s="111">
        <f t="shared" si="6"/>
      </c>
      <c r="T10" s="111">
        <f t="shared" si="7"/>
      </c>
      <c r="U10" s="81"/>
      <c r="V10" s="80"/>
      <c r="W10" s="80"/>
      <c r="X10" s="111">
        <f t="shared" si="8"/>
      </c>
      <c r="Y10" s="111">
        <f t="shared" si="9"/>
      </c>
      <c r="Z10" s="81"/>
      <c r="AA10" s="80"/>
      <c r="AB10" s="80"/>
      <c r="AC10" s="111">
        <f t="shared" si="10"/>
      </c>
      <c r="AD10" s="111">
        <f t="shared" si="11"/>
      </c>
      <c r="AE10" s="81"/>
      <c r="AF10" s="80"/>
      <c r="AG10" s="81"/>
      <c r="AH10" s="111">
        <f t="shared" si="12"/>
      </c>
      <c r="AI10" s="111">
        <f t="shared" si="13"/>
      </c>
      <c r="AJ10" s="81"/>
      <c r="AK10" s="80"/>
      <c r="AL10" s="80"/>
      <c r="AM10" s="111">
        <f t="shared" si="14"/>
      </c>
      <c r="AN10" s="111">
        <f t="shared" si="15"/>
      </c>
      <c r="AO10" s="80"/>
      <c r="AP10" s="80"/>
      <c r="AQ10" s="80"/>
      <c r="AR10" s="80"/>
      <c r="AS10" s="80"/>
      <c r="AT10" s="80"/>
      <c r="AU10" s="43"/>
    </row>
    <row r="11" spans="2:47" s="42" customFormat="1" ht="39.75" customHeight="1" thickBot="1">
      <c r="B11" s="82">
        <v>6</v>
      </c>
      <c r="C11" s="81"/>
      <c r="D11" s="111">
        <f t="shared" si="0"/>
      </c>
      <c r="E11" s="111">
        <f t="shared" si="1"/>
      </c>
      <c r="F11" s="81"/>
      <c r="G11" s="80"/>
      <c r="H11" s="80"/>
      <c r="I11" s="111">
        <f t="shared" si="2"/>
      </c>
      <c r="J11" s="111">
        <f t="shared" si="3"/>
      </c>
      <c r="K11" s="81"/>
      <c r="L11" s="80"/>
      <c r="M11" s="80"/>
      <c r="N11" s="111">
        <f t="shared" si="4"/>
      </c>
      <c r="O11" s="111">
        <f t="shared" si="5"/>
      </c>
      <c r="P11" s="81"/>
      <c r="Q11" s="80"/>
      <c r="R11" s="80"/>
      <c r="S11" s="111">
        <f t="shared" si="6"/>
      </c>
      <c r="T11" s="111">
        <f t="shared" si="7"/>
      </c>
      <c r="U11" s="81"/>
      <c r="V11" s="80"/>
      <c r="W11" s="80"/>
      <c r="X11" s="111">
        <f t="shared" si="8"/>
      </c>
      <c r="Y11" s="111">
        <f t="shared" si="9"/>
      </c>
      <c r="Z11" s="81"/>
      <c r="AA11" s="80"/>
      <c r="AB11" s="80"/>
      <c r="AC11" s="111">
        <f t="shared" si="10"/>
      </c>
      <c r="AD11" s="111">
        <f t="shared" si="11"/>
      </c>
      <c r="AE11" s="81"/>
      <c r="AF11" s="80"/>
      <c r="AG11" s="81"/>
      <c r="AH11" s="111">
        <f t="shared" si="12"/>
      </c>
      <c r="AI11" s="111">
        <f t="shared" si="13"/>
      </c>
      <c r="AJ11" s="81"/>
      <c r="AK11" s="80"/>
      <c r="AL11" s="80"/>
      <c r="AM11" s="111">
        <f t="shared" si="14"/>
      </c>
      <c r="AN11" s="111">
        <f t="shared" si="15"/>
      </c>
      <c r="AO11" s="80"/>
      <c r="AP11" s="80"/>
      <c r="AQ11" s="80"/>
      <c r="AR11" s="80"/>
      <c r="AS11" s="80"/>
      <c r="AT11" s="80"/>
      <c r="AU11" s="43"/>
    </row>
    <row r="12" spans="2:47" s="42" customFormat="1" ht="39.75" customHeight="1" thickBot="1">
      <c r="B12" s="82">
        <v>7</v>
      </c>
      <c r="C12" s="81"/>
      <c r="D12" s="111">
        <f t="shared" si="0"/>
      </c>
      <c r="E12" s="111">
        <f t="shared" si="1"/>
      </c>
      <c r="F12" s="81"/>
      <c r="G12" s="80"/>
      <c r="H12" s="80"/>
      <c r="I12" s="111">
        <f t="shared" si="2"/>
      </c>
      <c r="J12" s="111">
        <f t="shared" si="3"/>
      </c>
      <c r="K12" s="81"/>
      <c r="L12" s="80"/>
      <c r="M12" s="80"/>
      <c r="N12" s="111">
        <f t="shared" si="4"/>
      </c>
      <c r="O12" s="111">
        <f t="shared" si="5"/>
      </c>
      <c r="P12" s="81"/>
      <c r="Q12" s="80"/>
      <c r="R12" s="80"/>
      <c r="S12" s="111">
        <f t="shared" si="6"/>
      </c>
      <c r="T12" s="111">
        <f t="shared" si="7"/>
      </c>
      <c r="U12" s="81"/>
      <c r="V12" s="80"/>
      <c r="W12" s="80"/>
      <c r="X12" s="111">
        <f t="shared" si="8"/>
      </c>
      <c r="Y12" s="111">
        <f t="shared" si="9"/>
      </c>
      <c r="Z12" s="81"/>
      <c r="AA12" s="80"/>
      <c r="AB12" s="80"/>
      <c r="AC12" s="111">
        <f t="shared" si="10"/>
      </c>
      <c r="AD12" s="111">
        <f t="shared" si="11"/>
      </c>
      <c r="AE12" s="81"/>
      <c r="AF12" s="80"/>
      <c r="AG12" s="81"/>
      <c r="AH12" s="111">
        <f t="shared" si="12"/>
      </c>
      <c r="AI12" s="111">
        <f t="shared" si="13"/>
      </c>
      <c r="AJ12" s="81"/>
      <c r="AK12" s="80"/>
      <c r="AL12" s="80"/>
      <c r="AM12" s="111">
        <f t="shared" si="14"/>
      </c>
      <c r="AN12" s="111">
        <f t="shared" si="15"/>
      </c>
      <c r="AO12" s="80"/>
      <c r="AP12" s="80"/>
      <c r="AQ12" s="80"/>
      <c r="AR12" s="80"/>
      <c r="AS12" s="80"/>
      <c r="AT12" s="80"/>
      <c r="AU12" s="43"/>
    </row>
    <row r="13" spans="2:47" s="42" customFormat="1" ht="39.75" customHeight="1" thickBot="1">
      <c r="B13" s="82">
        <v>8</v>
      </c>
      <c r="C13" s="81"/>
      <c r="D13" s="111">
        <f t="shared" si="0"/>
      </c>
      <c r="E13" s="111">
        <f t="shared" si="1"/>
      </c>
      <c r="F13" s="81"/>
      <c r="G13" s="80"/>
      <c r="H13" s="80"/>
      <c r="I13" s="111">
        <f t="shared" si="2"/>
      </c>
      <c r="J13" s="111">
        <f t="shared" si="3"/>
      </c>
      <c r="K13" s="81"/>
      <c r="L13" s="80"/>
      <c r="M13" s="80"/>
      <c r="N13" s="111">
        <f t="shared" si="4"/>
      </c>
      <c r="O13" s="111">
        <f t="shared" si="5"/>
      </c>
      <c r="P13" s="81"/>
      <c r="Q13" s="80"/>
      <c r="R13" s="80"/>
      <c r="S13" s="111">
        <f t="shared" si="6"/>
      </c>
      <c r="T13" s="111">
        <f t="shared" si="7"/>
      </c>
      <c r="U13" s="81"/>
      <c r="V13" s="80"/>
      <c r="W13" s="80"/>
      <c r="X13" s="111">
        <f t="shared" si="8"/>
      </c>
      <c r="Y13" s="111">
        <f t="shared" si="9"/>
      </c>
      <c r="Z13" s="81"/>
      <c r="AA13" s="80"/>
      <c r="AB13" s="80"/>
      <c r="AC13" s="111">
        <f t="shared" si="10"/>
      </c>
      <c r="AD13" s="111">
        <f t="shared" si="11"/>
      </c>
      <c r="AE13" s="81"/>
      <c r="AF13" s="80"/>
      <c r="AG13" s="81"/>
      <c r="AH13" s="111">
        <f t="shared" si="12"/>
      </c>
      <c r="AI13" s="111">
        <f t="shared" si="13"/>
      </c>
      <c r="AJ13" s="81"/>
      <c r="AK13" s="80"/>
      <c r="AL13" s="80"/>
      <c r="AM13" s="111">
        <f t="shared" si="14"/>
      </c>
      <c r="AN13" s="111">
        <f t="shared" si="15"/>
      </c>
      <c r="AO13" s="80"/>
      <c r="AP13" s="80"/>
      <c r="AQ13" s="80"/>
      <c r="AR13" s="80"/>
      <c r="AS13" s="80"/>
      <c r="AT13" s="80"/>
      <c r="AU13" s="43"/>
    </row>
    <row r="14" spans="2:47" s="42" customFormat="1" ht="39.75" customHeight="1" thickBot="1">
      <c r="B14" s="82">
        <v>9</v>
      </c>
      <c r="C14" s="81"/>
      <c r="D14" s="111">
        <f t="shared" si="0"/>
      </c>
      <c r="E14" s="111">
        <f t="shared" si="1"/>
      </c>
      <c r="F14" s="81"/>
      <c r="G14" s="80"/>
      <c r="H14" s="80"/>
      <c r="I14" s="111">
        <f t="shared" si="2"/>
      </c>
      <c r="J14" s="111">
        <f t="shared" si="3"/>
      </c>
      <c r="K14" s="81"/>
      <c r="L14" s="80"/>
      <c r="M14" s="80"/>
      <c r="N14" s="111">
        <f t="shared" si="4"/>
      </c>
      <c r="O14" s="111">
        <f t="shared" si="5"/>
      </c>
      <c r="P14" s="81"/>
      <c r="Q14" s="80"/>
      <c r="R14" s="80"/>
      <c r="S14" s="111">
        <f t="shared" si="6"/>
      </c>
      <c r="T14" s="111">
        <f t="shared" si="7"/>
      </c>
      <c r="U14" s="81"/>
      <c r="V14" s="80"/>
      <c r="W14" s="80"/>
      <c r="X14" s="111">
        <f t="shared" si="8"/>
      </c>
      <c r="Y14" s="111">
        <f t="shared" si="9"/>
      </c>
      <c r="Z14" s="81"/>
      <c r="AA14" s="80"/>
      <c r="AB14" s="80"/>
      <c r="AC14" s="111">
        <f t="shared" si="10"/>
      </c>
      <c r="AD14" s="111">
        <f t="shared" si="11"/>
      </c>
      <c r="AE14" s="81"/>
      <c r="AF14" s="80"/>
      <c r="AG14" s="81"/>
      <c r="AH14" s="111">
        <f t="shared" si="12"/>
      </c>
      <c r="AI14" s="111">
        <f t="shared" si="13"/>
      </c>
      <c r="AJ14" s="81"/>
      <c r="AK14" s="80"/>
      <c r="AL14" s="80"/>
      <c r="AM14" s="111">
        <f t="shared" si="14"/>
      </c>
      <c r="AN14" s="111">
        <f t="shared" si="15"/>
      </c>
      <c r="AO14" s="80"/>
      <c r="AP14" s="80"/>
      <c r="AQ14" s="80"/>
      <c r="AR14" s="80"/>
      <c r="AS14" s="80"/>
      <c r="AT14" s="80"/>
      <c r="AU14" s="43"/>
    </row>
    <row r="15" spans="2:47" s="42" customFormat="1" ht="39.75" customHeight="1" thickBot="1">
      <c r="B15" s="82">
        <v>10</v>
      </c>
      <c r="C15" s="81"/>
      <c r="D15" s="111">
        <f t="shared" si="0"/>
      </c>
      <c r="E15" s="111">
        <f t="shared" si="1"/>
      </c>
      <c r="F15" s="81"/>
      <c r="G15" s="80"/>
      <c r="H15" s="80"/>
      <c r="I15" s="111">
        <f t="shared" si="2"/>
      </c>
      <c r="J15" s="111">
        <f t="shared" si="3"/>
      </c>
      <c r="K15" s="81"/>
      <c r="L15" s="80"/>
      <c r="M15" s="80"/>
      <c r="N15" s="111">
        <f t="shared" si="4"/>
      </c>
      <c r="O15" s="111">
        <f t="shared" si="5"/>
      </c>
      <c r="P15" s="81"/>
      <c r="Q15" s="80"/>
      <c r="R15" s="80"/>
      <c r="S15" s="111">
        <f t="shared" si="6"/>
      </c>
      <c r="T15" s="111">
        <f t="shared" si="7"/>
      </c>
      <c r="U15" s="81"/>
      <c r="V15" s="80"/>
      <c r="W15" s="80"/>
      <c r="X15" s="111">
        <f t="shared" si="8"/>
      </c>
      <c r="Y15" s="111">
        <f t="shared" si="9"/>
      </c>
      <c r="Z15" s="81"/>
      <c r="AA15" s="80"/>
      <c r="AB15" s="80"/>
      <c r="AC15" s="111">
        <f t="shared" si="10"/>
      </c>
      <c r="AD15" s="111">
        <f t="shared" si="11"/>
      </c>
      <c r="AE15" s="81"/>
      <c r="AF15" s="80"/>
      <c r="AG15" s="81"/>
      <c r="AH15" s="111">
        <f t="shared" si="12"/>
      </c>
      <c r="AI15" s="111">
        <f t="shared" si="13"/>
      </c>
      <c r="AJ15" s="81"/>
      <c r="AK15" s="80"/>
      <c r="AL15" s="80"/>
      <c r="AM15" s="111">
        <f t="shared" si="14"/>
      </c>
      <c r="AN15" s="111">
        <f t="shared" si="15"/>
      </c>
      <c r="AO15" s="80"/>
      <c r="AP15" s="80"/>
      <c r="AQ15" s="80"/>
      <c r="AR15" s="80"/>
      <c r="AS15" s="80"/>
      <c r="AT15" s="80"/>
      <c r="AU15" s="43"/>
    </row>
    <row r="16" spans="2:47" s="42" customFormat="1" ht="39.75" customHeight="1" thickBot="1">
      <c r="B16" s="82">
        <v>11</v>
      </c>
      <c r="C16" s="81"/>
      <c r="D16" s="111">
        <f t="shared" si="0"/>
      </c>
      <c r="E16" s="111">
        <f t="shared" si="1"/>
      </c>
      <c r="F16" s="81"/>
      <c r="G16" s="80"/>
      <c r="H16" s="80"/>
      <c r="I16" s="111">
        <f t="shared" si="2"/>
      </c>
      <c r="J16" s="111">
        <f t="shared" si="3"/>
      </c>
      <c r="K16" s="81"/>
      <c r="L16" s="80"/>
      <c r="M16" s="80"/>
      <c r="N16" s="111">
        <f t="shared" si="4"/>
      </c>
      <c r="O16" s="111">
        <f t="shared" si="5"/>
      </c>
      <c r="P16" s="81"/>
      <c r="Q16" s="80"/>
      <c r="R16" s="80"/>
      <c r="S16" s="111">
        <f t="shared" si="6"/>
      </c>
      <c r="T16" s="111">
        <f t="shared" si="7"/>
      </c>
      <c r="U16" s="81"/>
      <c r="V16" s="80"/>
      <c r="W16" s="80"/>
      <c r="X16" s="111">
        <f t="shared" si="8"/>
      </c>
      <c r="Y16" s="111">
        <f t="shared" si="9"/>
      </c>
      <c r="Z16" s="81"/>
      <c r="AA16" s="80"/>
      <c r="AB16" s="80"/>
      <c r="AC16" s="111">
        <f t="shared" si="10"/>
      </c>
      <c r="AD16" s="111">
        <f t="shared" si="11"/>
      </c>
      <c r="AE16" s="81"/>
      <c r="AF16" s="80"/>
      <c r="AG16" s="81"/>
      <c r="AH16" s="111">
        <f t="shared" si="12"/>
      </c>
      <c r="AI16" s="111">
        <f t="shared" si="13"/>
      </c>
      <c r="AJ16" s="81"/>
      <c r="AK16" s="80"/>
      <c r="AL16" s="80"/>
      <c r="AM16" s="111">
        <f t="shared" si="14"/>
      </c>
      <c r="AN16" s="111">
        <f t="shared" si="15"/>
      </c>
      <c r="AO16" s="80"/>
      <c r="AP16" s="80"/>
      <c r="AQ16" s="80"/>
      <c r="AR16" s="80"/>
      <c r="AS16" s="80"/>
      <c r="AT16" s="80"/>
      <c r="AU16" s="43"/>
    </row>
    <row r="17" spans="2:47" s="42" customFormat="1" ht="39.75" customHeight="1" thickBot="1">
      <c r="B17" s="82">
        <v>12</v>
      </c>
      <c r="C17" s="80"/>
      <c r="D17" s="111">
        <f t="shared" si="0"/>
      </c>
      <c r="E17" s="111">
        <f t="shared" si="1"/>
      </c>
      <c r="F17" s="80"/>
      <c r="G17" s="80"/>
      <c r="H17" s="80"/>
      <c r="I17" s="111">
        <f t="shared" si="2"/>
      </c>
      <c r="J17" s="111">
        <f t="shared" si="3"/>
      </c>
      <c r="K17" s="80"/>
      <c r="L17" s="80"/>
      <c r="M17" s="80"/>
      <c r="N17" s="111">
        <f t="shared" si="4"/>
      </c>
      <c r="O17" s="111">
        <f t="shared" si="5"/>
      </c>
      <c r="P17" s="80"/>
      <c r="Q17" s="80"/>
      <c r="R17" s="80"/>
      <c r="S17" s="111">
        <f t="shared" si="6"/>
      </c>
      <c r="T17" s="111">
        <f t="shared" si="7"/>
      </c>
      <c r="U17" s="80"/>
      <c r="V17" s="80"/>
      <c r="W17" s="80"/>
      <c r="X17" s="111">
        <f t="shared" si="8"/>
      </c>
      <c r="Y17" s="111">
        <f t="shared" si="9"/>
      </c>
      <c r="Z17" s="80"/>
      <c r="AA17" s="80"/>
      <c r="AB17" s="80"/>
      <c r="AC17" s="111">
        <f t="shared" si="10"/>
      </c>
      <c r="AD17" s="111">
        <f t="shared" si="11"/>
      </c>
      <c r="AE17" s="80"/>
      <c r="AF17" s="80"/>
      <c r="AG17" s="80"/>
      <c r="AH17" s="111">
        <f t="shared" si="12"/>
      </c>
      <c r="AI17" s="111">
        <f t="shared" si="13"/>
      </c>
      <c r="AJ17" s="80"/>
      <c r="AK17" s="80"/>
      <c r="AL17" s="80"/>
      <c r="AM17" s="111">
        <f t="shared" si="14"/>
      </c>
      <c r="AN17" s="111">
        <f t="shared" si="15"/>
      </c>
      <c r="AO17" s="80"/>
      <c r="AP17" s="80"/>
      <c r="AQ17" s="80"/>
      <c r="AR17" s="80"/>
      <c r="AS17" s="80"/>
      <c r="AT17" s="80"/>
      <c r="AU17" s="43"/>
    </row>
    <row r="18" spans="2:47" s="42" customFormat="1" ht="39.75" customHeight="1" thickBot="1">
      <c r="B18" s="82">
        <v>13</v>
      </c>
      <c r="C18" s="80"/>
      <c r="D18" s="111">
        <f t="shared" si="0"/>
      </c>
      <c r="E18" s="111">
        <f t="shared" si="1"/>
      </c>
      <c r="F18" s="80"/>
      <c r="G18" s="80"/>
      <c r="H18" s="80"/>
      <c r="I18" s="111">
        <f t="shared" si="2"/>
      </c>
      <c r="J18" s="111">
        <f t="shared" si="3"/>
      </c>
      <c r="K18" s="80"/>
      <c r="L18" s="80"/>
      <c r="M18" s="80"/>
      <c r="N18" s="111">
        <f t="shared" si="4"/>
      </c>
      <c r="O18" s="111">
        <f t="shared" si="5"/>
      </c>
      <c r="P18" s="80"/>
      <c r="Q18" s="80"/>
      <c r="R18" s="80"/>
      <c r="S18" s="111">
        <f t="shared" si="6"/>
      </c>
      <c r="T18" s="111">
        <f t="shared" si="7"/>
      </c>
      <c r="U18" s="80"/>
      <c r="V18" s="80"/>
      <c r="W18" s="80"/>
      <c r="X18" s="111">
        <f t="shared" si="8"/>
      </c>
      <c r="Y18" s="111">
        <f t="shared" si="9"/>
      </c>
      <c r="Z18" s="80"/>
      <c r="AA18" s="80"/>
      <c r="AB18" s="80"/>
      <c r="AC18" s="111">
        <f t="shared" si="10"/>
      </c>
      <c r="AD18" s="111">
        <f t="shared" si="11"/>
      </c>
      <c r="AE18" s="80"/>
      <c r="AF18" s="80"/>
      <c r="AG18" s="80"/>
      <c r="AH18" s="111">
        <f t="shared" si="12"/>
      </c>
      <c r="AI18" s="111">
        <f t="shared" si="13"/>
      </c>
      <c r="AJ18" s="80"/>
      <c r="AK18" s="80"/>
      <c r="AL18" s="80"/>
      <c r="AM18" s="111">
        <f t="shared" si="14"/>
      </c>
      <c r="AN18" s="111">
        <f t="shared" si="15"/>
      </c>
      <c r="AO18" s="80"/>
      <c r="AP18" s="80"/>
      <c r="AQ18" s="80"/>
      <c r="AR18" s="80"/>
      <c r="AS18" s="80"/>
      <c r="AT18" s="80"/>
      <c r="AU18" s="43"/>
    </row>
    <row r="19" spans="2:47" s="42" customFormat="1" ht="39.75" customHeight="1" thickBot="1">
      <c r="B19" s="82">
        <v>14</v>
      </c>
      <c r="C19" s="80"/>
      <c r="D19" s="111">
        <f t="shared" si="0"/>
      </c>
      <c r="E19" s="111">
        <f t="shared" si="1"/>
      </c>
      <c r="F19" s="80"/>
      <c r="G19" s="80"/>
      <c r="H19" s="80"/>
      <c r="I19" s="111">
        <f t="shared" si="2"/>
      </c>
      <c r="J19" s="111">
        <f t="shared" si="3"/>
      </c>
      <c r="K19" s="80"/>
      <c r="L19" s="80"/>
      <c r="M19" s="80"/>
      <c r="N19" s="111">
        <f t="shared" si="4"/>
      </c>
      <c r="O19" s="111">
        <f t="shared" si="5"/>
      </c>
      <c r="P19" s="80"/>
      <c r="Q19" s="80"/>
      <c r="R19" s="80"/>
      <c r="S19" s="111">
        <f t="shared" si="6"/>
      </c>
      <c r="T19" s="111">
        <f t="shared" si="7"/>
      </c>
      <c r="U19" s="80"/>
      <c r="V19" s="80"/>
      <c r="W19" s="80"/>
      <c r="X19" s="111">
        <f t="shared" si="8"/>
      </c>
      <c r="Y19" s="111">
        <f t="shared" si="9"/>
      </c>
      <c r="Z19" s="80"/>
      <c r="AA19" s="80"/>
      <c r="AB19" s="80"/>
      <c r="AC19" s="111">
        <f t="shared" si="10"/>
      </c>
      <c r="AD19" s="111">
        <f t="shared" si="11"/>
      </c>
      <c r="AE19" s="80"/>
      <c r="AF19" s="80"/>
      <c r="AG19" s="80"/>
      <c r="AH19" s="111">
        <f t="shared" si="12"/>
      </c>
      <c r="AI19" s="111">
        <f t="shared" si="13"/>
      </c>
      <c r="AJ19" s="80"/>
      <c r="AK19" s="80"/>
      <c r="AL19" s="80"/>
      <c r="AM19" s="111">
        <f t="shared" si="14"/>
      </c>
      <c r="AN19" s="111">
        <f t="shared" si="15"/>
      </c>
      <c r="AO19" s="80"/>
      <c r="AP19" s="80"/>
      <c r="AQ19" s="80"/>
      <c r="AR19" s="80"/>
      <c r="AS19" s="80"/>
      <c r="AT19" s="80"/>
      <c r="AU19" s="43"/>
    </row>
    <row r="20" spans="2:47" s="42" customFormat="1" ht="39.75" customHeight="1" thickBot="1">
      <c r="B20" s="82">
        <v>15</v>
      </c>
      <c r="C20" s="80"/>
      <c r="D20" s="111">
        <f t="shared" si="0"/>
      </c>
      <c r="E20" s="111">
        <f t="shared" si="1"/>
      </c>
      <c r="F20" s="80"/>
      <c r="G20" s="80"/>
      <c r="H20" s="80"/>
      <c r="I20" s="111">
        <f t="shared" si="2"/>
      </c>
      <c r="J20" s="111">
        <f t="shared" si="3"/>
      </c>
      <c r="K20" s="80"/>
      <c r="L20" s="80"/>
      <c r="M20" s="80"/>
      <c r="N20" s="111">
        <f t="shared" si="4"/>
      </c>
      <c r="O20" s="111">
        <f t="shared" si="5"/>
      </c>
      <c r="P20" s="80"/>
      <c r="Q20" s="80"/>
      <c r="R20" s="80"/>
      <c r="S20" s="111">
        <f t="shared" si="6"/>
      </c>
      <c r="T20" s="111">
        <f t="shared" si="7"/>
      </c>
      <c r="U20" s="80"/>
      <c r="V20" s="80"/>
      <c r="W20" s="80"/>
      <c r="X20" s="111">
        <f t="shared" si="8"/>
      </c>
      <c r="Y20" s="111">
        <f t="shared" si="9"/>
      </c>
      <c r="Z20" s="80"/>
      <c r="AA20" s="80"/>
      <c r="AB20" s="80"/>
      <c r="AC20" s="111">
        <f t="shared" si="10"/>
      </c>
      <c r="AD20" s="111">
        <f t="shared" si="11"/>
      </c>
      <c r="AE20" s="80"/>
      <c r="AF20" s="80"/>
      <c r="AG20" s="80"/>
      <c r="AH20" s="111">
        <f t="shared" si="12"/>
      </c>
      <c r="AI20" s="111">
        <f t="shared" si="13"/>
      </c>
      <c r="AJ20" s="80"/>
      <c r="AK20" s="80"/>
      <c r="AL20" s="80"/>
      <c r="AM20" s="111">
        <f t="shared" si="14"/>
      </c>
      <c r="AN20" s="111">
        <f t="shared" si="15"/>
      </c>
      <c r="AO20" s="80"/>
      <c r="AP20" s="80"/>
      <c r="AQ20" s="80"/>
      <c r="AR20" s="80"/>
      <c r="AS20" s="80"/>
      <c r="AT20" s="80"/>
      <c r="AU20" s="43"/>
    </row>
    <row r="21" spans="2:47" s="42" customFormat="1" ht="39.75" customHeight="1" thickBot="1">
      <c r="B21" s="82">
        <v>16</v>
      </c>
      <c r="C21" s="80"/>
      <c r="D21" s="111">
        <f t="shared" si="0"/>
      </c>
      <c r="E21" s="111">
        <f t="shared" si="1"/>
      </c>
      <c r="F21" s="80"/>
      <c r="G21" s="80"/>
      <c r="H21" s="80"/>
      <c r="I21" s="111">
        <f t="shared" si="2"/>
      </c>
      <c r="J21" s="111">
        <f t="shared" si="3"/>
      </c>
      <c r="K21" s="80"/>
      <c r="L21" s="80"/>
      <c r="M21" s="80"/>
      <c r="N21" s="111">
        <f t="shared" si="4"/>
      </c>
      <c r="O21" s="111">
        <f t="shared" si="5"/>
      </c>
      <c r="P21" s="80"/>
      <c r="Q21" s="80"/>
      <c r="R21" s="80"/>
      <c r="S21" s="111">
        <f t="shared" si="6"/>
      </c>
      <c r="T21" s="111">
        <f t="shared" si="7"/>
      </c>
      <c r="U21" s="80"/>
      <c r="V21" s="80"/>
      <c r="W21" s="80"/>
      <c r="X21" s="111">
        <f t="shared" si="8"/>
      </c>
      <c r="Y21" s="111">
        <f t="shared" si="9"/>
      </c>
      <c r="Z21" s="80"/>
      <c r="AA21" s="80"/>
      <c r="AB21" s="80"/>
      <c r="AC21" s="111">
        <f t="shared" si="10"/>
      </c>
      <c r="AD21" s="111">
        <f t="shared" si="11"/>
      </c>
      <c r="AE21" s="80"/>
      <c r="AF21" s="80"/>
      <c r="AG21" s="80"/>
      <c r="AH21" s="111">
        <f t="shared" si="12"/>
      </c>
      <c r="AI21" s="111">
        <f t="shared" si="13"/>
      </c>
      <c r="AJ21" s="80"/>
      <c r="AK21" s="80"/>
      <c r="AL21" s="80"/>
      <c r="AM21" s="111">
        <f t="shared" si="14"/>
      </c>
      <c r="AN21" s="111">
        <f t="shared" si="15"/>
      </c>
      <c r="AO21" s="80"/>
      <c r="AP21" s="80"/>
      <c r="AQ21" s="80"/>
      <c r="AR21" s="80"/>
      <c r="AS21" s="80"/>
      <c r="AT21" s="80"/>
      <c r="AU21" s="43"/>
    </row>
    <row r="22" spans="2:47" s="42" customFormat="1" ht="39.75" customHeight="1" thickBot="1">
      <c r="B22" s="82">
        <v>17</v>
      </c>
      <c r="C22" s="80"/>
      <c r="D22" s="111">
        <f t="shared" si="0"/>
      </c>
      <c r="E22" s="111">
        <f t="shared" si="1"/>
      </c>
      <c r="F22" s="80"/>
      <c r="G22" s="80"/>
      <c r="H22" s="80"/>
      <c r="I22" s="111">
        <f t="shared" si="2"/>
      </c>
      <c r="J22" s="111">
        <f t="shared" si="3"/>
      </c>
      <c r="K22" s="80"/>
      <c r="L22" s="80"/>
      <c r="M22" s="80"/>
      <c r="N22" s="111">
        <f t="shared" si="4"/>
      </c>
      <c r="O22" s="111">
        <f t="shared" si="5"/>
      </c>
      <c r="P22" s="80"/>
      <c r="Q22" s="80"/>
      <c r="R22" s="80"/>
      <c r="S22" s="111">
        <f t="shared" si="6"/>
      </c>
      <c r="T22" s="111">
        <f t="shared" si="7"/>
      </c>
      <c r="U22" s="80"/>
      <c r="V22" s="80"/>
      <c r="W22" s="80"/>
      <c r="X22" s="111">
        <f t="shared" si="8"/>
      </c>
      <c r="Y22" s="111">
        <f t="shared" si="9"/>
      </c>
      <c r="Z22" s="80"/>
      <c r="AA22" s="80"/>
      <c r="AB22" s="80"/>
      <c r="AC22" s="111">
        <f t="shared" si="10"/>
      </c>
      <c r="AD22" s="111">
        <f t="shared" si="11"/>
      </c>
      <c r="AE22" s="80"/>
      <c r="AF22" s="80"/>
      <c r="AG22" s="80"/>
      <c r="AH22" s="111">
        <f t="shared" si="12"/>
      </c>
      <c r="AI22" s="111">
        <f t="shared" si="13"/>
      </c>
      <c r="AJ22" s="80"/>
      <c r="AK22" s="80"/>
      <c r="AL22" s="80"/>
      <c r="AM22" s="111">
        <f t="shared" si="14"/>
      </c>
      <c r="AN22" s="111">
        <f t="shared" si="15"/>
      </c>
      <c r="AO22" s="80"/>
      <c r="AP22" s="80"/>
      <c r="AQ22" s="80"/>
      <c r="AR22" s="80"/>
      <c r="AS22" s="80"/>
      <c r="AT22" s="80"/>
      <c r="AU22" s="43"/>
    </row>
    <row r="23" spans="2:47" s="42" customFormat="1" ht="39.75" customHeight="1" thickBot="1">
      <c r="B23" s="82">
        <v>18</v>
      </c>
      <c r="C23" s="80"/>
      <c r="D23" s="111">
        <f t="shared" si="0"/>
      </c>
      <c r="E23" s="111">
        <f t="shared" si="1"/>
      </c>
      <c r="F23" s="80"/>
      <c r="G23" s="80"/>
      <c r="H23" s="80"/>
      <c r="I23" s="111">
        <f t="shared" si="2"/>
      </c>
      <c r="J23" s="111">
        <f t="shared" si="3"/>
      </c>
      <c r="K23" s="80"/>
      <c r="L23" s="80"/>
      <c r="M23" s="80"/>
      <c r="N23" s="111">
        <f t="shared" si="4"/>
      </c>
      <c r="O23" s="111">
        <f t="shared" si="5"/>
      </c>
      <c r="P23" s="80"/>
      <c r="Q23" s="80"/>
      <c r="R23" s="80"/>
      <c r="S23" s="111">
        <f t="shared" si="6"/>
      </c>
      <c r="T23" s="111">
        <f t="shared" si="7"/>
      </c>
      <c r="U23" s="80"/>
      <c r="V23" s="80"/>
      <c r="W23" s="80"/>
      <c r="X23" s="111">
        <f t="shared" si="8"/>
      </c>
      <c r="Y23" s="111">
        <f t="shared" si="9"/>
      </c>
      <c r="Z23" s="80"/>
      <c r="AA23" s="80"/>
      <c r="AB23" s="80"/>
      <c r="AC23" s="111">
        <f t="shared" si="10"/>
      </c>
      <c r="AD23" s="111">
        <f t="shared" si="11"/>
      </c>
      <c r="AE23" s="80"/>
      <c r="AF23" s="80"/>
      <c r="AG23" s="80"/>
      <c r="AH23" s="111">
        <f t="shared" si="12"/>
      </c>
      <c r="AI23" s="111">
        <f t="shared" si="13"/>
      </c>
      <c r="AJ23" s="80"/>
      <c r="AK23" s="80"/>
      <c r="AL23" s="80"/>
      <c r="AM23" s="111">
        <f t="shared" si="14"/>
      </c>
      <c r="AN23" s="111">
        <f t="shared" si="15"/>
      </c>
      <c r="AO23" s="80"/>
      <c r="AP23" s="80"/>
      <c r="AQ23" s="80"/>
      <c r="AR23" s="80"/>
      <c r="AS23" s="80"/>
      <c r="AT23" s="80"/>
      <c r="AU23" s="43"/>
    </row>
    <row r="24" spans="2:47" s="42" customFormat="1" ht="39.75" customHeight="1" thickBot="1">
      <c r="B24" s="82">
        <v>19</v>
      </c>
      <c r="C24" s="80"/>
      <c r="D24" s="111">
        <f t="shared" si="0"/>
      </c>
      <c r="E24" s="111">
        <f t="shared" si="1"/>
      </c>
      <c r="F24" s="80"/>
      <c r="G24" s="80"/>
      <c r="H24" s="80"/>
      <c r="I24" s="111">
        <f t="shared" si="2"/>
      </c>
      <c r="J24" s="111">
        <f t="shared" si="3"/>
      </c>
      <c r="K24" s="80"/>
      <c r="L24" s="80"/>
      <c r="M24" s="80"/>
      <c r="N24" s="111">
        <f t="shared" si="4"/>
      </c>
      <c r="O24" s="111">
        <f t="shared" si="5"/>
      </c>
      <c r="P24" s="80"/>
      <c r="Q24" s="80"/>
      <c r="R24" s="80"/>
      <c r="S24" s="111">
        <f t="shared" si="6"/>
      </c>
      <c r="T24" s="111">
        <f t="shared" si="7"/>
      </c>
      <c r="U24" s="80"/>
      <c r="V24" s="80"/>
      <c r="W24" s="80"/>
      <c r="X24" s="111">
        <f t="shared" si="8"/>
      </c>
      <c r="Y24" s="111">
        <f t="shared" si="9"/>
      </c>
      <c r="Z24" s="80"/>
      <c r="AA24" s="80"/>
      <c r="AB24" s="80"/>
      <c r="AC24" s="111">
        <f t="shared" si="10"/>
      </c>
      <c r="AD24" s="111">
        <f t="shared" si="11"/>
      </c>
      <c r="AE24" s="80"/>
      <c r="AF24" s="80"/>
      <c r="AG24" s="80"/>
      <c r="AH24" s="111">
        <f t="shared" si="12"/>
      </c>
      <c r="AI24" s="111">
        <f t="shared" si="13"/>
      </c>
      <c r="AJ24" s="80"/>
      <c r="AK24" s="80"/>
      <c r="AL24" s="80"/>
      <c r="AM24" s="111">
        <f t="shared" si="14"/>
      </c>
      <c r="AN24" s="111">
        <f t="shared" si="15"/>
      </c>
      <c r="AO24" s="80"/>
      <c r="AP24" s="80"/>
      <c r="AQ24" s="80"/>
      <c r="AR24" s="80"/>
      <c r="AS24" s="80"/>
      <c r="AT24" s="80"/>
      <c r="AU24" s="43"/>
    </row>
    <row r="25" spans="2:47" s="42" customFormat="1" ht="39.75" customHeight="1" thickBot="1">
      <c r="B25" s="82">
        <v>20</v>
      </c>
      <c r="C25" s="80"/>
      <c r="D25" s="111">
        <f t="shared" si="0"/>
      </c>
      <c r="E25" s="111">
        <f t="shared" si="1"/>
      </c>
      <c r="F25" s="80"/>
      <c r="G25" s="80"/>
      <c r="H25" s="80"/>
      <c r="I25" s="111">
        <f t="shared" si="2"/>
      </c>
      <c r="J25" s="111">
        <f t="shared" si="3"/>
      </c>
      <c r="K25" s="80"/>
      <c r="L25" s="80"/>
      <c r="M25" s="80"/>
      <c r="N25" s="111">
        <f t="shared" si="4"/>
      </c>
      <c r="O25" s="111">
        <f t="shared" si="5"/>
      </c>
      <c r="P25" s="80"/>
      <c r="Q25" s="80"/>
      <c r="R25" s="80"/>
      <c r="S25" s="111">
        <f t="shared" si="6"/>
      </c>
      <c r="T25" s="111">
        <f t="shared" si="7"/>
      </c>
      <c r="U25" s="80"/>
      <c r="V25" s="80"/>
      <c r="W25" s="80"/>
      <c r="X25" s="111">
        <f t="shared" si="8"/>
      </c>
      <c r="Y25" s="111">
        <f t="shared" si="9"/>
      </c>
      <c r="Z25" s="80"/>
      <c r="AA25" s="80"/>
      <c r="AB25" s="80"/>
      <c r="AC25" s="111">
        <f t="shared" si="10"/>
      </c>
      <c r="AD25" s="111">
        <f t="shared" si="11"/>
      </c>
      <c r="AE25" s="80"/>
      <c r="AF25" s="80"/>
      <c r="AG25" s="80"/>
      <c r="AH25" s="111">
        <f t="shared" si="12"/>
      </c>
      <c r="AI25" s="111">
        <f t="shared" si="13"/>
      </c>
      <c r="AJ25" s="80"/>
      <c r="AK25" s="80"/>
      <c r="AL25" s="80"/>
      <c r="AM25" s="111">
        <f t="shared" si="14"/>
      </c>
      <c r="AN25" s="111">
        <f t="shared" si="15"/>
      </c>
      <c r="AO25" s="80"/>
      <c r="AP25" s="80"/>
      <c r="AQ25" s="80"/>
      <c r="AR25" s="80"/>
      <c r="AS25" s="80"/>
      <c r="AT25" s="80"/>
      <c r="AU25" s="43"/>
    </row>
    <row r="26" spans="2:47" s="42" customFormat="1" ht="39.75" customHeight="1" thickBot="1">
      <c r="B26" s="82">
        <v>21</v>
      </c>
      <c r="C26" s="80"/>
      <c r="D26" s="111">
        <f t="shared" si="0"/>
      </c>
      <c r="E26" s="111">
        <f t="shared" si="1"/>
      </c>
      <c r="F26" s="80"/>
      <c r="G26" s="80"/>
      <c r="H26" s="80"/>
      <c r="I26" s="111">
        <f t="shared" si="2"/>
      </c>
      <c r="J26" s="111">
        <f t="shared" si="3"/>
      </c>
      <c r="K26" s="80"/>
      <c r="L26" s="80"/>
      <c r="M26" s="80"/>
      <c r="N26" s="111">
        <f t="shared" si="4"/>
      </c>
      <c r="O26" s="111">
        <f t="shared" si="5"/>
      </c>
      <c r="P26" s="80"/>
      <c r="Q26" s="80"/>
      <c r="R26" s="80"/>
      <c r="S26" s="111">
        <f t="shared" si="6"/>
      </c>
      <c r="T26" s="111">
        <f t="shared" si="7"/>
      </c>
      <c r="U26" s="80"/>
      <c r="V26" s="80"/>
      <c r="W26" s="80"/>
      <c r="X26" s="111">
        <f t="shared" si="8"/>
      </c>
      <c r="Y26" s="111">
        <f t="shared" si="9"/>
      </c>
      <c r="Z26" s="80"/>
      <c r="AA26" s="80"/>
      <c r="AB26" s="80"/>
      <c r="AC26" s="111">
        <f t="shared" si="10"/>
      </c>
      <c r="AD26" s="111">
        <f t="shared" si="11"/>
      </c>
      <c r="AE26" s="80"/>
      <c r="AF26" s="80"/>
      <c r="AG26" s="80"/>
      <c r="AH26" s="111">
        <f t="shared" si="12"/>
      </c>
      <c r="AI26" s="111">
        <f t="shared" si="13"/>
      </c>
      <c r="AJ26" s="80"/>
      <c r="AK26" s="80"/>
      <c r="AL26" s="80"/>
      <c r="AM26" s="111">
        <f t="shared" si="14"/>
      </c>
      <c r="AN26" s="111">
        <f t="shared" si="15"/>
      </c>
      <c r="AO26" s="80"/>
      <c r="AP26" s="80"/>
      <c r="AQ26" s="80"/>
      <c r="AR26" s="80"/>
      <c r="AS26" s="80"/>
      <c r="AT26" s="80"/>
      <c r="AU26" s="43"/>
    </row>
    <row r="27" spans="2:47" s="42" customFormat="1" ht="39.75" customHeight="1" thickBot="1">
      <c r="B27" s="82">
        <v>22</v>
      </c>
      <c r="C27" s="80"/>
      <c r="D27" s="111">
        <f t="shared" si="0"/>
      </c>
      <c r="E27" s="111">
        <f t="shared" si="1"/>
      </c>
      <c r="F27" s="80"/>
      <c r="G27" s="80"/>
      <c r="H27" s="80"/>
      <c r="I27" s="111">
        <f t="shared" si="2"/>
      </c>
      <c r="J27" s="111">
        <f t="shared" si="3"/>
      </c>
      <c r="K27" s="80"/>
      <c r="L27" s="80"/>
      <c r="M27" s="80"/>
      <c r="N27" s="111">
        <f t="shared" si="4"/>
      </c>
      <c r="O27" s="111">
        <f t="shared" si="5"/>
      </c>
      <c r="P27" s="80"/>
      <c r="Q27" s="80"/>
      <c r="R27" s="80"/>
      <c r="S27" s="111">
        <f t="shared" si="6"/>
      </c>
      <c r="T27" s="111">
        <f t="shared" si="7"/>
      </c>
      <c r="U27" s="80"/>
      <c r="V27" s="80"/>
      <c r="W27" s="80"/>
      <c r="X27" s="111">
        <f t="shared" si="8"/>
      </c>
      <c r="Y27" s="111">
        <f t="shared" si="9"/>
      </c>
      <c r="Z27" s="80"/>
      <c r="AA27" s="80"/>
      <c r="AB27" s="80"/>
      <c r="AC27" s="111">
        <f t="shared" si="10"/>
      </c>
      <c r="AD27" s="111">
        <f t="shared" si="11"/>
      </c>
      <c r="AE27" s="80"/>
      <c r="AF27" s="80"/>
      <c r="AG27" s="80"/>
      <c r="AH27" s="111">
        <f t="shared" si="12"/>
      </c>
      <c r="AI27" s="111">
        <f t="shared" si="13"/>
      </c>
      <c r="AJ27" s="80"/>
      <c r="AK27" s="80"/>
      <c r="AL27" s="80"/>
      <c r="AM27" s="111">
        <f t="shared" si="14"/>
      </c>
      <c r="AN27" s="111">
        <f t="shared" si="15"/>
      </c>
      <c r="AO27" s="80"/>
      <c r="AP27" s="80"/>
      <c r="AQ27" s="80"/>
      <c r="AR27" s="80"/>
      <c r="AS27" s="80"/>
      <c r="AT27" s="80"/>
      <c r="AU27" s="43"/>
    </row>
    <row r="28" spans="2:47" s="42" customFormat="1" ht="39.75" customHeight="1" thickBot="1">
      <c r="B28" s="82">
        <v>23</v>
      </c>
      <c r="C28" s="80"/>
      <c r="D28" s="111">
        <f t="shared" si="0"/>
      </c>
      <c r="E28" s="111">
        <f t="shared" si="1"/>
      </c>
      <c r="F28" s="80"/>
      <c r="G28" s="80"/>
      <c r="H28" s="80"/>
      <c r="I28" s="111">
        <f t="shared" si="2"/>
      </c>
      <c r="J28" s="111">
        <f t="shared" si="3"/>
      </c>
      <c r="K28" s="80"/>
      <c r="L28" s="80"/>
      <c r="M28" s="80"/>
      <c r="N28" s="111">
        <f t="shared" si="4"/>
      </c>
      <c r="O28" s="111">
        <f t="shared" si="5"/>
      </c>
      <c r="P28" s="80"/>
      <c r="Q28" s="80"/>
      <c r="R28" s="80"/>
      <c r="S28" s="111">
        <f t="shared" si="6"/>
      </c>
      <c r="T28" s="111">
        <f t="shared" si="7"/>
      </c>
      <c r="U28" s="80"/>
      <c r="V28" s="80"/>
      <c r="W28" s="80"/>
      <c r="X28" s="111">
        <f t="shared" si="8"/>
      </c>
      <c r="Y28" s="111">
        <f t="shared" si="9"/>
      </c>
      <c r="Z28" s="80"/>
      <c r="AA28" s="80"/>
      <c r="AB28" s="80"/>
      <c r="AC28" s="111">
        <f t="shared" si="10"/>
      </c>
      <c r="AD28" s="111">
        <f t="shared" si="11"/>
      </c>
      <c r="AE28" s="80"/>
      <c r="AF28" s="80"/>
      <c r="AG28" s="80"/>
      <c r="AH28" s="111">
        <f t="shared" si="12"/>
      </c>
      <c r="AI28" s="111">
        <f t="shared" si="13"/>
      </c>
      <c r="AJ28" s="80"/>
      <c r="AK28" s="80"/>
      <c r="AL28" s="80"/>
      <c r="AM28" s="111">
        <f t="shared" si="14"/>
      </c>
      <c r="AN28" s="111">
        <f t="shared" si="15"/>
      </c>
      <c r="AO28" s="80"/>
      <c r="AP28" s="80"/>
      <c r="AQ28" s="80"/>
      <c r="AR28" s="80"/>
      <c r="AS28" s="80"/>
      <c r="AT28" s="80"/>
      <c r="AU28" s="43"/>
    </row>
    <row r="29" spans="2:47" s="42" customFormat="1" ht="39.75" customHeight="1" thickBot="1">
      <c r="B29" s="82">
        <v>24</v>
      </c>
      <c r="C29" s="80"/>
      <c r="D29" s="111">
        <f t="shared" si="0"/>
      </c>
      <c r="E29" s="111">
        <f t="shared" si="1"/>
      </c>
      <c r="F29" s="80"/>
      <c r="G29" s="80"/>
      <c r="H29" s="80"/>
      <c r="I29" s="111">
        <f t="shared" si="2"/>
      </c>
      <c r="J29" s="111">
        <f t="shared" si="3"/>
      </c>
      <c r="K29" s="80"/>
      <c r="L29" s="80"/>
      <c r="M29" s="80"/>
      <c r="N29" s="111">
        <f t="shared" si="4"/>
      </c>
      <c r="O29" s="111">
        <f t="shared" si="5"/>
      </c>
      <c r="P29" s="80"/>
      <c r="Q29" s="80"/>
      <c r="R29" s="80"/>
      <c r="S29" s="111">
        <f t="shared" si="6"/>
      </c>
      <c r="T29" s="111">
        <f t="shared" si="7"/>
      </c>
      <c r="U29" s="80"/>
      <c r="V29" s="80"/>
      <c r="W29" s="80"/>
      <c r="X29" s="111">
        <f t="shared" si="8"/>
      </c>
      <c r="Y29" s="111">
        <f t="shared" si="9"/>
      </c>
      <c r="Z29" s="80"/>
      <c r="AA29" s="80"/>
      <c r="AB29" s="80"/>
      <c r="AC29" s="111">
        <f t="shared" si="10"/>
      </c>
      <c r="AD29" s="111">
        <f t="shared" si="11"/>
      </c>
      <c r="AE29" s="80"/>
      <c r="AF29" s="80"/>
      <c r="AG29" s="80"/>
      <c r="AH29" s="111">
        <f t="shared" si="12"/>
      </c>
      <c r="AI29" s="111">
        <f t="shared" si="13"/>
      </c>
      <c r="AJ29" s="80"/>
      <c r="AK29" s="80"/>
      <c r="AL29" s="80"/>
      <c r="AM29" s="111">
        <f t="shared" si="14"/>
      </c>
      <c r="AN29" s="111">
        <f t="shared" si="15"/>
      </c>
      <c r="AO29" s="80"/>
      <c r="AP29" s="80"/>
      <c r="AQ29" s="80"/>
      <c r="AR29" s="80"/>
      <c r="AS29" s="80"/>
      <c r="AT29" s="80"/>
      <c r="AU29" s="43"/>
    </row>
    <row r="30" spans="2:47" s="42" customFormat="1" ht="39.75" customHeight="1" thickBot="1">
      <c r="B30" s="82">
        <v>25</v>
      </c>
      <c r="C30" s="80"/>
      <c r="D30" s="111">
        <f t="shared" si="0"/>
      </c>
      <c r="E30" s="111">
        <f t="shared" si="1"/>
      </c>
      <c r="F30" s="80"/>
      <c r="G30" s="80"/>
      <c r="H30" s="80"/>
      <c r="I30" s="111">
        <f t="shared" si="2"/>
      </c>
      <c r="J30" s="111">
        <f t="shared" si="3"/>
      </c>
      <c r="K30" s="80"/>
      <c r="L30" s="80"/>
      <c r="M30" s="80"/>
      <c r="N30" s="111">
        <f t="shared" si="4"/>
      </c>
      <c r="O30" s="111">
        <f t="shared" si="5"/>
      </c>
      <c r="P30" s="80"/>
      <c r="Q30" s="80"/>
      <c r="R30" s="80"/>
      <c r="S30" s="111">
        <f t="shared" si="6"/>
      </c>
      <c r="T30" s="111">
        <f t="shared" si="7"/>
      </c>
      <c r="U30" s="80"/>
      <c r="V30" s="80"/>
      <c r="W30" s="80"/>
      <c r="X30" s="111">
        <f t="shared" si="8"/>
      </c>
      <c r="Y30" s="111">
        <f t="shared" si="9"/>
      </c>
      <c r="Z30" s="80"/>
      <c r="AA30" s="80"/>
      <c r="AB30" s="80"/>
      <c r="AC30" s="111">
        <f t="shared" si="10"/>
      </c>
      <c r="AD30" s="111">
        <f t="shared" si="11"/>
      </c>
      <c r="AE30" s="80"/>
      <c r="AF30" s="80"/>
      <c r="AG30" s="80"/>
      <c r="AH30" s="111">
        <f t="shared" si="12"/>
      </c>
      <c r="AI30" s="111">
        <f t="shared" si="13"/>
      </c>
      <c r="AJ30" s="80"/>
      <c r="AK30" s="80"/>
      <c r="AL30" s="80"/>
      <c r="AM30" s="111">
        <f t="shared" si="14"/>
      </c>
      <c r="AN30" s="111">
        <f t="shared" si="15"/>
      </c>
      <c r="AO30" s="80"/>
      <c r="AP30" s="80"/>
      <c r="AQ30" s="80"/>
      <c r="AR30" s="80"/>
      <c r="AS30" s="80"/>
      <c r="AT30" s="80"/>
      <c r="AU30" s="43"/>
    </row>
    <row r="31" spans="2:47" s="42" customFormat="1" ht="39.75" customHeight="1" thickBot="1">
      <c r="B31" s="82">
        <v>26</v>
      </c>
      <c r="C31" s="80"/>
      <c r="D31" s="111">
        <f t="shared" si="0"/>
      </c>
      <c r="E31" s="111">
        <f t="shared" si="1"/>
      </c>
      <c r="F31" s="80"/>
      <c r="G31" s="80"/>
      <c r="H31" s="80"/>
      <c r="I31" s="111">
        <f t="shared" si="2"/>
      </c>
      <c r="J31" s="111">
        <f t="shared" si="3"/>
      </c>
      <c r="K31" s="80"/>
      <c r="L31" s="80"/>
      <c r="M31" s="80"/>
      <c r="N31" s="111">
        <f t="shared" si="4"/>
      </c>
      <c r="O31" s="111">
        <f t="shared" si="5"/>
      </c>
      <c r="P31" s="80"/>
      <c r="Q31" s="80"/>
      <c r="R31" s="80"/>
      <c r="S31" s="111">
        <f t="shared" si="6"/>
      </c>
      <c r="T31" s="111">
        <f t="shared" si="7"/>
      </c>
      <c r="U31" s="80"/>
      <c r="V31" s="80"/>
      <c r="W31" s="80"/>
      <c r="X31" s="111">
        <f t="shared" si="8"/>
      </c>
      <c r="Y31" s="111">
        <f t="shared" si="9"/>
      </c>
      <c r="Z31" s="80"/>
      <c r="AA31" s="80"/>
      <c r="AB31" s="80"/>
      <c r="AC31" s="111">
        <f t="shared" si="10"/>
      </c>
      <c r="AD31" s="111">
        <f t="shared" si="11"/>
      </c>
      <c r="AE31" s="80"/>
      <c r="AF31" s="80"/>
      <c r="AG31" s="80"/>
      <c r="AH31" s="111">
        <f t="shared" si="12"/>
      </c>
      <c r="AI31" s="111">
        <f t="shared" si="13"/>
      </c>
      <c r="AJ31" s="80"/>
      <c r="AK31" s="80"/>
      <c r="AL31" s="80"/>
      <c r="AM31" s="111">
        <f t="shared" si="14"/>
      </c>
      <c r="AN31" s="111">
        <f t="shared" si="15"/>
      </c>
      <c r="AO31" s="80"/>
      <c r="AP31" s="80"/>
      <c r="AQ31" s="80"/>
      <c r="AR31" s="80"/>
      <c r="AS31" s="80"/>
      <c r="AT31" s="80"/>
      <c r="AU31" s="43"/>
    </row>
    <row r="32" spans="2:47" s="42" customFormat="1" ht="39.75" customHeight="1" thickBot="1">
      <c r="B32" s="82">
        <v>27</v>
      </c>
      <c r="C32" s="80"/>
      <c r="D32" s="111">
        <f t="shared" si="0"/>
      </c>
      <c r="E32" s="111">
        <f t="shared" si="1"/>
      </c>
      <c r="F32" s="80"/>
      <c r="G32" s="80"/>
      <c r="H32" s="80"/>
      <c r="I32" s="111">
        <f t="shared" si="2"/>
      </c>
      <c r="J32" s="111">
        <f t="shared" si="3"/>
      </c>
      <c r="K32" s="80"/>
      <c r="L32" s="80"/>
      <c r="M32" s="80"/>
      <c r="N32" s="111">
        <f t="shared" si="4"/>
      </c>
      <c r="O32" s="111">
        <f t="shared" si="5"/>
      </c>
      <c r="P32" s="80"/>
      <c r="Q32" s="80"/>
      <c r="R32" s="80"/>
      <c r="S32" s="111">
        <f t="shared" si="6"/>
      </c>
      <c r="T32" s="111">
        <f t="shared" si="7"/>
      </c>
      <c r="U32" s="80"/>
      <c r="V32" s="80"/>
      <c r="W32" s="80"/>
      <c r="X32" s="111">
        <f t="shared" si="8"/>
      </c>
      <c r="Y32" s="111">
        <f t="shared" si="9"/>
      </c>
      <c r="Z32" s="80"/>
      <c r="AA32" s="80"/>
      <c r="AB32" s="80"/>
      <c r="AC32" s="111">
        <f t="shared" si="10"/>
      </c>
      <c r="AD32" s="111">
        <f t="shared" si="11"/>
      </c>
      <c r="AE32" s="80"/>
      <c r="AF32" s="80"/>
      <c r="AG32" s="80"/>
      <c r="AH32" s="111">
        <f t="shared" si="12"/>
      </c>
      <c r="AI32" s="111">
        <f t="shared" si="13"/>
      </c>
      <c r="AJ32" s="80"/>
      <c r="AK32" s="80"/>
      <c r="AL32" s="80"/>
      <c r="AM32" s="111">
        <f t="shared" si="14"/>
      </c>
      <c r="AN32" s="111">
        <f t="shared" si="15"/>
      </c>
      <c r="AO32" s="80"/>
      <c r="AP32" s="80"/>
      <c r="AQ32" s="80"/>
      <c r="AR32" s="80"/>
      <c r="AS32" s="80"/>
      <c r="AT32" s="80"/>
      <c r="AU32" s="43"/>
    </row>
    <row r="33" spans="2:47" s="42" customFormat="1" ht="39.75" customHeight="1" thickBot="1">
      <c r="B33" s="82">
        <v>28</v>
      </c>
      <c r="C33" s="80"/>
      <c r="D33" s="111">
        <f t="shared" si="0"/>
      </c>
      <c r="E33" s="111">
        <f t="shared" si="1"/>
      </c>
      <c r="F33" s="80"/>
      <c r="G33" s="80"/>
      <c r="H33" s="80"/>
      <c r="I33" s="111">
        <f t="shared" si="2"/>
      </c>
      <c r="J33" s="111">
        <f t="shared" si="3"/>
      </c>
      <c r="K33" s="80"/>
      <c r="L33" s="80"/>
      <c r="M33" s="80"/>
      <c r="N33" s="111">
        <f t="shared" si="4"/>
      </c>
      <c r="O33" s="111">
        <f t="shared" si="5"/>
      </c>
      <c r="P33" s="80"/>
      <c r="Q33" s="80"/>
      <c r="R33" s="80"/>
      <c r="S33" s="111">
        <f t="shared" si="6"/>
      </c>
      <c r="T33" s="111">
        <f t="shared" si="7"/>
      </c>
      <c r="U33" s="80"/>
      <c r="V33" s="80"/>
      <c r="W33" s="80"/>
      <c r="X33" s="111">
        <f t="shared" si="8"/>
      </c>
      <c r="Y33" s="111">
        <f t="shared" si="9"/>
      </c>
      <c r="Z33" s="80"/>
      <c r="AA33" s="80"/>
      <c r="AB33" s="80"/>
      <c r="AC33" s="111">
        <f t="shared" si="10"/>
      </c>
      <c r="AD33" s="111">
        <f t="shared" si="11"/>
      </c>
      <c r="AE33" s="80"/>
      <c r="AF33" s="80"/>
      <c r="AG33" s="80"/>
      <c r="AH33" s="111">
        <f t="shared" si="12"/>
      </c>
      <c r="AI33" s="111">
        <f t="shared" si="13"/>
      </c>
      <c r="AJ33" s="80"/>
      <c r="AK33" s="80"/>
      <c r="AL33" s="80"/>
      <c r="AM33" s="111">
        <f t="shared" si="14"/>
      </c>
      <c r="AN33" s="111">
        <f t="shared" si="15"/>
      </c>
      <c r="AO33" s="80"/>
      <c r="AP33" s="80"/>
      <c r="AQ33" s="80"/>
      <c r="AR33" s="80"/>
      <c r="AS33" s="80"/>
      <c r="AT33" s="80"/>
      <c r="AU33" s="43"/>
    </row>
    <row r="34" spans="2:47" s="42" customFormat="1" ht="39.75" customHeight="1" thickBot="1">
      <c r="B34" s="82">
        <v>29</v>
      </c>
      <c r="C34" s="80"/>
      <c r="D34" s="111">
        <f t="shared" si="0"/>
      </c>
      <c r="E34" s="111">
        <f t="shared" si="1"/>
      </c>
      <c r="F34" s="80"/>
      <c r="G34" s="80"/>
      <c r="H34" s="80"/>
      <c r="I34" s="111">
        <f t="shared" si="2"/>
      </c>
      <c r="J34" s="111">
        <f t="shared" si="3"/>
      </c>
      <c r="K34" s="80"/>
      <c r="L34" s="80"/>
      <c r="M34" s="80"/>
      <c r="N34" s="111">
        <f t="shared" si="4"/>
      </c>
      <c r="O34" s="111">
        <f t="shared" si="5"/>
      </c>
      <c r="P34" s="80"/>
      <c r="Q34" s="80"/>
      <c r="R34" s="80"/>
      <c r="S34" s="111">
        <f t="shared" si="6"/>
      </c>
      <c r="T34" s="111">
        <f t="shared" si="7"/>
      </c>
      <c r="U34" s="80"/>
      <c r="V34" s="80"/>
      <c r="W34" s="80"/>
      <c r="X34" s="111">
        <f t="shared" si="8"/>
      </c>
      <c r="Y34" s="111">
        <f t="shared" si="9"/>
      </c>
      <c r="Z34" s="80"/>
      <c r="AA34" s="80"/>
      <c r="AB34" s="80"/>
      <c r="AC34" s="111">
        <f t="shared" si="10"/>
      </c>
      <c r="AD34" s="111">
        <f t="shared" si="11"/>
      </c>
      <c r="AE34" s="80"/>
      <c r="AF34" s="80"/>
      <c r="AG34" s="80"/>
      <c r="AH34" s="111">
        <f t="shared" si="12"/>
      </c>
      <c r="AI34" s="111">
        <f t="shared" si="13"/>
      </c>
      <c r="AJ34" s="80"/>
      <c r="AK34" s="80"/>
      <c r="AL34" s="80"/>
      <c r="AM34" s="111">
        <f t="shared" si="14"/>
      </c>
      <c r="AN34" s="111">
        <f t="shared" si="15"/>
      </c>
      <c r="AO34" s="80"/>
      <c r="AP34" s="80"/>
      <c r="AQ34" s="80"/>
      <c r="AR34" s="80"/>
      <c r="AS34" s="80"/>
      <c r="AT34" s="80"/>
      <c r="AU34" s="43"/>
    </row>
    <row r="35" spans="2:47" s="42" customFormat="1" ht="39.75" customHeight="1" thickBot="1">
      <c r="B35" s="82">
        <v>30</v>
      </c>
      <c r="C35" s="80"/>
      <c r="D35" s="111">
        <f t="shared" si="0"/>
      </c>
      <c r="E35" s="111">
        <f t="shared" si="1"/>
      </c>
      <c r="F35" s="80"/>
      <c r="G35" s="80"/>
      <c r="H35" s="80"/>
      <c r="I35" s="111">
        <f t="shared" si="2"/>
      </c>
      <c r="J35" s="111">
        <f t="shared" si="3"/>
      </c>
      <c r="K35" s="80"/>
      <c r="L35" s="80"/>
      <c r="M35" s="80"/>
      <c r="N35" s="111">
        <f t="shared" si="4"/>
      </c>
      <c r="O35" s="111">
        <f t="shared" si="5"/>
      </c>
      <c r="P35" s="80"/>
      <c r="Q35" s="80"/>
      <c r="R35" s="80"/>
      <c r="S35" s="111">
        <f t="shared" si="6"/>
      </c>
      <c r="T35" s="111">
        <f t="shared" si="7"/>
      </c>
      <c r="U35" s="80"/>
      <c r="V35" s="80"/>
      <c r="W35" s="80"/>
      <c r="X35" s="111">
        <f t="shared" si="8"/>
      </c>
      <c r="Y35" s="111">
        <f t="shared" si="9"/>
      </c>
      <c r="Z35" s="80"/>
      <c r="AA35" s="80"/>
      <c r="AB35" s="80"/>
      <c r="AC35" s="111">
        <f t="shared" si="10"/>
      </c>
      <c r="AD35" s="111">
        <f t="shared" si="11"/>
      </c>
      <c r="AE35" s="80"/>
      <c r="AF35" s="80"/>
      <c r="AG35" s="80"/>
      <c r="AH35" s="111">
        <f t="shared" si="12"/>
      </c>
      <c r="AI35" s="111">
        <f t="shared" si="13"/>
      </c>
      <c r="AJ35" s="80"/>
      <c r="AK35" s="80"/>
      <c r="AL35" s="80"/>
      <c r="AM35" s="111">
        <f t="shared" si="14"/>
      </c>
      <c r="AN35" s="111">
        <f t="shared" si="15"/>
      </c>
      <c r="AO35" s="80"/>
      <c r="AP35" s="80"/>
      <c r="AQ35" s="80"/>
      <c r="AR35" s="80"/>
      <c r="AS35" s="80"/>
      <c r="AT35" s="80"/>
      <c r="AU35" s="43"/>
    </row>
    <row r="36" spans="2:47" s="42" customFormat="1" ht="39.75" customHeight="1" thickBot="1">
      <c r="B36" s="83">
        <v>31</v>
      </c>
      <c r="C36" s="80"/>
      <c r="D36" s="111">
        <f t="shared" si="0"/>
      </c>
      <c r="E36" s="111">
        <f t="shared" si="1"/>
      </c>
      <c r="F36" s="80"/>
      <c r="G36" s="80"/>
      <c r="H36" s="80"/>
      <c r="I36" s="111">
        <f t="shared" si="2"/>
      </c>
      <c r="J36" s="111">
        <f t="shared" si="3"/>
      </c>
      <c r="K36" s="80"/>
      <c r="L36" s="80"/>
      <c r="M36" s="80"/>
      <c r="N36" s="111">
        <f t="shared" si="4"/>
      </c>
      <c r="O36" s="111">
        <f t="shared" si="5"/>
      </c>
      <c r="P36" s="80"/>
      <c r="Q36" s="80"/>
      <c r="R36" s="80"/>
      <c r="S36" s="111">
        <f t="shared" si="6"/>
      </c>
      <c r="T36" s="111">
        <f t="shared" si="7"/>
      </c>
      <c r="U36" s="80"/>
      <c r="V36" s="80"/>
      <c r="W36" s="80"/>
      <c r="X36" s="111">
        <f t="shared" si="8"/>
      </c>
      <c r="Y36" s="111">
        <f t="shared" si="9"/>
      </c>
      <c r="Z36" s="80"/>
      <c r="AA36" s="80"/>
      <c r="AB36" s="80"/>
      <c r="AC36" s="111">
        <f t="shared" si="10"/>
      </c>
      <c r="AD36" s="111">
        <f t="shared" si="11"/>
      </c>
      <c r="AE36" s="80"/>
      <c r="AF36" s="80"/>
      <c r="AG36" s="80"/>
      <c r="AH36" s="111">
        <f t="shared" si="12"/>
      </c>
      <c r="AI36" s="111">
        <f t="shared" si="13"/>
      </c>
      <c r="AJ36" s="80"/>
      <c r="AK36" s="80"/>
      <c r="AL36" s="80"/>
      <c r="AM36" s="111">
        <f t="shared" si="14"/>
      </c>
      <c r="AN36" s="111">
        <f t="shared" si="15"/>
      </c>
      <c r="AO36" s="80"/>
      <c r="AP36" s="80"/>
      <c r="AQ36" s="80"/>
      <c r="AR36" s="80"/>
      <c r="AS36" s="80"/>
      <c r="AT36" s="80"/>
      <c r="AU36" s="43"/>
    </row>
    <row r="37" spans="2:47" s="42" customFormat="1" ht="39.75" customHeight="1" thickBot="1">
      <c r="B37" s="82">
        <v>32</v>
      </c>
      <c r="C37" s="80"/>
      <c r="D37" s="111">
        <f t="shared" si="0"/>
      </c>
      <c r="E37" s="111">
        <f t="shared" si="1"/>
      </c>
      <c r="F37" s="80"/>
      <c r="G37" s="80"/>
      <c r="H37" s="80"/>
      <c r="I37" s="111">
        <f t="shared" si="2"/>
      </c>
      <c r="J37" s="111">
        <f t="shared" si="3"/>
      </c>
      <c r="K37" s="80"/>
      <c r="L37" s="80"/>
      <c r="M37" s="80"/>
      <c r="N37" s="111">
        <f t="shared" si="4"/>
      </c>
      <c r="O37" s="111">
        <f t="shared" si="5"/>
      </c>
      <c r="P37" s="80"/>
      <c r="Q37" s="80"/>
      <c r="R37" s="80"/>
      <c r="S37" s="111">
        <f t="shared" si="6"/>
      </c>
      <c r="T37" s="111">
        <f t="shared" si="7"/>
      </c>
      <c r="U37" s="80"/>
      <c r="V37" s="80"/>
      <c r="W37" s="80"/>
      <c r="X37" s="111">
        <f t="shared" si="8"/>
      </c>
      <c r="Y37" s="111">
        <f t="shared" si="9"/>
      </c>
      <c r="Z37" s="80"/>
      <c r="AA37" s="80"/>
      <c r="AB37" s="80"/>
      <c r="AC37" s="111">
        <f t="shared" si="10"/>
      </c>
      <c r="AD37" s="111">
        <f t="shared" si="11"/>
      </c>
      <c r="AE37" s="80"/>
      <c r="AF37" s="80"/>
      <c r="AG37" s="80"/>
      <c r="AH37" s="111">
        <f t="shared" si="12"/>
      </c>
      <c r="AI37" s="111">
        <f t="shared" si="13"/>
      </c>
      <c r="AJ37" s="80"/>
      <c r="AK37" s="80"/>
      <c r="AL37" s="80"/>
      <c r="AM37" s="111">
        <f t="shared" si="14"/>
      </c>
      <c r="AN37" s="111">
        <f t="shared" si="15"/>
      </c>
      <c r="AO37" s="80"/>
      <c r="AP37" s="80"/>
      <c r="AQ37" s="80"/>
      <c r="AR37" s="80"/>
      <c r="AS37" s="80"/>
      <c r="AT37" s="80"/>
      <c r="AU37" s="43"/>
    </row>
    <row r="38" spans="2:47" s="42" customFormat="1" ht="39.75" customHeight="1" thickBot="1">
      <c r="B38" s="82">
        <v>33</v>
      </c>
      <c r="C38" s="80"/>
      <c r="D38" s="111">
        <f t="shared" si="0"/>
      </c>
      <c r="E38" s="111">
        <f t="shared" si="1"/>
      </c>
      <c r="F38" s="80"/>
      <c r="G38" s="80"/>
      <c r="H38" s="80"/>
      <c r="I38" s="111">
        <f t="shared" si="2"/>
      </c>
      <c r="J38" s="111">
        <f t="shared" si="3"/>
      </c>
      <c r="K38" s="80"/>
      <c r="L38" s="80"/>
      <c r="M38" s="80"/>
      <c r="N38" s="111">
        <f t="shared" si="4"/>
      </c>
      <c r="O38" s="111">
        <f t="shared" si="5"/>
      </c>
      <c r="P38" s="80"/>
      <c r="Q38" s="80"/>
      <c r="R38" s="80"/>
      <c r="S38" s="111">
        <f t="shared" si="6"/>
      </c>
      <c r="T38" s="111">
        <f t="shared" si="7"/>
      </c>
      <c r="U38" s="80"/>
      <c r="V38" s="80"/>
      <c r="W38" s="80"/>
      <c r="X38" s="111">
        <f t="shared" si="8"/>
      </c>
      <c r="Y38" s="111">
        <f t="shared" si="9"/>
      </c>
      <c r="Z38" s="80"/>
      <c r="AA38" s="80"/>
      <c r="AB38" s="80"/>
      <c r="AC38" s="111">
        <f t="shared" si="10"/>
      </c>
      <c r="AD38" s="111">
        <f t="shared" si="11"/>
      </c>
      <c r="AE38" s="80"/>
      <c r="AF38" s="80"/>
      <c r="AG38" s="80"/>
      <c r="AH38" s="111">
        <f t="shared" si="12"/>
      </c>
      <c r="AI38" s="111">
        <f t="shared" si="13"/>
      </c>
      <c r="AJ38" s="80"/>
      <c r="AK38" s="80"/>
      <c r="AL38" s="80"/>
      <c r="AM38" s="111">
        <f t="shared" si="14"/>
      </c>
      <c r="AN38" s="111">
        <f t="shared" si="15"/>
      </c>
      <c r="AO38" s="80"/>
      <c r="AP38" s="80"/>
      <c r="AQ38" s="80"/>
      <c r="AR38" s="80"/>
      <c r="AS38" s="80"/>
      <c r="AT38" s="80"/>
      <c r="AU38" s="43"/>
    </row>
    <row r="39" spans="2:47" s="42" customFormat="1" ht="39.75" customHeight="1" thickBot="1">
      <c r="B39" s="82">
        <v>34</v>
      </c>
      <c r="C39" s="80"/>
      <c r="D39" s="111">
        <f t="shared" si="0"/>
      </c>
      <c r="E39" s="111">
        <f t="shared" si="1"/>
      </c>
      <c r="F39" s="80"/>
      <c r="G39" s="80"/>
      <c r="H39" s="80"/>
      <c r="I39" s="111">
        <f t="shared" si="2"/>
      </c>
      <c r="J39" s="111">
        <f t="shared" si="3"/>
      </c>
      <c r="K39" s="80"/>
      <c r="L39" s="80"/>
      <c r="M39" s="80"/>
      <c r="N39" s="111">
        <f t="shared" si="4"/>
      </c>
      <c r="O39" s="111">
        <f t="shared" si="5"/>
      </c>
      <c r="P39" s="80"/>
      <c r="Q39" s="80"/>
      <c r="R39" s="80"/>
      <c r="S39" s="111">
        <f t="shared" si="6"/>
      </c>
      <c r="T39" s="111">
        <f t="shared" si="7"/>
      </c>
      <c r="U39" s="80"/>
      <c r="V39" s="80"/>
      <c r="W39" s="80"/>
      <c r="X39" s="111">
        <f t="shared" si="8"/>
      </c>
      <c r="Y39" s="111">
        <f t="shared" si="9"/>
      </c>
      <c r="Z39" s="80"/>
      <c r="AA39" s="80"/>
      <c r="AB39" s="80"/>
      <c r="AC39" s="111">
        <f t="shared" si="10"/>
      </c>
      <c r="AD39" s="111">
        <f t="shared" si="11"/>
      </c>
      <c r="AE39" s="80"/>
      <c r="AF39" s="80"/>
      <c r="AG39" s="80"/>
      <c r="AH39" s="111">
        <f t="shared" si="12"/>
      </c>
      <c r="AI39" s="111">
        <f t="shared" si="13"/>
      </c>
      <c r="AJ39" s="80"/>
      <c r="AK39" s="80"/>
      <c r="AL39" s="80"/>
      <c r="AM39" s="111">
        <f t="shared" si="14"/>
      </c>
      <c r="AN39" s="111">
        <f t="shared" si="15"/>
      </c>
      <c r="AO39" s="80"/>
      <c r="AP39" s="80"/>
      <c r="AQ39" s="80"/>
      <c r="AR39" s="80"/>
      <c r="AS39" s="80"/>
      <c r="AT39" s="80"/>
      <c r="AU39" s="43"/>
    </row>
    <row r="40" spans="2:47" s="42" customFormat="1" ht="39.75" customHeight="1" thickBot="1">
      <c r="B40" s="82">
        <v>35</v>
      </c>
      <c r="C40" s="80"/>
      <c r="D40" s="111">
        <f t="shared" si="0"/>
      </c>
      <c r="E40" s="111">
        <f t="shared" si="1"/>
      </c>
      <c r="F40" s="80"/>
      <c r="G40" s="80"/>
      <c r="H40" s="80"/>
      <c r="I40" s="111">
        <f t="shared" si="2"/>
      </c>
      <c r="J40" s="111">
        <f t="shared" si="3"/>
      </c>
      <c r="K40" s="80"/>
      <c r="L40" s="80"/>
      <c r="M40" s="80"/>
      <c r="N40" s="111">
        <f t="shared" si="4"/>
      </c>
      <c r="O40" s="111">
        <f t="shared" si="5"/>
      </c>
      <c r="P40" s="80"/>
      <c r="Q40" s="80"/>
      <c r="R40" s="80"/>
      <c r="S40" s="111">
        <f t="shared" si="6"/>
      </c>
      <c r="T40" s="111">
        <f t="shared" si="7"/>
      </c>
      <c r="U40" s="80"/>
      <c r="V40" s="80"/>
      <c r="W40" s="80"/>
      <c r="X40" s="111">
        <f t="shared" si="8"/>
      </c>
      <c r="Y40" s="111">
        <f t="shared" si="9"/>
      </c>
      <c r="Z40" s="80"/>
      <c r="AA40" s="80"/>
      <c r="AB40" s="80"/>
      <c r="AC40" s="111">
        <f t="shared" si="10"/>
      </c>
      <c r="AD40" s="111">
        <f t="shared" si="11"/>
      </c>
      <c r="AE40" s="80"/>
      <c r="AF40" s="80"/>
      <c r="AG40" s="80"/>
      <c r="AH40" s="111">
        <f t="shared" si="12"/>
      </c>
      <c r="AI40" s="111">
        <f t="shared" si="13"/>
      </c>
      <c r="AJ40" s="80"/>
      <c r="AK40" s="80"/>
      <c r="AL40" s="80"/>
      <c r="AM40" s="111">
        <f t="shared" si="14"/>
      </c>
      <c r="AN40" s="111">
        <f t="shared" si="15"/>
      </c>
      <c r="AO40" s="80"/>
      <c r="AP40" s="80"/>
      <c r="AQ40" s="80"/>
      <c r="AR40" s="80"/>
      <c r="AS40" s="80"/>
      <c r="AT40" s="80"/>
      <c r="AU40" s="43"/>
    </row>
    <row r="41" spans="2:47" s="42" customFormat="1" ht="39.75" customHeight="1" thickBot="1">
      <c r="B41" s="82">
        <v>36</v>
      </c>
      <c r="C41" s="80"/>
      <c r="D41" s="111">
        <f t="shared" si="0"/>
      </c>
      <c r="E41" s="111">
        <f t="shared" si="1"/>
      </c>
      <c r="F41" s="80"/>
      <c r="G41" s="80"/>
      <c r="H41" s="80"/>
      <c r="I41" s="111">
        <f t="shared" si="2"/>
      </c>
      <c r="J41" s="111">
        <f t="shared" si="3"/>
      </c>
      <c r="K41" s="80"/>
      <c r="L41" s="80"/>
      <c r="M41" s="80"/>
      <c r="N41" s="111">
        <f t="shared" si="4"/>
      </c>
      <c r="O41" s="111">
        <f t="shared" si="5"/>
      </c>
      <c r="P41" s="80"/>
      <c r="Q41" s="80"/>
      <c r="R41" s="80"/>
      <c r="S41" s="111">
        <f t="shared" si="6"/>
      </c>
      <c r="T41" s="111">
        <f t="shared" si="7"/>
      </c>
      <c r="U41" s="80"/>
      <c r="V41" s="80"/>
      <c r="W41" s="80"/>
      <c r="X41" s="111">
        <f t="shared" si="8"/>
      </c>
      <c r="Y41" s="111">
        <f t="shared" si="9"/>
      </c>
      <c r="Z41" s="80"/>
      <c r="AA41" s="80"/>
      <c r="AB41" s="80"/>
      <c r="AC41" s="111">
        <f t="shared" si="10"/>
      </c>
      <c r="AD41" s="111">
        <f t="shared" si="11"/>
      </c>
      <c r="AE41" s="80"/>
      <c r="AF41" s="80"/>
      <c r="AG41" s="80"/>
      <c r="AH41" s="111">
        <f t="shared" si="12"/>
      </c>
      <c r="AI41" s="111">
        <f t="shared" si="13"/>
      </c>
      <c r="AJ41" s="80"/>
      <c r="AK41" s="80"/>
      <c r="AL41" s="80"/>
      <c r="AM41" s="111">
        <f t="shared" si="14"/>
      </c>
      <c r="AN41" s="111">
        <f t="shared" si="15"/>
      </c>
      <c r="AO41" s="80"/>
      <c r="AP41" s="80"/>
      <c r="AQ41" s="80"/>
      <c r="AR41" s="80"/>
      <c r="AS41" s="80"/>
      <c r="AT41" s="80"/>
      <c r="AU41" s="43"/>
    </row>
    <row r="42" spans="2:47" s="42" customFormat="1" ht="39.75" customHeight="1" thickBot="1">
      <c r="B42" s="82">
        <v>37</v>
      </c>
      <c r="C42" s="80"/>
      <c r="D42" s="111">
        <f t="shared" si="0"/>
      </c>
      <c r="E42" s="111">
        <f t="shared" si="1"/>
      </c>
      <c r="F42" s="80"/>
      <c r="G42" s="80"/>
      <c r="H42" s="80"/>
      <c r="I42" s="111">
        <f t="shared" si="2"/>
      </c>
      <c r="J42" s="111">
        <f t="shared" si="3"/>
      </c>
      <c r="K42" s="80"/>
      <c r="L42" s="80"/>
      <c r="M42" s="80"/>
      <c r="N42" s="111">
        <f t="shared" si="4"/>
      </c>
      <c r="O42" s="111">
        <f t="shared" si="5"/>
      </c>
      <c r="P42" s="80"/>
      <c r="Q42" s="80"/>
      <c r="R42" s="80"/>
      <c r="S42" s="111">
        <f t="shared" si="6"/>
      </c>
      <c r="T42" s="111">
        <f t="shared" si="7"/>
      </c>
      <c r="U42" s="80"/>
      <c r="V42" s="80"/>
      <c r="W42" s="80"/>
      <c r="X42" s="111">
        <f t="shared" si="8"/>
      </c>
      <c r="Y42" s="111">
        <f t="shared" si="9"/>
      </c>
      <c r="Z42" s="80"/>
      <c r="AA42" s="80"/>
      <c r="AB42" s="80"/>
      <c r="AC42" s="111">
        <f t="shared" si="10"/>
      </c>
      <c r="AD42" s="111">
        <f t="shared" si="11"/>
      </c>
      <c r="AE42" s="80"/>
      <c r="AF42" s="80"/>
      <c r="AG42" s="80"/>
      <c r="AH42" s="111">
        <f t="shared" si="12"/>
      </c>
      <c r="AI42" s="111">
        <f t="shared" si="13"/>
      </c>
      <c r="AJ42" s="80"/>
      <c r="AK42" s="80"/>
      <c r="AL42" s="80"/>
      <c r="AM42" s="111">
        <f t="shared" si="14"/>
      </c>
      <c r="AN42" s="111">
        <f t="shared" si="15"/>
      </c>
      <c r="AO42" s="80"/>
      <c r="AP42" s="80"/>
      <c r="AQ42" s="80"/>
      <c r="AR42" s="80"/>
      <c r="AS42" s="80"/>
      <c r="AT42" s="80"/>
      <c r="AU42" s="43"/>
    </row>
    <row r="43" spans="2:47" s="42" customFormat="1" ht="39.75" customHeight="1" thickBot="1">
      <c r="B43" s="82">
        <v>38</v>
      </c>
      <c r="C43" s="80"/>
      <c r="D43" s="111">
        <f t="shared" si="0"/>
      </c>
      <c r="E43" s="111">
        <f t="shared" si="1"/>
      </c>
      <c r="F43" s="80"/>
      <c r="G43" s="80"/>
      <c r="H43" s="80"/>
      <c r="I43" s="111">
        <f t="shared" si="2"/>
      </c>
      <c r="J43" s="111">
        <f t="shared" si="3"/>
      </c>
      <c r="K43" s="80"/>
      <c r="L43" s="80"/>
      <c r="M43" s="80"/>
      <c r="N43" s="111">
        <f t="shared" si="4"/>
      </c>
      <c r="O43" s="111">
        <f t="shared" si="5"/>
      </c>
      <c r="P43" s="80"/>
      <c r="Q43" s="80"/>
      <c r="R43" s="80"/>
      <c r="S43" s="111">
        <f t="shared" si="6"/>
      </c>
      <c r="T43" s="111">
        <f t="shared" si="7"/>
      </c>
      <c r="U43" s="80"/>
      <c r="V43" s="80"/>
      <c r="W43" s="80"/>
      <c r="X43" s="111">
        <f t="shared" si="8"/>
      </c>
      <c r="Y43" s="111">
        <f t="shared" si="9"/>
      </c>
      <c r="Z43" s="80"/>
      <c r="AA43" s="80"/>
      <c r="AB43" s="80"/>
      <c r="AC43" s="111">
        <f t="shared" si="10"/>
      </c>
      <c r="AD43" s="111">
        <f t="shared" si="11"/>
      </c>
      <c r="AE43" s="80"/>
      <c r="AF43" s="80"/>
      <c r="AG43" s="80"/>
      <c r="AH43" s="111">
        <f t="shared" si="12"/>
      </c>
      <c r="AI43" s="111">
        <f t="shared" si="13"/>
      </c>
      <c r="AJ43" s="80"/>
      <c r="AK43" s="80"/>
      <c r="AL43" s="80"/>
      <c r="AM43" s="111">
        <f t="shared" si="14"/>
      </c>
      <c r="AN43" s="111">
        <f t="shared" si="15"/>
      </c>
      <c r="AO43" s="80"/>
      <c r="AP43" s="80"/>
      <c r="AQ43" s="80"/>
      <c r="AR43" s="80"/>
      <c r="AS43" s="80"/>
      <c r="AT43" s="80"/>
      <c r="AU43" s="43"/>
    </row>
    <row r="44" spans="2:47" s="42" customFormat="1" ht="39.75" customHeight="1" thickBot="1">
      <c r="B44" s="82">
        <v>39</v>
      </c>
      <c r="C44" s="80"/>
      <c r="D44" s="111">
        <f t="shared" si="0"/>
      </c>
      <c r="E44" s="111">
        <f t="shared" si="1"/>
      </c>
      <c r="F44" s="80"/>
      <c r="G44" s="80"/>
      <c r="H44" s="80"/>
      <c r="I44" s="111">
        <f t="shared" si="2"/>
      </c>
      <c r="J44" s="111">
        <f t="shared" si="3"/>
      </c>
      <c r="K44" s="80"/>
      <c r="L44" s="80"/>
      <c r="M44" s="80"/>
      <c r="N44" s="111">
        <f t="shared" si="4"/>
      </c>
      <c r="O44" s="111">
        <f t="shared" si="5"/>
      </c>
      <c r="P44" s="80"/>
      <c r="Q44" s="80"/>
      <c r="R44" s="80"/>
      <c r="S44" s="111">
        <f t="shared" si="6"/>
      </c>
      <c r="T44" s="111">
        <f t="shared" si="7"/>
      </c>
      <c r="U44" s="80"/>
      <c r="V44" s="80"/>
      <c r="W44" s="80"/>
      <c r="X44" s="111">
        <f t="shared" si="8"/>
      </c>
      <c r="Y44" s="111">
        <f t="shared" si="9"/>
      </c>
      <c r="Z44" s="80"/>
      <c r="AA44" s="80"/>
      <c r="AB44" s="80"/>
      <c r="AC44" s="111">
        <f t="shared" si="10"/>
      </c>
      <c r="AD44" s="111">
        <f t="shared" si="11"/>
      </c>
      <c r="AE44" s="80"/>
      <c r="AF44" s="80"/>
      <c r="AG44" s="80"/>
      <c r="AH44" s="111">
        <f t="shared" si="12"/>
      </c>
      <c r="AI44" s="111">
        <f t="shared" si="13"/>
      </c>
      <c r="AJ44" s="80"/>
      <c r="AK44" s="80"/>
      <c r="AL44" s="80"/>
      <c r="AM44" s="111">
        <f t="shared" si="14"/>
      </c>
      <c r="AN44" s="111">
        <f t="shared" si="15"/>
      </c>
      <c r="AO44" s="80"/>
      <c r="AP44" s="80"/>
      <c r="AQ44" s="80"/>
      <c r="AR44" s="80"/>
      <c r="AS44" s="80"/>
      <c r="AT44" s="80"/>
      <c r="AU44" s="43"/>
    </row>
    <row r="45" spans="2:47" s="42" customFormat="1" ht="39.75" customHeight="1" thickBot="1">
      <c r="B45" s="82">
        <v>40</v>
      </c>
      <c r="C45" s="80"/>
      <c r="D45" s="111">
        <f t="shared" si="0"/>
      </c>
      <c r="E45" s="111">
        <f t="shared" si="1"/>
      </c>
      <c r="F45" s="80"/>
      <c r="G45" s="80"/>
      <c r="H45" s="80"/>
      <c r="I45" s="111">
        <f t="shared" si="2"/>
      </c>
      <c r="J45" s="111">
        <f t="shared" si="3"/>
      </c>
      <c r="K45" s="80"/>
      <c r="L45" s="80"/>
      <c r="M45" s="80"/>
      <c r="N45" s="111">
        <f t="shared" si="4"/>
      </c>
      <c r="O45" s="111">
        <f t="shared" si="5"/>
      </c>
      <c r="P45" s="80"/>
      <c r="Q45" s="80"/>
      <c r="R45" s="80"/>
      <c r="S45" s="111">
        <f t="shared" si="6"/>
      </c>
      <c r="T45" s="111">
        <f t="shared" si="7"/>
      </c>
      <c r="U45" s="80"/>
      <c r="V45" s="80"/>
      <c r="W45" s="80"/>
      <c r="X45" s="111">
        <f t="shared" si="8"/>
      </c>
      <c r="Y45" s="111">
        <f t="shared" si="9"/>
      </c>
      <c r="Z45" s="80"/>
      <c r="AA45" s="80"/>
      <c r="AB45" s="80"/>
      <c r="AC45" s="111">
        <f t="shared" si="10"/>
      </c>
      <c r="AD45" s="111">
        <f t="shared" si="11"/>
      </c>
      <c r="AE45" s="80"/>
      <c r="AF45" s="80"/>
      <c r="AG45" s="80"/>
      <c r="AH45" s="111">
        <f t="shared" si="12"/>
      </c>
      <c r="AI45" s="111">
        <f t="shared" si="13"/>
      </c>
      <c r="AJ45" s="80"/>
      <c r="AK45" s="80"/>
      <c r="AL45" s="80"/>
      <c r="AM45" s="111">
        <f t="shared" si="14"/>
      </c>
      <c r="AN45" s="111">
        <f t="shared" si="15"/>
      </c>
      <c r="AO45" s="80"/>
      <c r="AP45" s="80"/>
      <c r="AQ45" s="80"/>
      <c r="AR45" s="80"/>
      <c r="AS45" s="80"/>
      <c r="AT45" s="80"/>
      <c r="AU45" s="43"/>
    </row>
    <row r="46" spans="2:47" s="42" customFormat="1" ht="39.75" customHeight="1" thickBot="1">
      <c r="B46" s="82" t="s">
        <v>97</v>
      </c>
      <c r="C46" s="80"/>
      <c r="D46" s="111">
        <f t="shared" si="0"/>
      </c>
      <c r="E46" s="111">
        <f t="shared" si="1"/>
      </c>
      <c r="F46" s="80"/>
      <c r="G46" s="80"/>
      <c r="H46" s="80"/>
      <c r="I46" s="111">
        <f t="shared" si="2"/>
      </c>
      <c r="J46" s="111">
        <f t="shared" si="3"/>
      </c>
      <c r="K46" s="80"/>
      <c r="L46" s="80"/>
      <c r="M46" s="80"/>
      <c r="N46" s="111">
        <f t="shared" si="4"/>
      </c>
      <c r="O46" s="111">
        <f t="shared" si="5"/>
      </c>
      <c r="P46" s="80"/>
      <c r="Q46" s="80"/>
      <c r="R46" s="80"/>
      <c r="S46" s="111">
        <f t="shared" si="6"/>
      </c>
      <c r="T46" s="111">
        <f t="shared" si="7"/>
      </c>
      <c r="U46" s="80"/>
      <c r="V46" s="80"/>
      <c r="W46" s="80"/>
      <c r="X46" s="111">
        <f t="shared" si="8"/>
      </c>
      <c r="Y46" s="111">
        <f t="shared" si="9"/>
      </c>
      <c r="Z46" s="80"/>
      <c r="AA46" s="80"/>
      <c r="AB46" s="80"/>
      <c r="AC46" s="111">
        <f t="shared" si="10"/>
      </c>
      <c r="AD46" s="111">
        <f t="shared" si="11"/>
      </c>
      <c r="AE46" s="80"/>
      <c r="AF46" s="80"/>
      <c r="AG46" s="80"/>
      <c r="AH46" s="111">
        <f t="shared" si="12"/>
      </c>
      <c r="AI46" s="111">
        <f t="shared" si="13"/>
      </c>
      <c r="AJ46" s="80"/>
      <c r="AK46" s="80"/>
      <c r="AL46" s="80"/>
      <c r="AM46" s="111">
        <f t="shared" si="14"/>
      </c>
      <c r="AN46" s="111">
        <f t="shared" si="15"/>
      </c>
      <c r="AO46" s="80"/>
      <c r="AP46" s="80"/>
      <c r="AQ46" s="80"/>
      <c r="AR46" s="80"/>
      <c r="AS46" s="80"/>
      <c r="AT46" s="80"/>
      <c r="AU46" s="43"/>
    </row>
    <row r="47" spans="2:47" s="42" customFormat="1" ht="13.5" thickBot="1">
      <c r="B47" s="3" t="s">
        <v>5</v>
      </c>
      <c r="C47" s="84">
        <f>COUNTIF(C6:C46,"Yes")</f>
        <v>0</v>
      </c>
      <c r="D47" s="84"/>
      <c r="E47" s="84"/>
      <c r="F47" s="84">
        <f>COUNTIF(F6:F46,"All")</f>
        <v>0</v>
      </c>
      <c r="G47" s="84"/>
      <c r="H47" s="84">
        <f>COUNTIF(H6:H46,"Yes")</f>
        <v>0</v>
      </c>
      <c r="I47" s="84"/>
      <c r="J47" s="84"/>
      <c r="K47" s="84">
        <f>COUNTIF(K6:K46,"All")</f>
        <v>0</v>
      </c>
      <c r="L47" s="84"/>
      <c r="M47" s="84">
        <f>COUNTIF(M6:M46,"Yes")</f>
        <v>0</v>
      </c>
      <c r="N47" s="84"/>
      <c r="O47" s="84"/>
      <c r="P47" s="84">
        <f>COUNTIF(P6:P46,"All")</f>
        <v>0</v>
      </c>
      <c r="Q47" s="84"/>
      <c r="R47" s="84">
        <f>COUNTIF(R6:R46,"Yes")</f>
        <v>0</v>
      </c>
      <c r="S47" s="84"/>
      <c r="T47" s="84"/>
      <c r="U47" s="84">
        <f>COUNTIF(U6:U46,"Yes")</f>
        <v>0</v>
      </c>
      <c r="V47" s="84"/>
      <c r="W47" s="84">
        <f>COUNTIF(W6:W46,"Yes")</f>
        <v>0</v>
      </c>
      <c r="X47" s="84"/>
      <c r="Y47" s="84"/>
      <c r="Z47" s="84">
        <f>COUNTIF(Z6:Z46,"Yes")</f>
        <v>0</v>
      </c>
      <c r="AA47" s="84"/>
      <c r="AB47" s="84">
        <f>COUNTIF(AB6:AB46,"Yes")</f>
        <v>0</v>
      </c>
      <c r="AC47" s="84"/>
      <c r="AD47" s="84"/>
      <c r="AE47" s="84">
        <f>COUNTIF(AE6:AE46,"Yes")</f>
        <v>0</v>
      </c>
      <c r="AF47" s="84"/>
      <c r="AG47" s="84">
        <f>COUNTIF(AG6:AG46,"Yes")</f>
        <v>0</v>
      </c>
      <c r="AH47" s="84"/>
      <c r="AI47" s="84"/>
      <c r="AJ47" s="84">
        <f>COUNTIF(AJ6:AJ46,"Yes")</f>
        <v>0</v>
      </c>
      <c r="AK47" s="84"/>
      <c r="AL47" s="84">
        <f>COUNTIF(AL6:AL46,"Yes")</f>
        <v>0</v>
      </c>
      <c r="AM47" s="84"/>
      <c r="AN47" s="84"/>
      <c r="AO47" s="84">
        <f aca="true" t="shared" si="16" ref="AO47:AU47">COUNTIF(AO6:AO46,"Yes")</f>
        <v>0</v>
      </c>
      <c r="AP47" s="84"/>
      <c r="AQ47" s="84">
        <f t="shared" si="16"/>
        <v>0</v>
      </c>
      <c r="AR47" s="84">
        <f t="shared" si="16"/>
        <v>0</v>
      </c>
      <c r="AS47" s="84">
        <f t="shared" si="16"/>
        <v>0</v>
      </c>
      <c r="AT47" s="84">
        <f t="shared" si="16"/>
        <v>0</v>
      </c>
      <c r="AU47" s="84">
        <f t="shared" si="16"/>
        <v>0</v>
      </c>
    </row>
    <row r="48" spans="2:47" s="42" customFormat="1" ht="13.5" thickBot="1">
      <c r="B48" s="3" t="s">
        <v>6</v>
      </c>
      <c r="C48" s="84">
        <f>COUNTIF(C6:C46,"No")</f>
        <v>0</v>
      </c>
      <c r="D48" s="84"/>
      <c r="E48" s="84"/>
      <c r="F48" s="84">
        <f>COUNTIF(F6:F46,"No")</f>
        <v>0</v>
      </c>
      <c r="G48" s="84"/>
      <c r="H48" s="84">
        <f>COUNTIF(H6:H46,"No")</f>
        <v>0</v>
      </c>
      <c r="I48" s="84"/>
      <c r="J48" s="84"/>
      <c r="K48" s="84">
        <f>COUNTIF(K6:K46,"No")</f>
        <v>0</v>
      </c>
      <c r="L48" s="84"/>
      <c r="M48" s="84">
        <f>COUNTIF(M6:M46,"No")</f>
        <v>0</v>
      </c>
      <c r="N48" s="84"/>
      <c r="O48" s="84"/>
      <c r="P48" s="84">
        <f>COUNTIF(P6:P46,"No")</f>
        <v>0</v>
      </c>
      <c r="Q48" s="84"/>
      <c r="R48" s="84">
        <f>COUNTIF(R6:R46,"No")</f>
        <v>0</v>
      </c>
      <c r="S48" s="84"/>
      <c r="T48" s="84"/>
      <c r="U48" s="84">
        <f>COUNTIF(U6:U46,"No")</f>
        <v>0</v>
      </c>
      <c r="V48" s="84"/>
      <c r="W48" s="84">
        <f>COUNTIF(W6:W46,"No")</f>
        <v>0</v>
      </c>
      <c r="X48" s="84"/>
      <c r="Y48" s="84"/>
      <c r="Z48" s="84">
        <f>COUNTIF(Z6:Z46,"No")</f>
        <v>0</v>
      </c>
      <c r="AA48" s="84"/>
      <c r="AB48" s="84">
        <f>COUNTIF(AB6:AB46,"No")</f>
        <v>0</v>
      </c>
      <c r="AC48" s="84"/>
      <c r="AD48" s="84"/>
      <c r="AE48" s="84">
        <f>COUNTIF(AE6:AE46,"No")</f>
        <v>0</v>
      </c>
      <c r="AF48" s="84"/>
      <c r="AG48" s="84">
        <f>COUNTIF(AG6:AG46,"No")</f>
        <v>0</v>
      </c>
      <c r="AH48" s="84"/>
      <c r="AI48" s="84"/>
      <c r="AJ48" s="84">
        <f>COUNTIF(AJ6:AJ46,"No")</f>
        <v>0</v>
      </c>
      <c r="AK48" s="84"/>
      <c r="AL48" s="84">
        <f>COUNTIF(AL6:AL46,"No")</f>
        <v>0</v>
      </c>
      <c r="AM48" s="84"/>
      <c r="AN48" s="84"/>
      <c r="AO48" s="84">
        <f aca="true" t="shared" si="17" ref="AO48:AU48">COUNTIF(AO6:AO46,"No")</f>
        <v>0</v>
      </c>
      <c r="AP48" s="84"/>
      <c r="AQ48" s="84">
        <f t="shared" si="17"/>
        <v>0</v>
      </c>
      <c r="AR48" s="84">
        <f t="shared" si="17"/>
        <v>0</v>
      </c>
      <c r="AS48" s="84">
        <f t="shared" si="17"/>
        <v>0</v>
      </c>
      <c r="AT48" s="84">
        <f t="shared" si="17"/>
        <v>0</v>
      </c>
      <c r="AU48" s="84">
        <f t="shared" si="17"/>
        <v>0</v>
      </c>
    </row>
    <row r="49" spans="2:47" s="42" customFormat="1" ht="13.5" thickBot="1">
      <c r="B49" s="3" t="s">
        <v>7</v>
      </c>
      <c r="C49" s="84">
        <f>SUM(C47:C48)</f>
        <v>0</v>
      </c>
      <c r="D49" s="84"/>
      <c r="E49" s="84"/>
      <c r="F49" s="84">
        <f>SUM(F47:F48)</f>
        <v>0</v>
      </c>
      <c r="G49" s="84"/>
      <c r="H49" s="84">
        <f>SUM(H47:H48)</f>
        <v>0</v>
      </c>
      <c r="I49" s="84"/>
      <c r="J49" s="84"/>
      <c r="K49" s="84">
        <f>SUM(K47:K48)</f>
        <v>0</v>
      </c>
      <c r="L49" s="84"/>
      <c r="M49" s="84">
        <f>SUM(M47:M48)</f>
        <v>0</v>
      </c>
      <c r="N49" s="84"/>
      <c r="O49" s="84"/>
      <c r="P49" s="84">
        <f>SUM(P47:P48)</f>
        <v>0</v>
      </c>
      <c r="Q49" s="84"/>
      <c r="R49" s="84">
        <f>SUM(R47:R48)</f>
        <v>0</v>
      </c>
      <c r="S49" s="84"/>
      <c r="T49" s="84"/>
      <c r="U49" s="84">
        <f>SUM(U47:U48)</f>
        <v>0</v>
      </c>
      <c r="V49" s="84"/>
      <c r="W49" s="84">
        <f>SUM(W47:W48)</f>
        <v>0</v>
      </c>
      <c r="X49" s="84"/>
      <c r="Y49" s="84"/>
      <c r="Z49" s="84">
        <f>SUM(Z47:Z48)</f>
        <v>0</v>
      </c>
      <c r="AA49" s="84"/>
      <c r="AB49" s="84">
        <f>SUM(AB47:AB48)</f>
        <v>0</v>
      </c>
      <c r="AC49" s="84"/>
      <c r="AD49" s="84"/>
      <c r="AE49" s="84">
        <f>SUM(AE47:AE48)</f>
        <v>0</v>
      </c>
      <c r="AF49" s="84"/>
      <c r="AG49" s="84">
        <f>SUM(AG47:AG48)</f>
        <v>0</v>
      </c>
      <c r="AH49" s="84"/>
      <c r="AI49" s="84"/>
      <c r="AJ49" s="84">
        <f>SUM(AJ47:AJ48)</f>
        <v>0</v>
      </c>
      <c r="AK49" s="84"/>
      <c r="AL49" s="84">
        <f>SUM(AL47:AL48)</f>
        <v>0</v>
      </c>
      <c r="AM49" s="84"/>
      <c r="AN49" s="84"/>
      <c r="AO49" s="84">
        <f aca="true" t="shared" si="18" ref="AO49:AU49">SUM(AO47:AO48)</f>
        <v>0</v>
      </c>
      <c r="AP49" s="84"/>
      <c r="AQ49" s="84">
        <f t="shared" si="18"/>
        <v>0</v>
      </c>
      <c r="AR49" s="84">
        <f t="shared" si="18"/>
        <v>0</v>
      </c>
      <c r="AS49" s="84">
        <f t="shared" si="18"/>
        <v>0</v>
      </c>
      <c r="AT49" s="84">
        <f t="shared" si="18"/>
        <v>0</v>
      </c>
      <c r="AU49" s="84">
        <f t="shared" si="18"/>
        <v>0</v>
      </c>
    </row>
    <row r="50" spans="2:47" s="55" customFormat="1" ht="13.5" thickBot="1">
      <c r="B50" s="5" t="s">
        <v>8</v>
      </c>
      <c r="C50" s="85" t="str">
        <f>IF(ISERROR(C47/C49),"%",C47/C49)</f>
        <v>%</v>
      </c>
      <c r="D50" s="85"/>
      <c r="E50" s="85"/>
      <c r="F50" s="85" t="str">
        <f>IF(ISERROR(F47/F49),"%",F47/F49)</f>
        <v>%</v>
      </c>
      <c r="G50" s="85"/>
      <c r="H50" s="85" t="str">
        <f>IF(ISERROR(H47/H49),"%",H47/H49)</f>
        <v>%</v>
      </c>
      <c r="I50" s="85"/>
      <c r="J50" s="85"/>
      <c r="K50" s="85" t="str">
        <f>IF(ISERROR(K47/K49),"%",K47/K49)</f>
        <v>%</v>
      </c>
      <c r="L50" s="85"/>
      <c r="M50" s="85" t="str">
        <f>IF(ISERROR(M47/M49),"%",M47/M49)</f>
        <v>%</v>
      </c>
      <c r="N50" s="85"/>
      <c r="O50" s="85"/>
      <c r="P50" s="85" t="str">
        <f>IF(ISERROR(P47/P49),"%",P47/P49)</f>
        <v>%</v>
      </c>
      <c r="Q50" s="85"/>
      <c r="R50" s="85" t="str">
        <f>IF(ISERROR(R47/R49),"%",R47/R49)</f>
        <v>%</v>
      </c>
      <c r="S50" s="85"/>
      <c r="T50" s="85"/>
      <c r="U50" s="85" t="str">
        <f>IF(ISERROR(U47/U49),"%",U47/U49)</f>
        <v>%</v>
      </c>
      <c r="V50" s="85"/>
      <c r="W50" s="85" t="str">
        <f>IF(ISERROR(W47/W49),"%",W47/W49)</f>
        <v>%</v>
      </c>
      <c r="X50" s="85"/>
      <c r="Y50" s="85"/>
      <c r="Z50" s="85" t="str">
        <f>IF(ISERROR(Z47/Z49),"%",Z47/Z49)</f>
        <v>%</v>
      </c>
      <c r="AA50" s="85"/>
      <c r="AB50" s="85" t="str">
        <f>IF(ISERROR(AB47/AB49),"%",AB47/AB49)</f>
        <v>%</v>
      </c>
      <c r="AC50" s="85"/>
      <c r="AD50" s="85"/>
      <c r="AE50" s="85" t="str">
        <f>IF(ISERROR(AE47/AE49),"%",AE47/AE49)</f>
        <v>%</v>
      </c>
      <c r="AF50" s="85"/>
      <c r="AG50" s="85" t="str">
        <f>IF(ISERROR(AG47/AG49),"%",AG47/AG49)</f>
        <v>%</v>
      </c>
      <c r="AH50" s="85"/>
      <c r="AI50" s="85"/>
      <c r="AJ50" s="85" t="str">
        <f>IF(ISERROR(AJ47/AJ49),"%",AJ47/AJ49)</f>
        <v>%</v>
      </c>
      <c r="AK50" s="85"/>
      <c r="AL50" s="85" t="str">
        <f>IF(ISERROR(AL47/AL49),"%",AL47/AL49)</f>
        <v>%</v>
      </c>
      <c r="AM50" s="85"/>
      <c r="AN50" s="85"/>
      <c r="AO50" s="85" t="str">
        <f aca="true" t="shared" si="19" ref="AO50:AU50">IF(ISERROR(AO47/AO49),"%",AO47/AO49)</f>
        <v>%</v>
      </c>
      <c r="AP50" s="85"/>
      <c r="AQ50" s="85" t="str">
        <f t="shared" si="19"/>
        <v>%</v>
      </c>
      <c r="AR50" s="85" t="str">
        <f t="shared" si="19"/>
        <v>%</v>
      </c>
      <c r="AS50" s="85" t="str">
        <f t="shared" si="19"/>
        <v>%</v>
      </c>
      <c r="AT50" s="85" t="str">
        <f t="shared" si="19"/>
        <v>%</v>
      </c>
      <c r="AU50" s="85" t="str">
        <f t="shared" si="19"/>
        <v>%</v>
      </c>
    </row>
    <row r="51" spans="3:47" s="42" customFormat="1" ht="12.7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row>
    <row r="52" spans="3:47" s="42" customFormat="1" ht="13.5" thickBot="1">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row>
    <row r="53" spans="2:47" s="42" customFormat="1" ht="13.5" thickBot="1">
      <c r="B53" s="3" t="s">
        <v>18</v>
      </c>
      <c r="C53" s="84">
        <f>COUNTIF(C6:C46,"NA")</f>
        <v>0</v>
      </c>
      <c r="D53" s="84"/>
      <c r="E53" s="84"/>
      <c r="F53" s="84">
        <f>COUNTIF(F6:F46,"NA")</f>
        <v>0</v>
      </c>
      <c r="G53" s="84"/>
      <c r="H53" s="84">
        <f>COUNTIF(H6:H46,"NA")</f>
        <v>0</v>
      </c>
      <c r="I53" s="84"/>
      <c r="J53" s="84"/>
      <c r="K53" s="84">
        <f>COUNTIF(K6:K46,"NA")</f>
        <v>0</v>
      </c>
      <c r="L53" s="84"/>
      <c r="M53" s="84">
        <f>COUNTIF(M6:M46,"NA")</f>
        <v>0</v>
      </c>
      <c r="N53" s="84"/>
      <c r="O53" s="84"/>
      <c r="P53" s="84">
        <f>COUNTIF(P6:P46,"NA")</f>
        <v>0</v>
      </c>
      <c r="Q53" s="84"/>
      <c r="R53" s="84">
        <f>COUNTIF(R6:R46,"NA")</f>
        <v>0</v>
      </c>
      <c r="S53" s="84"/>
      <c r="T53" s="84"/>
      <c r="U53" s="84">
        <f>COUNTIF(U6:U46,"NA")</f>
        <v>0</v>
      </c>
      <c r="V53" s="84"/>
      <c r="W53" s="84">
        <f>COUNTIF(W6:W46,"NA")</f>
        <v>0</v>
      </c>
      <c r="X53" s="84"/>
      <c r="Y53" s="84"/>
      <c r="Z53" s="84">
        <f>COUNTIF(Z6:Z46,"NA")</f>
        <v>0</v>
      </c>
      <c r="AA53" s="84"/>
      <c r="AB53" s="84">
        <f>COUNTIF(AB6:AB46,"NA")</f>
        <v>0</v>
      </c>
      <c r="AC53" s="84"/>
      <c r="AD53" s="84"/>
      <c r="AE53" s="84">
        <f>COUNTIF(AE6:AE46,"NA")</f>
        <v>0</v>
      </c>
      <c r="AF53" s="84"/>
      <c r="AG53" s="84">
        <f>COUNTIF(AG6:AG46,"NA")</f>
        <v>0</v>
      </c>
      <c r="AH53" s="84"/>
      <c r="AI53" s="84"/>
      <c r="AJ53" s="84">
        <f>COUNTIF(AJ6:AJ46,"NA")</f>
        <v>0</v>
      </c>
      <c r="AK53" s="84"/>
      <c r="AL53" s="84">
        <f>COUNTIF(AL6:AL46,"NA")</f>
        <v>0</v>
      </c>
      <c r="AM53" s="84"/>
      <c r="AN53" s="84"/>
      <c r="AO53" s="84">
        <f aca="true" t="shared" si="20" ref="AO53:AU53">COUNTIF(AO6:AO46,"NA")</f>
        <v>0</v>
      </c>
      <c r="AP53" s="84"/>
      <c r="AQ53" s="84">
        <f t="shared" si="20"/>
        <v>0</v>
      </c>
      <c r="AR53" s="84">
        <f t="shared" si="20"/>
        <v>0</v>
      </c>
      <c r="AS53" s="84">
        <f t="shared" si="20"/>
        <v>0</v>
      </c>
      <c r="AT53" s="84">
        <f t="shared" si="20"/>
        <v>0</v>
      </c>
      <c r="AU53" s="84">
        <f t="shared" si="20"/>
        <v>0</v>
      </c>
    </row>
    <row r="54" spans="2:47" s="42" customFormat="1" ht="13.5" thickBot="1">
      <c r="B54" s="3" t="s">
        <v>21</v>
      </c>
      <c r="C54" s="84">
        <f>COUNTIF(C6:C46,"*Exception*")</f>
        <v>0</v>
      </c>
      <c r="D54" s="84"/>
      <c r="E54" s="84"/>
      <c r="F54" s="84">
        <f>COUNTIF(F6:F46,"*Exception*")</f>
        <v>0</v>
      </c>
      <c r="G54" s="84"/>
      <c r="H54" s="84">
        <f>COUNTIF(H6:H46,"*Exception*")</f>
        <v>0</v>
      </c>
      <c r="I54" s="84"/>
      <c r="J54" s="84"/>
      <c r="K54" s="84">
        <f>COUNTIF(K6:K46,"*Exception*")</f>
        <v>0</v>
      </c>
      <c r="L54" s="84"/>
      <c r="M54" s="84">
        <f>COUNTIF(M6:M46,"*Exception*")</f>
        <v>0</v>
      </c>
      <c r="N54" s="84"/>
      <c r="O54" s="84"/>
      <c r="P54" s="84">
        <f>COUNTIF(P6:P46,"*Exception*")</f>
        <v>0</v>
      </c>
      <c r="Q54" s="84"/>
      <c r="R54" s="84">
        <f>COUNTIF(R6:R46,"*Exception*")</f>
        <v>0</v>
      </c>
      <c r="S54" s="84"/>
      <c r="T54" s="84"/>
      <c r="U54" s="84">
        <f>COUNTIF(U6:U46,"*Exception*")</f>
        <v>0</v>
      </c>
      <c r="V54" s="84"/>
      <c r="W54" s="84">
        <f>COUNTIF(W6:W46,"*Exception*")</f>
        <v>0</v>
      </c>
      <c r="X54" s="84"/>
      <c r="Y54" s="84"/>
      <c r="Z54" s="84">
        <f>COUNTIF(Z6:Z46,"*Exception*")</f>
        <v>0</v>
      </c>
      <c r="AA54" s="84"/>
      <c r="AB54" s="84">
        <f>COUNTIF(AB6:AB46,"*Exception*")</f>
        <v>0</v>
      </c>
      <c r="AC54" s="84"/>
      <c r="AD54" s="84"/>
      <c r="AE54" s="84">
        <f>COUNTIF(AE6:AE46,"*Exception*")</f>
        <v>0</v>
      </c>
      <c r="AF54" s="84"/>
      <c r="AG54" s="84">
        <f>COUNTIF(AG6:AG46,"*Exception*")</f>
        <v>0</v>
      </c>
      <c r="AH54" s="84"/>
      <c r="AI54" s="84"/>
      <c r="AJ54" s="84">
        <f>COUNTIF(AJ6:AJ46,"*Exception*")</f>
        <v>0</v>
      </c>
      <c r="AK54" s="84"/>
      <c r="AL54" s="84">
        <f>COUNTIF(AL6:AL46,"*Exception*")</f>
        <v>0</v>
      </c>
      <c r="AM54" s="84"/>
      <c r="AN54" s="84"/>
      <c r="AO54" s="84">
        <f aca="true" t="shared" si="21" ref="AO54:AU54">COUNTIF(AO6:AO46,"*Exception*")</f>
        <v>0</v>
      </c>
      <c r="AP54" s="84"/>
      <c r="AQ54" s="84">
        <f t="shared" si="21"/>
        <v>0</v>
      </c>
      <c r="AR54" s="84">
        <f t="shared" si="21"/>
        <v>0</v>
      </c>
      <c r="AS54" s="84">
        <f t="shared" si="21"/>
        <v>0</v>
      </c>
      <c r="AT54" s="84">
        <f t="shared" si="21"/>
        <v>0</v>
      </c>
      <c r="AU54" s="84">
        <f t="shared" si="21"/>
        <v>0</v>
      </c>
    </row>
    <row r="57" ht="14.25">
      <c r="B57" s="113"/>
    </row>
    <row r="58" ht="14.25">
      <c r="B58" s="115"/>
    </row>
    <row r="59" ht="14.25">
      <c r="B59" s="115"/>
    </row>
    <row r="60" ht="14.25">
      <c r="B60" s="115"/>
    </row>
    <row r="61" ht="14.25">
      <c r="B61" s="115"/>
    </row>
    <row r="62" ht="14.25">
      <c r="B62" s="114"/>
    </row>
    <row r="63" ht="14.25">
      <c r="B63" s="114"/>
    </row>
    <row r="64" ht="14.25">
      <c r="B64" s="114"/>
    </row>
    <row r="65" ht="14.25">
      <c r="B65" s="114"/>
    </row>
    <row r="79" ht="14.25" hidden="1">
      <c r="B79" s="42" t="s">
        <v>25</v>
      </c>
    </row>
    <row r="80" ht="14.25" hidden="1">
      <c r="B80" s="42" t="s">
        <v>26</v>
      </c>
    </row>
    <row r="81" ht="14.25" hidden="1">
      <c r="B81" s="42" t="s">
        <v>37</v>
      </c>
    </row>
    <row r="82" ht="14.25" hidden="1">
      <c r="B82" s="42" t="s">
        <v>33</v>
      </c>
    </row>
    <row r="83" ht="14.25" hidden="1">
      <c r="B83" s="42" t="s">
        <v>34</v>
      </c>
    </row>
    <row r="84" ht="14.25" hidden="1">
      <c r="B84" s="42" t="s">
        <v>27</v>
      </c>
    </row>
    <row r="85" ht="14.25" hidden="1">
      <c r="B85" s="42" t="s">
        <v>38</v>
      </c>
    </row>
    <row r="86" ht="14.25" hidden="1">
      <c r="B86" s="42" t="s">
        <v>28</v>
      </c>
    </row>
    <row r="87" ht="14.25" hidden="1">
      <c r="B87" s="42" t="s">
        <v>29</v>
      </c>
    </row>
    <row r="88" ht="14.25" hidden="1">
      <c r="B88" s="42" t="s">
        <v>30</v>
      </c>
    </row>
    <row r="89" ht="14.25" hidden="1">
      <c r="B89" s="42" t="s">
        <v>39</v>
      </c>
    </row>
    <row r="90" ht="14.25" hidden="1">
      <c r="B90" s="42" t="s">
        <v>35</v>
      </c>
    </row>
    <row r="91" ht="14.25" hidden="1">
      <c r="B91" s="42" t="s">
        <v>36</v>
      </c>
    </row>
    <row r="92" ht="14.25" hidden="1">
      <c r="B92" s="42" t="s">
        <v>40</v>
      </c>
    </row>
    <row r="93" ht="14.25" hidden="1">
      <c r="B93" s="42" t="s">
        <v>31</v>
      </c>
    </row>
    <row r="94" ht="14.25" hidden="1">
      <c r="B94" s="42" t="s">
        <v>41</v>
      </c>
    </row>
    <row r="95" ht="14.25" hidden="1">
      <c r="B95" s="42" t="s">
        <v>32</v>
      </c>
    </row>
  </sheetData>
  <sheetProtection formatCells="0" formatColumns="0" formatRows="0" insertColumns="0" insertRows="0" insertHyperlinks="0" deleteColumns="0" deleteRows="0" sort="0" autoFilter="0" pivotTables="0"/>
  <conditionalFormatting sqref="G6:G46">
    <cfRule type="expression" priority="8" dxfId="0" stopIfTrue="1">
      <formula>(F6="All")</formula>
    </cfRule>
  </conditionalFormatting>
  <conditionalFormatting sqref="L6:L46">
    <cfRule type="expression" priority="7" dxfId="0" stopIfTrue="1">
      <formula>(K6="All")</formula>
    </cfRule>
  </conditionalFormatting>
  <conditionalFormatting sqref="Q6:Q46">
    <cfRule type="expression" priority="6" dxfId="0" stopIfTrue="1">
      <formula>(P6="All")</formula>
    </cfRule>
  </conditionalFormatting>
  <conditionalFormatting sqref="V6:V46">
    <cfRule type="expression" priority="5" dxfId="0" stopIfTrue="1">
      <formula>(U6="Yes")</formula>
    </cfRule>
  </conditionalFormatting>
  <conditionalFormatting sqref="AA6:AA46">
    <cfRule type="expression" priority="4" dxfId="0" stopIfTrue="1">
      <formula>(Z6="Yes")</formula>
    </cfRule>
  </conditionalFormatting>
  <conditionalFormatting sqref="AF6:AF46">
    <cfRule type="expression" priority="3" dxfId="0" stopIfTrue="1">
      <formula>(AE6="Yes")</formula>
    </cfRule>
  </conditionalFormatting>
  <conditionalFormatting sqref="AK6:AK46">
    <cfRule type="expression" priority="2" dxfId="0" stopIfTrue="1">
      <formula>(AJ6="Yes")</formula>
    </cfRule>
  </conditionalFormatting>
  <conditionalFormatting sqref="AP6:AP46">
    <cfRule type="expression" priority="1" dxfId="0" stopIfTrue="1">
      <formula>(AO6="Yes")</formula>
    </cfRule>
  </conditionalFormatting>
  <dataValidations count="4">
    <dataValidation type="list" allowBlank="1" showInputMessage="1" showErrorMessage="1" sqref="U6:U46 AE6:AE46 Z6:Z46 AQ6:AU46 AJ6:AJ46 AO6:AO46">
      <formula1>"Yes, No, NA, Exception"</formula1>
    </dataValidation>
    <dataValidation type="list" allowBlank="1" showInputMessage="1" showErrorMessage="1" sqref="C6:C46 H6:H46 M6:M46 R6:R46 W6:W46 AB6:AB46 AG6:AG46 AL6:AL46">
      <formula1>"Yes, No"</formula1>
    </dataValidation>
    <dataValidation type="list" allowBlank="1" showInputMessage="1" showErrorMessage="1" sqref="P6:P46">
      <formula1>"All, 2 of the actions, Assessment only, Investigation only, Referral only, No, NA, Exception"</formula1>
    </dataValidation>
    <dataValidation type="list" allowBlank="1" showInputMessage="1" showErrorMessage="1" sqref="F6:F46 K6:K46">
      <formula1>"All, 2 of the actions, Assessment only, Investigation only, Referral only, No, NA, Exception"</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50"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B1:N142"/>
  <sheetViews>
    <sheetView showGridLines="0" zoomScalePageLayoutView="0" workbookViewId="0" topLeftCell="A1">
      <selection activeCell="A1" sqref="A1"/>
    </sheetView>
  </sheetViews>
  <sheetFormatPr defaultColWidth="9.140625" defaultRowHeight="15"/>
  <cols>
    <col min="1" max="1" width="9.140625" style="30" customWidth="1"/>
    <col min="2" max="2" width="29.7109375" style="30" customWidth="1"/>
    <col min="3" max="4" width="11.421875" style="30" customWidth="1"/>
    <col min="5" max="5" width="30.57421875" style="30" customWidth="1"/>
    <col min="6" max="6" width="13.00390625" style="30" customWidth="1"/>
    <col min="7" max="7" width="17.57421875" style="30" customWidth="1"/>
    <col min="8" max="8" width="13.00390625" style="30" customWidth="1"/>
    <col min="9" max="9" width="17.7109375" style="30" customWidth="1"/>
    <col min="10" max="16384" width="9.140625" style="30" customWidth="1"/>
  </cols>
  <sheetData>
    <row r="1" spans="2:9" ht="45.75" customHeight="1">
      <c r="B1" s="224" t="str">
        <f>'Hidden sheet'!B3&amp;": "&amp;'Hidden sheet'!B4&amp;" clinical audit report"</f>
        <v>GORD in children and young people:  'red flag' symptoms clinical audit report</v>
      </c>
      <c r="C1" s="225"/>
      <c r="D1" s="225"/>
      <c r="E1" s="225"/>
      <c r="F1" s="225"/>
      <c r="G1" s="225"/>
      <c r="H1" s="225"/>
      <c r="I1" s="225"/>
    </row>
    <row r="2" spans="2:9" ht="15">
      <c r="B2" s="226"/>
      <c r="C2" s="226"/>
      <c r="D2" s="226"/>
      <c r="E2" s="226"/>
      <c r="F2" s="226"/>
      <c r="G2" s="226"/>
      <c r="H2" s="226"/>
      <c r="I2" s="196"/>
    </row>
    <row r="3" spans="2:14" s="78" customFormat="1" ht="15.75">
      <c r="B3" s="222" t="s">
        <v>44</v>
      </c>
      <c r="C3" s="222"/>
      <c r="D3" s="222"/>
      <c r="E3" s="227"/>
      <c r="F3" s="227"/>
      <c r="G3" s="227"/>
      <c r="H3" s="223"/>
      <c r="I3" s="223"/>
      <c r="J3" s="95"/>
      <c r="K3" s="95"/>
      <c r="L3" s="95"/>
      <c r="M3" s="95"/>
      <c r="N3" s="95"/>
    </row>
    <row r="4" spans="2:14" s="78" customFormat="1" ht="15.75" customHeight="1">
      <c r="B4" s="219" t="str">
        <f>Introduction!B1&amp;"."</f>
        <v>GORD in children and young people:  'red flag' symptoms clinical audit.</v>
      </c>
      <c r="C4" s="219"/>
      <c r="D4" s="219"/>
      <c r="E4" s="220"/>
      <c r="F4" s="220"/>
      <c r="G4" s="220"/>
      <c r="H4" s="221"/>
      <c r="I4" s="221"/>
      <c r="J4" s="95"/>
      <c r="K4" s="95"/>
      <c r="L4" s="95"/>
      <c r="M4" s="95"/>
      <c r="N4" s="95"/>
    </row>
    <row r="5" spans="2:14" s="78" customFormat="1" ht="15.75" customHeight="1">
      <c r="B5" s="219"/>
      <c r="C5" s="219"/>
      <c r="D5" s="219"/>
      <c r="E5" s="220"/>
      <c r="F5" s="220"/>
      <c r="G5" s="220"/>
      <c r="H5" s="221"/>
      <c r="I5" s="221"/>
      <c r="J5" s="95"/>
      <c r="K5" s="95"/>
      <c r="L5" s="95"/>
      <c r="M5" s="95"/>
      <c r="N5" s="95"/>
    </row>
    <row r="6" spans="2:14" s="78" customFormat="1" ht="15.75">
      <c r="B6" s="222" t="s">
        <v>45</v>
      </c>
      <c r="C6" s="222"/>
      <c r="D6" s="222"/>
      <c r="E6" s="227"/>
      <c r="F6" s="227"/>
      <c r="G6" s="227"/>
      <c r="H6" s="223"/>
      <c r="I6" s="223"/>
      <c r="J6" s="95"/>
      <c r="K6" s="95"/>
      <c r="L6" s="95"/>
      <c r="M6" s="95"/>
      <c r="N6" s="95"/>
    </row>
    <row r="7" spans="2:14" s="78" customFormat="1" ht="31.5" customHeight="1">
      <c r="B7" s="219" t="str">
        <f>"The aim of this clinical audit is "&amp;'Hidden sheet'!B7&amp;"."</f>
        <v>The aim of this clinical audit is to ensure that infants, children and young people with vomiting or regurgitation and 'red flag' symptoms suggestive of disorders other than GORD have been followed up appropriately.</v>
      </c>
      <c r="C7" s="219"/>
      <c r="D7" s="219"/>
      <c r="E7" s="220"/>
      <c r="F7" s="220"/>
      <c r="G7" s="220"/>
      <c r="H7" s="221"/>
      <c r="I7" s="221"/>
      <c r="J7" s="95"/>
      <c r="K7" s="95"/>
      <c r="L7" s="95"/>
      <c r="M7" s="95"/>
      <c r="N7" s="95"/>
    </row>
    <row r="8" spans="2:14" s="78" customFormat="1" ht="15.75" customHeight="1">
      <c r="B8" s="219"/>
      <c r="C8" s="219"/>
      <c r="D8" s="219"/>
      <c r="E8" s="220"/>
      <c r="F8" s="220"/>
      <c r="G8" s="220"/>
      <c r="H8" s="221"/>
      <c r="I8" s="221"/>
      <c r="J8" s="95"/>
      <c r="K8" s="95"/>
      <c r="L8" s="95"/>
      <c r="M8" s="95"/>
      <c r="N8" s="95"/>
    </row>
    <row r="9" spans="2:14" s="78" customFormat="1" ht="15.75">
      <c r="B9" s="222" t="s">
        <v>68</v>
      </c>
      <c r="C9" s="222"/>
      <c r="D9" s="222"/>
      <c r="E9" s="227"/>
      <c r="F9" s="227"/>
      <c r="G9" s="227"/>
      <c r="H9" s="223"/>
      <c r="I9" s="223"/>
      <c r="J9" s="95"/>
      <c r="K9" s="95"/>
      <c r="L9" s="95"/>
      <c r="M9" s="95"/>
      <c r="N9" s="95"/>
    </row>
    <row r="10" spans="2:14" s="78" customFormat="1" ht="29.25" customHeight="1">
      <c r="B10" s="219" t="str">
        <f>"The audit standards are based on "&amp;'Hidden sheet'!B2&amp;". NICE clinical guideline "&amp;'Hidden sheet'!B5&amp;" ("&amp;'Hidden sheet'!B6&amp;")."</f>
        <v>The audit standards are based on Gastro-oesophageal reflux disease: recognition, diagnosis and management in children and young people. NICE clinical guideline NG1 (2015).</v>
      </c>
      <c r="C10" s="219"/>
      <c r="D10" s="219"/>
      <c r="E10" s="220"/>
      <c r="F10" s="220"/>
      <c r="G10" s="220"/>
      <c r="H10" s="221"/>
      <c r="I10" s="221"/>
      <c r="J10" s="95"/>
      <c r="K10" s="95"/>
      <c r="L10" s="95"/>
      <c r="M10" s="95"/>
      <c r="N10" s="95"/>
    </row>
    <row r="11" spans="2:14" s="78" customFormat="1" ht="15.75" customHeight="1">
      <c r="B11" s="219"/>
      <c r="C11" s="219"/>
      <c r="D11" s="219"/>
      <c r="E11" s="220"/>
      <c r="F11" s="220"/>
      <c r="G11" s="220"/>
      <c r="H11" s="221"/>
      <c r="I11" s="221"/>
      <c r="J11" s="95"/>
      <c r="K11" s="95"/>
      <c r="L11" s="95"/>
      <c r="M11" s="95"/>
      <c r="N11" s="95"/>
    </row>
    <row r="12" spans="2:14" s="78" customFormat="1" ht="15.75">
      <c r="B12" s="222" t="s">
        <v>46</v>
      </c>
      <c r="C12" s="222"/>
      <c r="D12" s="222"/>
      <c r="E12" s="227"/>
      <c r="F12" s="227"/>
      <c r="G12" s="227"/>
      <c r="H12" s="223"/>
      <c r="I12" s="223"/>
      <c r="J12" s="95"/>
      <c r="K12" s="95"/>
      <c r="L12" s="95"/>
      <c r="M12" s="95"/>
      <c r="N12" s="95"/>
    </row>
    <row r="13" spans="2:14" s="78" customFormat="1" ht="31.5" customHeight="1">
      <c r="B13" s="219" t="str">
        <f>"The audit sample includes "&amp;'Hidden sheet'!B11&amp;"."</f>
        <v>The audit sample includes infants, children and young people aged under 18 years who present with vomiting and regurgitation and 'red flag' symptoms.</v>
      </c>
      <c r="C13" s="219"/>
      <c r="D13" s="219"/>
      <c r="E13" s="220"/>
      <c r="F13" s="220"/>
      <c r="G13" s="220"/>
      <c r="H13" s="221"/>
      <c r="I13" s="221"/>
      <c r="J13" s="95"/>
      <c r="K13" s="95"/>
      <c r="L13" s="95"/>
      <c r="M13" s="95"/>
      <c r="N13" s="95"/>
    </row>
    <row r="14" spans="2:14" s="78" customFormat="1" ht="15">
      <c r="B14" s="219"/>
      <c r="C14" s="219"/>
      <c r="D14" s="219"/>
      <c r="E14" s="220"/>
      <c r="F14" s="220"/>
      <c r="G14" s="220"/>
      <c r="H14" s="221"/>
      <c r="I14" s="221"/>
      <c r="J14" s="95"/>
      <c r="K14" s="95"/>
      <c r="L14" s="95"/>
      <c r="M14" s="95"/>
      <c r="N14" s="95"/>
    </row>
    <row r="15" spans="2:14" s="78" customFormat="1" ht="20.25" customHeight="1">
      <c r="B15" s="222" t="s">
        <v>52</v>
      </c>
      <c r="C15" s="222"/>
      <c r="D15" s="222"/>
      <c r="E15" s="222"/>
      <c r="F15" s="222"/>
      <c r="G15" s="222"/>
      <c r="H15" s="223"/>
      <c r="I15" s="223"/>
      <c r="J15" s="95"/>
      <c r="K15" s="95"/>
      <c r="L15" s="95"/>
      <c r="M15" s="95"/>
      <c r="N15" s="95"/>
    </row>
    <row r="16" spans="2:9" s="78" customFormat="1" ht="15">
      <c r="B16" s="228"/>
      <c r="C16" s="204"/>
      <c r="D16" s="204"/>
      <c r="E16" s="204"/>
      <c r="F16" s="32" t="s">
        <v>19</v>
      </c>
      <c r="G16" s="33">
        <f>COUNTA('GI red flags'!G6:G46)</f>
        <v>0</v>
      </c>
      <c r="H16" s="32" t="s">
        <v>20</v>
      </c>
      <c r="I16" s="36">
        <f>COUNTA('GI red flags re-audit'!E6:E46)</f>
        <v>0</v>
      </c>
    </row>
    <row r="17" spans="2:9" s="78" customFormat="1" ht="15.75" thickBot="1">
      <c r="B17" s="229"/>
      <c r="C17" s="230"/>
      <c r="D17" s="230"/>
      <c r="E17" s="230"/>
      <c r="F17" s="230"/>
      <c r="G17" s="230"/>
      <c r="H17" s="230"/>
      <c r="I17" s="230"/>
    </row>
    <row r="18" spans="2:9" ht="15.75" thickBot="1">
      <c r="B18" s="216" t="s">
        <v>68</v>
      </c>
      <c r="C18" s="217"/>
      <c r="D18" s="217"/>
      <c r="E18" s="218"/>
      <c r="F18" s="216" t="s">
        <v>53</v>
      </c>
      <c r="G18" s="217"/>
      <c r="H18" s="216" t="s">
        <v>54</v>
      </c>
      <c r="I18" s="218"/>
    </row>
    <row r="19" spans="2:9" ht="46.5" customHeight="1" thickBot="1">
      <c r="B19" s="206" t="str">
        <f>'Audit standards'!B12</f>
        <v>1. Where 'red flag' symptoms are present that suggest disorders other than GORD, along with vomiting or regurgitation, they are investigated and/or the infant, child or young person is referred, according to the table below.  </v>
      </c>
      <c r="C19" s="214"/>
      <c r="D19" s="214"/>
      <c r="E19" s="215"/>
      <c r="F19" s="124" t="s">
        <v>147</v>
      </c>
      <c r="G19" s="125" t="s">
        <v>148</v>
      </c>
      <c r="H19" s="126" t="s">
        <v>147</v>
      </c>
      <c r="I19" s="127" t="s">
        <v>148</v>
      </c>
    </row>
    <row r="20" spans="2:9" s="99" customFormat="1" ht="19.5" customHeight="1" thickBot="1">
      <c r="B20" s="128" t="s">
        <v>149</v>
      </c>
      <c r="C20" s="116"/>
      <c r="D20" s="116"/>
      <c r="E20" s="116"/>
      <c r="F20" s="129"/>
      <c r="G20" s="131"/>
      <c r="H20" s="129"/>
      <c r="I20" s="130"/>
    </row>
    <row r="21" spans="2:9" ht="46.5" customHeight="1" thickBot="1">
      <c r="B21" s="206" t="s">
        <v>125</v>
      </c>
      <c r="C21" s="214"/>
      <c r="D21" s="214"/>
      <c r="E21" s="215"/>
      <c r="F21" s="132">
        <f>COUNTIF('GI red flags'!$G$6:$G$46,"Yes")</f>
        <v>0</v>
      </c>
      <c r="G21" s="132">
        <f>'GI red flags'!$J$47</f>
        <v>0</v>
      </c>
      <c r="H21" s="132">
        <f>COUNTIF('GI red flags re-audit'!$G$6:$G$46,"Yes")</f>
        <v>0</v>
      </c>
      <c r="I21" s="132">
        <f>'GI red flags re-audit'!$J$47</f>
        <v>0</v>
      </c>
    </row>
    <row r="22" spans="2:9" ht="46.5" customHeight="1" thickBot="1">
      <c r="B22" s="206" t="s">
        <v>126</v>
      </c>
      <c r="C22" s="214"/>
      <c r="D22" s="214"/>
      <c r="E22" s="215"/>
      <c r="F22" s="132">
        <f>COUNTIF([0]!Bile,"Yes")</f>
        <v>0</v>
      </c>
      <c r="G22" s="132">
        <f>'GI red flags'!$O$47</f>
        <v>0</v>
      </c>
      <c r="H22" s="132">
        <f>COUNTIF('GI red flags re-audit'!L6:L46,"Yes")</f>
        <v>0</v>
      </c>
      <c r="I22" s="132">
        <f>'GI red flags re-audit'!$O$47</f>
        <v>0</v>
      </c>
    </row>
    <row r="23" spans="2:9" ht="46.5" customHeight="1" thickBot="1">
      <c r="B23" s="206" t="s">
        <v>191</v>
      </c>
      <c r="C23" s="214"/>
      <c r="D23" s="214"/>
      <c r="E23" s="215"/>
      <c r="F23" s="132">
        <f>COUNTIF([0]!Haematemesis,"Yes")</f>
        <v>0</v>
      </c>
      <c r="G23" s="132">
        <f>COUNTIF('GI red flags'!$T$6:$T$46,"Yes")</f>
        <v>0</v>
      </c>
      <c r="H23" s="132">
        <f>COUNTIF('GI red flags re-audit'!Q6:Q46,"Yes")</f>
        <v>0</v>
      </c>
      <c r="I23" s="132">
        <f>COUNTIF('GI red flags re-audit'!$T$6:$T$46,"Yes")</f>
        <v>0</v>
      </c>
    </row>
    <row r="24" spans="2:9" ht="30" customHeight="1">
      <c r="B24" s="209" t="s">
        <v>170</v>
      </c>
      <c r="C24" s="212"/>
      <c r="D24" s="212"/>
      <c r="E24" s="213"/>
      <c r="F24" s="149">
        <f>COUNTIF([0]!regurg,"Yes")</f>
        <v>0</v>
      </c>
      <c r="G24" s="149">
        <f>COUNTIF('GI red flags'!$Y$6:$Y$46,"Both")</f>
        <v>0</v>
      </c>
      <c r="H24" s="149">
        <f>COUNTIF('GI red flags re-audit'!V6:V46,"Yes")</f>
        <v>0</v>
      </c>
      <c r="I24" s="149">
        <f>COUNTIF('GI red flags re-audit'!$Y$6:$Y$46,"Both")</f>
        <v>0</v>
      </c>
    </row>
    <row r="25" spans="2:9" s="99" customFormat="1" ht="18.75" customHeight="1">
      <c r="B25" s="153" t="s">
        <v>168</v>
      </c>
      <c r="C25" s="154"/>
      <c r="D25" s="154"/>
      <c r="E25" s="155"/>
      <c r="F25" s="156"/>
      <c r="G25" s="156">
        <f>COUNTIF('GI red flags'!$Y$6:$Y$46,"Investigation only")</f>
        <v>0</v>
      </c>
      <c r="H25" s="156"/>
      <c r="I25" s="156">
        <f>COUNTIF('GI red flags re-audit'!$Y$6:$Y$46,"Investigation only")</f>
        <v>0</v>
      </c>
    </row>
    <row r="26" spans="2:9" s="99" customFormat="1" ht="18.75" customHeight="1" thickBot="1">
      <c r="B26" s="148" t="s">
        <v>169</v>
      </c>
      <c r="C26" s="150"/>
      <c r="D26" s="150"/>
      <c r="E26" s="151"/>
      <c r="F26" s="152"/>
      <c r="G26" s="152">
        <f>COUNTIF('GI red flags'!$Y$6:$Y$46,"Referral only")</f>
        <v>0</v>
      </c>
      <c r="H26" s="152"/>
      <c r="I26" s="152">
        <f>COUNTIF('GI red flags re-audit'!$Y$6:$Y$46,"Referral only")</f>
        <v>0</v>
      </c>
    </row>
    <row r="27" spans="2:9" ht="29.25" customHeight="1">
      <c r="B27" s="209" t="s">
        <v>172</v>
      </c>
      <c r="C27" s="212"/>
      <c r="D27" s="212"/>
      <c r="E27" s="213"/>
      <c r="F27" s="149">
        <f>COUNTIF([0]!stool,"Yes")</f>
        <v>0</v>
      </c>
      <c r="G27" s="149">
        <f>COUNTIF('GI red flags'!$AD$6:$AD$46,"Both")</f>
        <v>0</v>
      </c>
      <c r="H27" s="149">
        <f>COUNTIF('GI red flags re-audit'!AA6:AA46,"Yes")</f>
        <v>0</v>
      </c>
      <c r="I27" s="149">
        <f>COUNTIF('GI red flags re-audit'!$AD$6:$AD$46,"Both")</f>
        <v>0</v>
      </c>
    </row>
    <row r="28" spans="2:9" s="99" customFormat="1" ht="18.75" customHeight="1">
      <c r="B28" s="153" t="s">
        <v>171</v>
      </c>
      <c r="C28" s="154"/>
      <c r="D28" s="154"/>
      <c r="E28" s="155"/>
      <c r="F28" s="156"/>
      <c r="G28" s="156">
        <f>COUNTIF('GI red flags'!$AD$6:$AD$46,"Investigation only")</f>
        <v>0</v>
      </c>
      <c r="H28" s="156"/>
      <c r="I28" s="156">
        <f>COUNTIF('GI red flags re-audit'!$AD$6:$AD$46,"Investigation only")</f>
        <v>0</v>
      </c>
    </row>
    <row r="29" spans="2:9" s="99" customFormat="1" ht="18.75" customHeight="1" thickBot="1">
      <c r="B29" s="148" t="s">
        <v>169</v>
      </c>
      <c r="C29" s="150"/>
      <c r="D29" s="150"/>
      <c r="E29" s="151"/>
      <c r="F29" s="152"/>
      <c r="G29" s="152">
        <f>COUNTIF('GI red flags'!$AD$6:$AD$46,"Referral only")</f>
        <v>0</v>
      </c>
      <c r="H29" s="152"/>
      <c r="I29" s="152">
        <f>COUNTIF('GI red flags re-audit'!$AD$6:$AD$46,"Referral only")</f>
        <v>0</v>
      </c>
    </row>
    <row r="30" spans="2:9" ht="46.5" customHeight="1" thickBot="1">
      <c r="B30" s="206" t="s">
        <v>130</v>
      </c>
      <c r="C30" s="214"/>
      <c r="D30" s="214"/>
      <c r="E30" s="215"/>
      <c r="F30" s="132">
        <f>COUNTIF([0]!abdom,"Yes")</f>
        <v>0</v>
      </c>
      <c r="G30" s="132">
        <f>COUNTIF('GI red flags'!$AI$6:$AI$46,"Yes")</f>
        <v>0</v>
      </c>
      <c r="H30" s="132">
        <f>COUNTIF('GI red flags re-audit'!AF6:AF46,"Yes")</f>
        <v>0</v>
      </c>
      <c r="I30" s="132">
        <f>COUNTIF('GI red flags re-audit'!$AI$6:$AI$46,"Yes")</f>
        <v>0</v>
      </c>
    </row>
    <row r="31" spans="2:9" ht="46.5" customHeight="1" thickBot="1">
      <c r="B31" s="206" t="s">
        <v>143</v>
      </c>
      <c r="C31" s="214"/>
      <c r="D31" s="214"/>
      <c r="E31" s="215"/>
      <c r="F31" s="132">
        <f>COUNTIF([0]!diarrhoea,"Yes")</f>
        <v>0</v>
      </c>
      <c r="G31" s="132">
        <f>COUNTIF('GI red flags'!$AN$6:$AN$46,"Yes")</f>
        <v>0</v>
      </c>
      <c r="H31" s="132">
        <f>COUNTIF('GI red flags re-audit'!AK6:AK46,"Yes")</f>
        <v>0</v>
      </c>
      <c r="I31" s="132">
        <f>COUNTIF('GI red flags re-audit'!$AN$6:$AN$46,"Yes")</f>
        <v>0</v>
      </c>
    </row>
    <row r="32" spans="2:9" s="99" customFormat="1" ht="19.5" customHeight="1" thickBot="1">
      <c r="B32" s="128" t="s">
        <v>150</v>
      </c>
      <c r="C32" s="116"/>
      <c r="D32" s="116"/>
      <c r="E32" s="116"/>
      <c r="F32" s="135"/>
      <c r="G32" s="133"/>
      <c r="H32" s="133"/>
      <c r="I32" s="134"/>
    </row>
    <row r="33" spans="2:14" s="99" customFormat="1" ht="28.5" customHeight="1">
      <c r="B33" s="209" t="s">
        <v>174</v>
      </c>
      <c r="C33" s="210"/>
      <c r="D33" s="210"/>
      <c r="E33" s="211"/>
      <c r="F33" s="149">
        <f>COUNTIF([0]!unwell,"Yes")</f>
        <v>0</v>
      </c>
      <c r="G33" s="149">
        <f>COUNTIF('Systemic red flags'!$F$6:$F$46,"All")</f>
        <v>0</v>
      </c>
      <c r="H33" s="149">
        <f>COUNTIF('Systemic red flags re-audit'!C6:C46,"Yes")</f>
        <v>0</v>
      </c>
      <c r="I33" s="149">
        <f>COUNTIF('Systemic red flags re-audit'!$F$6:$F$46,"All")</f>
        <v>0</v>
      </c>
      <c r="J33" s="30"/>
      <c r="K33" s="30"/>
      <c r="L33" s="30"/>
      <c r="M33" s="30"/>
      <c r="N33" s="30"/>
    </row>
    <row r="34" spans="2:9" s="99" customFormat="1" ht="18.75" customHeight="1">
      <c r="B34" s="153" t="s">
        <v>175</v>
      </c>
      <c r="C34" s="154"/>
      <c r="D34" s="154"/>
      <c r="E34" s="155"/>
      <c r="F34" s="156"/>
      <c r="G34" s="156">
        <f>COUNTIF('Systemic red flags'!$F$6:$F$46,"2 of the actions")</f>
        <v>0</v>
      </c>
      <c r="H34" s="156"/>
      <c r="I34" s="156">
        <f>COUNTIF('Systemic red flags re-audit'!$F$6:$F$46,"2 of the actions")</f>
        <v>0</v>
      </c>
    </row>
    <row r="35" spans="2:9" s="99" customFormat="1" ht="18.75" customHeight="1">
      <c r="B35" s="153" t="s">
        <v>176</v>
      </c>
      <c r="C35" s="154"/>
      <c r="D35" s="154"/>
      <c r="E35" s="155"/>
      <c r="F35" s="156"/>
      <c r="G35" s="156">
        <f>COUNTIF('Systemic red flags'!$F$6:$F$46,"Assessment only")</f>
        <v>0</v>
      </c>
      <c r="H35" s="156"/>
      <c r="I35" s="156">
        <f>COUNTIF('Systemic red flags re-audit'!$F$6:$F$46,"Assessment only")</f>
        <v>0</v>
      </c>
    </row>
    <row r="36" spans="2:9" s="99" customFormat="1" ht="18.75" customHeight="1">
      <c r="B36" s="153" t="s">
        <v>168</v>
      </c>
      <c r="C36" s="154"/>
      <c r="D36" s="154"/>
      <c r="E36" s="155"/>
      <c r="F36" s="156"/>
      <c r="G36" s="156">
        <f>COUNTIF('Systemic red flags'!$F$6:$F$46,"Investigation only")</f>
        <v>0</v>
      </c>
      <c r="H36" s="156"/>
      <c r="I36" s="156">
        <f>COUNTIF('Systemic red flags re-audit'!$F$6:$F$46,"Investigation only")</f>
        <v>0</v>
      </c>
    </row>
    <row r="37" spans="2:9" s="99" customFormat="1" ht="18.75" customHeight="1" thickBot="1">
      <c r="B37" s="148" t="s">
        <v>169</v>
      </c>
      <c r="C37" s="150"/>
      <c r="D37" s="150"/>
      <c r="E37" s="151"/>
      <c r="F37" s="152"/>
      <c r="G37" s="152">
        <f>COUNTIF('Systemic red flags'!$F$6:$F$46,"Referral only")</f>
        <v>0</v>
      </c>
      <c r="H37" s="152"/>
      <c r="I37" s="152">
        <f>COUNTIF('Systemic red flags re-audit'!$F$6:$F$46,"Referral only")</f>
        <v>0</v>
      </c>
    </row>
    <row r="38" spans="2:14" s="99" customFormat="1" ht="30.75" customHeight="1">
      <c r="B38" s="209" t="s">
        <v>177</v>
      </c>
      <c r="C38" s="210"/>
      <c r="D38" s="210"/>
      <c r="E38" s="211"/>
      <c r="F38" s="149">
        <f>COUNTIF('Systemic red flags'!H6:H46,"Yes")</f>
        <v>0</v>
      </c>
      <c r="G38" s="149">
        <f>COUNTIF('Systemic red flags'!$K$6:$K$46,"All")</f>
        <v>0</v>
      </c>
      <c r="H38" s="149">
        <f>COUNTIF('Systemic red flags re-audit'!H6:H46,"Yes")</f>
        <v>0</v>
      </c>
      <c r="I38" s="149">
        <f>COUNTIF('Systemic red flags re-audit'!$K$6:$K$46,"All")</f>
        <v>0</v>
      </c>
      <c r="J38" s="30"/>
      <c r="K38" s="30"/>
      <c r="L38" s="30"/>
      <c r="M38" s="30"/>
      <c r="N38" s="30"/>
    </row>
    <row r="39" spans="2:9" s="99" customFormat="1" ht="18.75" customHeight="1">
      <c r="B39" s="153" t="s">
        <v>175</v>
      </c>
      <c r="C39" s="154"/>
      <c r="D39" s="154"/>
      <c r="E39" s="155"/>
      <c r="F39" s="156"/>
      <c r="G39" s="156">
        <f>COUNTIF('Systemic red flags'!$K$6:$K$46,"2 of the actions")</f>
        <v>0</v>
      </c>
      <c r="H39" s="156"/>
      <c r="I39" s="156">
        <f>COUNTIF('Systemic red flags re-audit'!$K$6:$K$46,"2 of the actions")</f>
        <v>0</v>
      </c>
    </row>
    <row r="40" spans="2:9" s="99" customFormat="1" ht="18.75" customHeight="1">
      <c r="B40" s="153" t="s">
        <v>176</v>
      </c>
      <c r="C40" s="154"/>
      <c r="D40" s="154"/>
      <c r="E40" s="155"/>
      <c r="F40" s="156"/>
      <c r="G40" s="156">
        <f>COUNTIF('Systemic red flags'!$K$6:$K$46,"Assessment only")</f>
        <v>0</v>
      </c>
      <c r="H40" s="156"/>
      <c r="I40" s="156">
        <f>COUNTIF('Systemic red flags re-audit'!$K$6:$K$46,"Assessment only")</f>
        <v>0</v>
      </c>
    </row>
    <row r="41" spans="2:9" s="99" customFormat="1" ht="18.75" customHeight="1">
      <c r="B41" s="153" t="s">
        <v>168</v>
      </c>
      <c r="C41" s="154"/>
      <c r="D41" s="154"/>
      <c r="E41" s="155"/>
      <c r="F41" s="156"/>
      <c r="G41" s="156">
        <f>COUNTIF('Systemic red flags'!$K$6:$K$46,"Investigation only")</f>
        <v>0</v>
      </c>
      <c r="H41" s="156"/>
      <c r="I41" s="156">
        <f>COUNTIF('Systemic red flags re-audit'!$K$6:$K$46,"Investigation only")</f>
        <v>0</v>
      </c>
    </row>
    <row r="42" spans="2:9" s="99" customFormat="1" ht="18.75" customHeight="1" thickBot="1">
      <c r="B42" s="148" t="s">
        <v>169</v>
      </c>
      <c r="C42" s="150"/>
      <c r="D42" s="150"/>
      <c r="E42" s="151"/>
      <c r="F42" s="152"/>
      <c r="G42" s="152">
        <f>COUNTIF('Systemic red flags'!$K$6:$K$46,"Referral only")</f>
        <v>0</v>
      </c>
      <c r="H42" s="152"/>
      <c r="I42" s="152">
        <f>COUNTIF('Systemic red flags re-audit'!$K$6:$K$46,"Referral only")</f>
        <v>0</v>
      </c>
    </row>
    <row r="43" spans="2:9" s="99" customFormat="1" ht="30" customHeight="1">
      <c r="B43" s="209" t="s">
        <v>178</v>
      </c>
      <c r="C43" s="210"/>
      <c r="D43" s="210"/>
      <c r="E43" s="211"/>
      <c r="F43" s="149">
        <f>COUNTIF('Systemic red flags'!M6:M46,"Yes")</f>
        <v>0</v>
      </c>
      <c r="G43" s="149">
        <f>COUNTIF('Systemic red flags'!$P$6:$P$46,"All")</f>
        <v>0</v>
      </c>
      <c r="H43" s="149">
        <f>COUNTIF('Systemic red flags re-audit'!M6:M46,"Yes")</f>
        <v>0</v>
      </c>
      <c r="I43" s="149">
        <f>COUNTIF('Systemic red flags re-audit'!$P$6:$P$46,"All")</f>
        <v>0</v>
      </c>
    </row>
    <row r="44" spans="2:9" s="99" customFormat="1" ht="18.75" customHeight="1">
      <c r="B44" s="153" t="s">
        <v>175</v>
      </c>
      <c r="C44" s="154"/>
      <c r="D44" s="154"/>
      <c r="E44" s="155"/>
      <c r="F44" s="156"/>
      <c r="G44" s="156">
        <f>COUNTIF('Systemic red flags'!$P$6:$P$46,"2 of the actions")</f>
        <v>0</v>
      </c>
      <c r="H44" s="156"/>
      <c r="I44" s="156">
        <f>COUNTIF('Systemic red flags re-audit'!$P$6:$P$46,"2 of the actions")</f>
        <v>0</v>
      </c>
    </row>
    <row r="45" spans="2:9" s="99" customFormat="1" ht="18.75" customHeight="1">
      <c r="B45" s="153" t="s">
        <v>176</v>
      </c>
      <c r="C45" s="154"/>
      <c r="D45" s="154"/>
      <c r="E45" s="155"/>
      <c r="F45" s="156"/>
      <c r="G45" s="156">
        <f>COUNTIF('Systemic red flags'!$P$6:$P$46,"Assessment only")</f>
        <v>0</v>
      </c>
      <c r="H45" s="156"/>
      <c r="I45" s="156">
        <f>COUNTIF('Systemic red flags re-audit'!$P$6:$P$46,"Assessment only")</f>
        <v>0</v>
      </c>
    </row>
    <row r="46" spans="2:9" s="99" customFormat="1" ht="18.75" customHeight="1">
      <c r="B46" s="153" t="s">
        <v>168</v>
      </c>
      <c r="C46" s="154"/>
      <c r="D46" s="154"/>
      <c r="E46" s="155"/>
      <c r="F46" s="156"/>
      <c r="G46" s="156">
        <f>COUNTIF('Systemic red flags'!$P$6:$P$46,"Investigation only")</f>
        <v>0</v>
      </c>
      <c r="H46" s="156"/>
      <c r="I46" s="156">
        <f>COUNTIF('Systemic red flags re-audit'!$P$6:$P$46,"Investigation only")</f>
        <v>0</v>
      </c>
    </row>
    <row r="47" spans="2:9" s="99" customFormat="1" ht="18.75" customHeight="1" thickBot="1">
      <c r="B47" s="148" t="s">
        <v>169</v>
      </c>
      <c r="C47" s="150"/>
      <c r="D47" s="150"/>
      <c r="E47" s="151"/>
      <c r="F47" s="152"/>
      <c r="G47" s="152">
        <f>COUNTIF('Systemic red flags'!$P$6:$P$46,"Referral only")</f>
        <v>0</v>
      </c>
      <c r="H47" s="152"/>
      <c r="I47" s="152">
        <f>COUNTIF('Systemic red flags re-audit'!$P$6:$P$46,"Referral only")</f>
        <v>0</v>
      </c>
    </row>
    <row r="48" spans="2:9" s="99" customFormat="1" ht="46.5" customHeight="1" thickBot="1">
      <c r="B48" s="206" t="s">
        <v>134</v>
      </c>
      <c r="C48" s="207"/>
      <c r="D48" s="207"/>
      <c r="E48" s="208"/>
      <c r="F48" s="132">
        <f>COUNTIF(fontanelle,"Yes")</f>
        <v>0</v>
      </c>
      <c r="G48" s="132">
        <f>COUNTIF('Systemic red flags'!$U$6:$U$46,"Yes")</f>
        <v>0</v>
      </c>
      <c r="H48" s="132">
        <f>COUNTIF('Systemic red flags re-audit'!R6:R46,"Yes")</f>
        <v>0</v>
      </c>
      <c r="I48" s="132">
        <f>COUNTIF('Systemic red flags re-audit'!$U$6:$U$46,"Yes")</f>
        <v>0</v>
      </c>
    </row>
    <row r="49" spans="2:9" s="99" customFormat="1" ht="46.5" customHeight="1" thickBot="1">
      <c r="B49" s="206" t="s">
        <v>135</v>
      </c>
      <c r="C49" s="207"/>
      <c r="D49" s="207"/>
      <c r="E49" s="208"/>
      <c r="F49" s="132">
        <f>COUNTIF([0]!circum,"Yes")</f>
        <v>0</v>
      </c>
      <c r="G49" s="132">
        <f>COUNTIF('Systemic red flags'!$Z$6:$Z$46,"Yes")</f>
        <v>0</v>
      </c>
      <c r="H49" s="132">
        <f>COUNTIF('Systemic red flags re-audit'!W6:W46,"Yes")</f>
        <v>0</v>
      </c>
      <c r="I49" s="132">
        <f>COUNTIF('Systemic red flags re-audit'!$Z$6:$Z$46,"Yes")</f>
        <v>0</v>
      </c>
    </row>
    <row r="50" spans="2:9" s="99" customFormat="1" ht="46.5" customHeight="1" thickBot="1">
      <c r="B50" s="206" t="s">
        <v>144</v>
      </c>
      <c r="C50" s="207"/>
      <c r="D50" s="207"/>
      <c r="E50" s="208"/>
      <c r="F50" s="132">
        <f>COUNTIF([0]!headache,"Yes")</f>
        <v>0</v>
      </c>
      <c r="G50" s="132">
        <f>COUNTIF('Systemic red flags'!$AE$6:$AE$46,"Yes")</f>
        <v>0</v>
      </c>
      <c r="H50" s="132">
        <f>COUNTIF('Systemic red flags re-audit'!AB6:AB46,"Yes")</f>
        <v>0</v>
      </c>
      <c r="I50" s="132">
        <f>COUNTIF('Systemic red flags re-audit'!$AE$6:$AE$46,"Yes")</f>
        <v>0</v>
      </c>
    </row>
    <row r="51" spans="2:9" s="99" customFormat="1" ht="46.5" customHeight="1" thickBot="1">
      <c r="B51" s="206" t="s">
        <v>136</v>
      </c>
      <c r="C51" s="207"/>
      <c r="D51" s="207"/>
      <c r="E51" s="208"/>
      <c r="F51" s="132">
        <f>COUNTIF([0]!respons,"Yes")</f>
        <v>0</v>
      </c>
      <c r="G51" s="132">
        <f>COUNTIF('Systemic red flags'!$AJ$6:$AJ$46,"Yes")</f>
        <v>0</v>
      </c>
      <c r="H51" s="132">
        <f>COUNTIF('Systemic red flags re-audit'!AG6:AG46,"Yes")</f>
        <v>0</v>
      </c>
      <c r="I51" s="132">
        <f>COUNTIF('Systemic red flags re-audit'!$AJ$6:$AJ$46,"Yes")</f>
        <v>0</v>
      </c>
    </row>
    <row r="52" spans="2:9" s="99" customFormat="1" ht="46.5" customHeight="1" thickBot="1">
      <c r="B52" s="206" t="s">
        <v>151</v>
      </c>
      <c r="C52" s="207"/>
      <c r="D52" s="207"/>
      <c r="E52" s="208"/>
      <c r="F52" s="132">
        <f>COUNTIF(atopy,"Yes")</f>
        <v>0</v>
      </c>
      <c r="G52" s="132">
        <f>COUNTIF('Systemic red flags'!$AO$6:$AO$46,"Yes")</f>
        <v>0</v>
      </c>
      <c r="H52" s="132">
        <f>COUNTIF('Systemic red flags re-audit'!AL6:AL46,"Yes")</f>
        <v>0</v>
      </c>
      <c r="I52" s="132">
        <f>COUNTIF('Systemic red flags re-audit'!$AO$6:$AO$46,"Yes")</f>
        <v>0</v>
      </c>
    </row>
    <row r="53" spans="2:14" s="99" customFormat="1" ht="46.5" customHeight="1" thickBot="1">
      <c r="B53" s="206" t="str">
        <f>'Audit standards'!B13</f>
        <v>Local standard</v>
      </c>
      <c r="C53" s="207"/>
      <c r="D53" s="207"/>
      <c r="E53" s="208"/>
      <c r="F53" s="37" t="str">
        <f>'Systemic red flags'!$AQ$50</f>
        <v>%</v>
      </c>
      <c r="G53" s="37" t="str">
        <f>'Systemic red flags'!$AQ$47&amp;"/"&amp;'Systemic red flags'!$AQ$49</f>
        <v>0/0</v>
      </c>
      <c r="H53" s="37" t="str">
        <f>'Systemic red flags re-audit'!$AQ$50</f>
        <v>%</v>
      </c>
      <c r="I53" s="37" t="str">
        <f>'Systemic red flags re-audit'!$AQ$47&amp;"/"&amp;'Systemic red flags re-audit'!$AQ$49</f>
        <v>0/0</v>
      </c>
      <c r="J53" s="30"/>
      <c r="K53" s="30"/>
      <c r="L53" s="30"/>
      <c r="M53" s="30"/>
      <c r="N53" s="30"/>
    </row>
    <row r="54" spans="2:14" s="99" customFormat="1" ht="46.5" customHeight="1" thickBot="1">
      <c r="B54" s="206" t="str">
        <f>'Audit standards'!B14</f>
        <v>Local standard</v>
      </c>
      <c r="C54" s="207"/>
      <c r="D54" s="207"/>
      <c r="E54" s="208"/>
      <c r="F54" s="37" t="str">
        <f>'Systemic red flags'!$AR$50</f>
        <v>%</v>
      </c>
      <c r="G54" s="37" t="str">
        <f>'Systemic red flags'!$AR$47&amp;"/"&amp;'Systemic red flags'!$AR$49</f>
        <v>0/0</v>
      </c>
      <c r="H54" s="37" t="str">
        <f>'Systemic red flags re-audit'!$AR$50</f>
        <v>%</v>
      </c>
      <c r="I54" s="37" t="str">
        <f>'Systemic red flags re-audit'!$AR$47&amp;"/"&amp;'Systemic red flags re-audit'!$AR$49</f>
        <v>0/0</v>
      </c>
      <c r="J54" s="30"/>
      <c r="K54" s="30"/>
      <c r="L54" s="30"/>
      <c r="M54" s="30"/>
      <c r="N54" s="30"/>
    </row>
    <row r="55" spans="2:14" s="99" customFormat="1" ht="46.5" customHeight="1" thickBot="1">
      <c r="B55" s="206" t="str">
        <f>'Audit standards'!B15</f>
        <v>Local standard</v>
      </c>
      <c r="C55" s="207"/>
      <c r="D55" s="207"/>
      <c r="E55" s="208"/>
      <c r="F55" s="37" t="str">
        <f>'Systemic red flags'!$AS$50</f>
        <v>%</v>
      </c>
      <c r="G55" s="37" t="str">
        <f>'Systemic red flags'!$AS$47&amp;"/"&amp;'Systemic red flags'!$AS$49</f>
        <v>0/0</v>
      </c>
      <c r="H55" s="37" t="str">
        <f>'Systemic red flags re-audit'!$AS$50</f>
        <v>%</v>
      </c>
      <c r="I55" s="37" t="str">
        <f>'Systemic red flags re-audit'!$AS$47&amp;"/"&amp;'Systemic red flags re-audit'!$AS$49</f>
        <v>0/0</v>
      </c>
      <c r="J55" s="30"/>
      <c r="K55" s="30"/>
      <c r="L55" s="30"/>
      <c r="M55" s="30"/>
      <c r="N55" s="30"/>
    </row>
    <row r="56" spans="2:9" s="99" customFormat="1" ht="46.5" customHeight="1" thickBot="1">
      <c r="B56" s="206" t="str">
        <f>'Audit standards'!B16</f>
        <v>Local standard</v>
      </c>
      <c r="C56" s="207"/>
      <c r="D56" s="207"/>
      <c r="E56" s="208"/>
      <c r="F56" s="37" t="str">
        <f>'Systemic red flags'!$AT$50</f>
        <v>%</v>
      </c>
      <c r="G56" s="37" t="str">
        <f>'Systemic red flags'!$AT$47&amp;"/"&amp;'Systemic red flags'!$AT$49</f>
        <v>0/0</v>
      </c>
      <c r="H56" s="37" t="str">
        <f>'Systemic red flags re-audit'!$AT$50</f>
        <v>%</v>
      </c>
      <c r="I56" s="37" t="str">
        <f>'Systemic red flags re-audit'!$AT$47&amp;"/"&amp;'Systemic red flags re-audit'!$AT$49</f>
        <v>0/0</v>
      </c>
    </row>
    <row r="57" spans="2:9" s="99" customFormat="1" ht="46.5" customHeight="1" thickBot="1">
      <c r="B57" s="206" t="str">
        <f>'Audit standards'!B17</f>
        <v>Local standard</v>
      </c>
      <c r="C57" s="207"/>
      <c r="D57" s="207"/>
      <c r="E57" s="208"/>
      <c r="F57" s="37" t="str">
        <f>'Systemic red flags'!$AU$50</f>
        <v>%</v>
      </c>
      <c r="G57" s="37" t="str">
        <f>'Systemic red flags'!$AU$47&amp;"/"&amp;'Systemic red flags'!$AU$49</f>
        <v>0/0</v>
      </c>
      <c r="H57" s="37" t="str">
        <f>'Systemic red flags re-audit'!$AU$50</f>
        <v>%</v>
      </c>
      <c r="I57" s="37" t="str">
        <f>'Systemic red flags re-audit'!$AU$47&amp;"/"&amp;'Systemic red flags re-audit'!$AU$49</f>
        <v>0/0</v>
      </c>
    </row>
    <row r="58" s="99" customFormat="1" ht="14.25"/>
    <row r="59" spans="2:9" s="99" customFormat="1" ht="15.75">
      <c r="B59" s="117" t="s">
        <v>48</v>
      </c>
      <c r="C59" s="117"/>
      <c r="D59" s="117"/>
      <c r="E59" s="117"/>
      <c r="F59" s="117"/>
      <c r="G59" s="117"/>
      <c r="H59" s="117"/>
      <c r="I59" s="95"/>
    </row>
    <row r="60" spans="2:9" s="99" customFormat="1" ht="32.25" customHeight="1">
      <c r="B60" s="157" t="s">
        <v>106</v>
      </c>
      <c r="C60" s="118"/>
      <c r="D60" s="118"/>
      <c r="E60" s="118"/>
      <c r="F60" s="118"/>
      <c r="G60" s="118"/>
      <c r="H60" s="118"/>
      <c r="I60" s="118"/>
    </row>
    <row r="61" spans="2:9" s="99" customFormat="1" ht="14.25">
      <c r="B61" s="118"/>
      <c r="C61" s="118"/>
      <c r="D61" s="118"/>
      <c r="E61" s="118"/>
      <c r="F61" s="118"/>
      <c r="G61" s="118"/>
      <c r="H61" s="118"/>
      <c r="I61" s="118"/>
    </row>
    <row r="62" spans="2:9" s="99" customFormat="1" ht="14.25" customHeight="1">
      <c r="B62" s="157" t="s">
        <v>57</v>
      </c>
      <c r="C62" s="118"/>
      <c r="D62" s="118"/>
      <c r="E62" s="118"/>
      <c r="F62" s="118"/>
      <c r="G62" s="118"/>
      <c r="H62" s="118"/>
      <c r="I62" s="118"/>
    </row>
    <row r="63" spans="2:9" s="99" customFormat="1" ht="14.25">
      <c r="B63" s="118"/>
      <c r="C63" s="118"/>
      <c r="D63" s="118"/>
      <c r="E63" s="118"/>
      <c r="F63" s="118"/>
      <c r="G63" s="118"/>
      <c r="H63" s="118"/>
      <c r="I63" s="118"/>
    </row>
    <row r="64" spans="2:9" s="99" customFormat="1" ht="14.25">
      <c r="B64" s="119"/>
      <c r="C64" s="119"/>
      <c r="D64" s="119"/>
      <c r="E64" s="119"/>
      <c r="F64" s="119"/>
      <c r="G64" s="119"/>
      <c r="H64" s="119"/>
      <c r="I64" s="119"/>
    </row>
    <row r="65" spans="2:9" s="99" customFormat="1" ht="14.25">
      <c r="B65" s="119"/>
      <c r="C65" s="119"/>
      <c r="D65" s="119"/>
      <c r="E65" s="119"/>
      <c r="F65" s="119"/>
      <c r="G65" s="119"/>
      <c r="H65" s="119"/>
      <c r="I65" s="119"/>
    </row>
    <row r="66" spans="2:9" s="99" customFormat="1" ht="14.25">
      <c r="B66" s="119"/>
      <c r="C66" s="119"/>
      <c r="D66" s="119"/>
      <c r="E66" s="119"/>
      <c r="F66" s="119"/>
      <c r="G66" s="119"/>
      <c r="H66" s="119"/>
      <c r="I66" s="119"/>
    </row>
    <row r="67" spans="2:9" s="99" customFormat="1" ht="14.25">
      <c r="B67" s="119"/>
      <c r="C67" s="119"/>
      <c r="D67" s="119"/>
      <c r="E67" s="119"/>
      <c r="F67" s="119"/>
      <c r="G67" s="119"/>
      <c r="H67" s="119"/>
      <c r="I67" s="119"/>
    </row>
    <row r="68" spans="2:9" s="99" customFormat="1" ht="14.25">
      <c r="B68" s="119"/>
      <c r="C68" s="119"/>
      <c r="D68" s="119"/>
      <c r="E68" s="119"/>
      <c r="F68" s="119"/>
      <c r="G68" s="119"/>
      <c r="H68" s="119"/>
      <c r="I68" s="119"/>
    </row>
    <row r="69" spans="2:9" s="99" customFormat="1" ht="14.25">
      <c r="B69" s="119"/>
      <c r="C69" s="119"/>
      <c r="D69" s="119"/>
      <c r="E69" s="119"/>
      <c r="F69" s="119"/>
      <c r="G69" s="119"/>
      <c r="H69" s="119"/>
      <c r="I69" s="119"/>
    </row>
    <row r="70" spans="2:9" s="99" customFormat="1" ht="14.25">
      <c r="B70" s="119"/>
      <c r="C70" s="119"/>
      <c r="D70" s="119"/>
      <c r="E70" s="119"/>
      <c r="F70" s="119"/>
      <c r="G70" s="119"/>
      <c r="H70" s="119"/>
      <c r="I70" s="119"/>
    </row>
    <row r="71" spans="2:9" s="99" customFormat="1" ht="14.25">
      <c r="B71" s="119"/>
      <c r="C71" s="119"/>
      <c r="D71" s="119"/>
      <c r="E71" s="119"/>
      <c r="F71" s="119"/>
      <c r="G71" s="119"/>
      <c r="H71" s="119"/>
      <c r="I71" s="119"/>
    </row>
    <row r="72" spans="2:9" s="99" customFormat="1" ht="14.25">
      <c r="B72" s="119"/>
      <c r="C72" s="119"/>
      <c r="D72" s="119"/>
      <c r="E72" s="119"/>
      <c r="F72" s="119"/>
      <c r="G72" s="119"/>
      <c r="H72" s="119"/>
      <c r="I72" s="119"/>
    </row>
    <row r="73" spans="2:9" s="99" customFormat="1" ht="14.25">
      <c r="B73" s="119"/>
      <c r="C73" s="119"/>
      <c r="D73" s="119"/>
      <c r="E73" s="119"/>
      <c r="F73" s="119"/>
      <c r="G73" s="119"/>
      <c r="H73" s="119"/>
      <c r="I73" s="119"/>
    </row>
    <row r="74" spans="2:9" s="99" customFormat="1" ht="14.25">
      <c r="B74" s="119"/>
      <c r="C74" s="119"/>
      <c r="D74" s="119"/>
      <c r="E74" s="119"/>
      <c r="F74" s="119"/>
      <c r="G74" s="119"/>
      <c r="H74" s="119"/>
      <c r="I74" s="119"/>
    </row>
    <row r="75" spans="2:9" s="99" customFormat="1" ht="14.25">
      <c r="B75" s="119"/>
      <c r="C75" s="119"/>
      <c r="D75" s="119"/>
      <c r="E75" s="119"/>
      <c r="F75" s="119"/>
      <c r="G75" s="119"/>
      <c r="H75" s="119"/>
      <c r="I75" s="119"/>
    </row>
    <row r="76" spans="2:9" s="99" customFormat="1" ht="14.25">
      <c r="B76" s="119"/>
      <c r="C76" s="119"/>
      <c r="D76" s="119"/>
      <c r="E76" s="119"/>
      <c r="F76" s="119"/>
      <c r="G76" s="119"/>
      <c r="H76" s="119"/>
      <c r="I76" s="119"/>
    </row>
    <row r="77" spans="2:9" s="99" customFormat="1" ht="14.25">
      <c r="B77" s="119"/>
      <c r="C77" s="119"/>
      <c r="D77" s="119"/>
      <c r="E77" s="119"/>
      <c r="F77" s="119"/>
      <c r="G77" s="119"/>
      <c r="H77" s="119"/>
      <c r="I77" s="119"/>
    </row>
    <row r="78" spans="2:9" s="99" customFormat="1" ht="14.25">
      <c r="B78" s="119"/>
      <c r="C78" s="119"/>
      <c r="D78" s="119"/>
      <c r="E78" s="119"/>
      <c r="F78" s="119"/>
      <c r="G78" s="119"/>
      <c r="H78" s="119"/>
      <c r="I78" s="119"/>
    </row>
    <row r="79" spans="2:9" s="99" customFormat="1" ht="14.25">
      <c r="B79" s="119"/>
      <c r="C79" s="119"/>
      <c r="D79" s="119"/>
      <c r="E79" s="119"/>
      <c r="F79" s="119"/>
      <c r="G79" s="119"/>
      <c r="H79" s="119"/>
      <c r="I79" s="119"/>
    </row>
    <row r="80" spans="2:9" s="99" customFormat="1" ht="14.25">
      <c r="B80" s="119"/>
      <c r="C80" s="119"/>
      <c r="D80" s="119"/>
      <c r="E80" s="119"/>
      <c r="F80" s="119"/>
      <c r="G80" s="119"/>
      <c r="H80" s="119"/>
      <c r="I80" s="119"/>
    </row>
    <row r="81" spans="2:9" s="99" customFormat="1" ht="14.25">
      <c r="B81" s="119"/>
      <c r="C81" s="119"/>
      <c r="D81" s="119"/>
      <c r="E81" s="119"/>
      <c r="F81" s="119"/>
      <c r="G81" s="119"/>
      <c r="H81" s="119"/>
      <c r="I81" s="119"/>
    </row>
    <row r="82" spans="2:9" s="99" customFormat="1" ht="14.25">
      <c r="B82" s="119"/>
      <c r="C82" s="119"/>
      <c r="D82" s="119"/>
      <c r="E82" s="119"/>
      <c r="F82" s="119"/>
      <c r="G82" s="119"/>
      <c r="H82" s="119"/>
      <c r="I82" s="119"/>
    </row>
    <row r="83" spans="2:9" s="99" customFormat="1" ht="14.25">
      <c r="B83" s="119"/>
      <c r="C83" s="119"/>
      <c r="D83" s="119"/>
      <c r="E83" s="119"/>
      <c r="F83" s="119"/>
      <c r="G83" s="119"/>
      <c r="H83" s="119"/>
      <c r="I83" s="119"/>
    </row>
    <row r="84" spans="2:9" s="99" customFormat="1" ht="14.25">
      <c r="B84" s="119"/>
      <c r="C84" s="119"/>
      <c r="D84" s="119"/>
      <c r="E84" s="119"/>
      <c r="F84" s="119"/>
      <c r="G84" s="119"/>
      <c r="H84" s="119"/>
      <c r="I84" s="119"/>
    </row>
    <row r="85" spans="2:9" s="99" customFormat="1" ht="14.25">
      <c r="B85" s="119"/>
      <c r="C85" s="119"/>
      <c r="D85" s="119"/>
      <c r="E85" s="119"/>
      <c r="F85" s="119"/>
      <c r="G85" s="119"/>
      <c r="H85" s="119"/>
      <c r="I85" s="119"/>
    </row>
    <row r="86" spans="2:9" s="99" customFormat="1" ht="14.25">
      <c r="B86" s="119"/>
      <c r="C86" s="119"/>
      <c r="D86" s="119"/>
      <c r="E86" s="119"/>
      <c r="F86" s="119"/>
      <c r="G86" s="119"/>
      <c r="H86" s="119"/>
      <c r="I86" s="119"/>
    </row>
    <row r="87" spans="2:9" s="99" customFormat="1" ht="14.25">
      <c r="B87" s="119"/>
      <c r="C87" s="119"/>
      <c r="D87" s="119"/>
      <c r="E87" s="119"/>
      <c r="F87" s="119"/>
      <c r="G87" s="119"/>
      <c r="H87" s="119"/>
      <c r="I87" s="119"/>
    </row>
    <row r="88" spans="2:9" s="99" customFormat="1" ht="14.25">
      <c r="B88" s="119"/>
      <c r="C88" s="119"/>
      <c r="D88" s="119"/>
      <c r="E88" s="119"/>
      <c r="F88" s="119"/>
      <c r="G88" s="119"/>
      <c r="H88" s="119"/>
      <c r="I88" s="119"/>
    </row>
    <row r="89" spans="2:9" s="99" customFormat="1" ht="14.25">
      <c r="B89" s="119"/>
      <c r="C89" s="119"/>
      <c r="D89" s="119"/>
      <c r="E89" s="119"/>
      <c r="F89" s="119"/>
      <c r="G89" s="119"/>
      <c r="H89" s="119"/>
      <c r="I89" s="119"/>
    </row>
    <row r="90" spans="2:9" s="99" customFormat="1" ht="14.25">
      <c r="B90" s="119"/>
      <c r="C90" s="119"/>
      <c r="D90" s="119"/>
      <c r="E90" s="119"/>
      <c r="F90" s="119"/>
      <c r="G90" s="119"/>
      <c r="H90" s="119"/>
      <c r="I90" s="119"/>
    </row>
    <row r="91" spans="2:9" s="99" customFormat="1" ht="14.25">
      <c r="B91" s="119"/>
      <c r="C91" s="119"/>
      <c r="D91" s="119"/>
      <c r="E91" s="119"/>
      <c r="F91" s="119"/>
      <c r="G91" s="119"/>
      <c r="H91" s="119"/>
      <c r="I91" s="119"/>
    </row>
    <row r="92" spans="2:9" s="99" customFormat="1" ht="14.25">
      <c r="B92" s="119"/>
      <c r="C92" s="119"/>
      <c r="D92" s="119"/>
      <c r="E92" s="119"/>
      <c r="F92" s="119"/>
      <c r="G92" s="119"/>
      <c r="H92" s="119"/>
      <c r="I92" s="119"/>
    </row>
    <row r="93" spans="2:9" s="99" customFormat="1" ht="14.25">
      <c r="B93" s="119"/>
      <c r="C93" s="119"/>
      <c r="D93" s="119"/>
      <c r="E93" s="119"/>
      <c r="F93" s="119"/>
      <c r="G93" s="119"/>
      <c r="H93" s="119"/>
      <c r="I93" s="119"/>
    </row>
    <row r="94" spans="2:9" s="99" customFormat="1" ht="14.25">
      <c r="B94" s="119"/>
      <c r="C94" s="119"/>
      <c r="D94" s="119"/>
      <c r="E94" s="119"/>
      <c r="F94" s="119"/>
      <c r="G94" s="119"/>
      <c r="H94" s="119"/>
      <c r="I94" s="119"/>
    </row>
    <row r="95" spans="2:9" s="99" customFormat="1" ht="14.25">
      <c r="B95" s="119"/>
      <c r="C95" s="119"/>
      <c r="D95" s="119"/>
      <c r="E95" s="119"/>
      <c r="F95" s="119"/>
      <c r="G95" s="119"/>
      <c r="H95" s="119"/>
      <c r="I95" s="119"/>
    </row>
    <row r="96" spans="2:9" s="99" customFormat="1" ht="14.25">
      <c r="B96" s="119"/>
      <c r="C96" s="119"/>
      <c r="D96" s="119"/>
      <c r="E96" s="119"/>
      <c r="F96" s="119"/>
      <c r="G96" s="119"/>
      <c r="H96" s="119"/>
      <c r="I96" s="119"/>
    </row>
    <row r="97" spans="2:9" s="99" customFormat="1" ht="14.25">
      <c r="B97" s="119"/>
      <c r="C97" s="119"/>
      <c r="D97" s="119"/>
      <c r="E97" s="119"/>
      <c r="F97" s="119"/>
      <c r="G97" s="119"/>
      <c r="H97" s="119"/>
      <c r="I97" s="119"/>
    </row>
    <row r="98" spans="2:9" s="99" customFormat="1" ht="14.25">
      <c r="B98" s="119"/>
      <c r="C98" s="119"/>
      <c r="D98" s="119"/>
      <c r="E98" s="119"/>
      <c r="F98" s="119"/>
      <c r="G98" s="119"/>
      <c r="H98" s="119"/>
      <c r="I98" s="119"/>
    </row>
    <row r="99" spans="2:9" s="99" customFormat="1" ht="14.25">
      <c r="B99" s="119"/>
      <c r="C99" s="119"/>
      <c r="D99" s="119"/>
      <c r="E99" s="119"/>
      <c r="F99" s="119"/>
      <c r="G99" s="119"/>
      <c r="H99" s="119"/>
      <c r="I99" s="119"/>
    </row>
    <row r="100" spans="2:9" s="99" customFormat="1" ht="14.25">
      <c r="B100" s="119"/>
      <c r="C100" s="119"/>
      <c r="D100" s="119"/>
      <c r="E100" s="119"/>
      <c r="F100" s="119"/>
      <c r="G100" s="119"/>
      <c r="H100" s="119"/>
      <c r="I100" s="119"/>
    </row>
    <row r="101" spans="2:9" s="99" customFormat="1" ht="14.25">
      <c r="B101" s="119"/>
      <c r="C101" s="119"/>
      <c r="D101" s="119"/>
      <c r="E101" s="119"/>
      <c r="F101" s="119"/>
      <c r="G101" s="119"/>
      <c r="H101" s="119"/>
      <c r="I101" s="119"/>
    </row>
    <row r="102" spans="2:9" s="99" customFormat="1" ht="14.25">
      <c r="B102" s="119"/>
      <c r="C102" s="119"/>
      <c r="D102" s="119"/>
      <c r="E102" s="119"/>
      <c r="F102" s="119"/>
      <c r="G102" s="119"/>
      <c r="H102" s="119"/>
      <c r="I102" s="119"/>
    </row>
    <row r="103" spans="2:9" s="99" customFormat="1" ht="14.25">
      <c r="B103" s="119"/>
      <c r="C103" s="119"/>
      <c r="D103" s="119"/>
      <c r="E103" s="119"/>
      <c r="F103" s="119"/>
      <c r="G103" s="119"/>
      <c r="H103" s="119"/>
      <c r="I103" s="119"/>
    </row>
    <row r="104" spans="2:9" s="99" customFormat="1" ht="14.25">
      <c r="B104" s="119"/>
      <c r="C104" s="119"/>
      <c r="D104" s="119"/>
      <c r="E104" s="119"/>
      <c r="F104" s="119"/>
      <c r="G104" s="119"/>
      <c r="H104" s="119"/>
      <c r="I104" s="119"/>
    </row>
    <row r="105" spans="2:9" s="99" customFormat="1" ht="14.25">
      <c r="B105" s="119"/>
      <c r="C105" s="119"/>
      <c r="D105" s="119"/>
      <c r="E105" s="119"/>
      <c r="F105" s="119"/>
      <c r="G105" s="119"/>
      <c r="H105" s="119"/>
      <c r="I105" s="119"/>
    </row>
    <row r="106" spans="2:9" s="99" customFormat="1" ht="14.25">
      <c r="B106" s="119"/>
      <c r="C106" s="119"/>
      <c r="D106" s="119"/>
      <c r="E106" s="119"/>
      <c r="F106" s="119"/>
      <c r="G106" s="119"/>
      <c r="H106" s="119"/>
      <c r="I106" s="119"/>
    </row>
    <row r="107" spans="2:9" s="99" customFormat="1" ht="14.25">
      <c r="B107" s="119"/>
      <c r="C107" s="119"/>
      <c r="D107" s="119"/>
      <c r="E107" s="119"/>
      <c r="F107" s="119"/>
      <c r="G107" s="119"/>
      <c r="H107" s="119"/>
      <c r="I107" s="119"/>
    </row>
    <row r="108" spans="2:9" s="99" customFormat="1" ht="14.25">
      <c r="B108" s="119"/>
      <c r="C108" s="119"/>
      <c r="D108" s="119"/>
      <c r="E108" s="119"/>
      <c r="F108" s="119"/>
      <c r="G108" s="119"/>
      <c r="H108" s="119"/>
      <c r="I108" s="119"/>
    </row>
    <row r="109" spans="2:9" s="99" customFormat="1" ht="14.25">
      <c r="B109" s="119"/>
      <c r="C109" s="119"/>
      <c r="D109" s="119"/>
      <c r="E109" s="119"/>
      <c r="F109" s="119"/>
      <c r="G109" s="119"/>
      <c r="H109" s="119"/>
      <c r="I109" s="119"/>
    </row>
    <row r="110" spans="2:9" s="99" customFormat="1" ht="14.25">
      <c r="B110" s="119"/>
      <c r="C110" s="119"/>
      <c r="D110" s="119"/>
      <c r="E110" s="119"/>
      <c r="F110" s="119"/>
      <c r="G110" s="119"/>
      <c r="H110" s="119"/>
      <c r="I110" s="119"/>
    </row>
    <row r="111" spans="2:9" s="99" customFormat="1" ht="14.25">
      <c r="B111" s="119"/>
      <c r="C111" s="119"/>
      <c r="D111" s="119"/>
      <c r="E111" s="119"/>
      <c r="F111" s="119"/>
      <c r="G111" s="119"/>
      <c r="H111" s="119"/>
      <c r="I111" s="119"/>
    </row>
    <row r="112" spans="2:9" s="99" customFormat="1" ht="14.25">
      <c r="B112" s="119"/>
      <c r="C112" s="119"/>
      <c r="D112" s="119"/>
      <c r="E112" s="119"/>
      <c r="F112" s="119"/>
      <c r="G112" s="119"/>
      <c r="H112" s="119"/>
      <c r="I112" s="119"/>
    </row>
    <row r="113" spans="2:9" s="99" customFormat="1" ht="14.25">
      <c r="B113" s="119"/>
      <c r="C113" s="119"/>
      <c r="D113" s="119"/>
      <c r="E113" s="119"/>
      <c r="F113" s="119"/>
      <c r="G113" s="119"/>
      <c r="H113" s="119"/>
      <c r="I113" s="119"/>
    </row>
    <row r="114" spans="2:9" s="99" customFormat="1" ht="14.25">
      <c r="B114" s="119"/>
      <c r="C114" s="119"/>
      <c r="D114" s="119"/>
      <c r="E114" s="119"/>
      <c r="F114" s="119"/>
      <c r="G114" s="119"/>
      <c r="H114" s="119"/>
      <c r="I114" s="119"/>
    </row>
    <row r="115" spans="2:9" s="99" customFormat="1" ht="14.25">
      <c r="B115" s="119"/>
      <c r="C115" s="119"/>
      <c r="D115" s="119"/>
      <c r="E115" s="119"/>
      <c r="F115" s="119"/>
      <c r="G115" s="119"/>
      <c r="H115" s="119"/>
      <c r="I115" s="119"/>
    </row>
    <row r="116" spans="2:9" s="99" customFormat="1" ht="14.25">
      <c r="B116" s="119"/>
      <c r="C116" s="119"/>
      <c r="D116" s="119"/>
      <c r="E116" s="119"/>
      <c r="F116" s="119"/>
      <c r="G116" s="119"/>
      <c r="H116" s="119"/>
      <c r="I116" s="119"/>
    </row>
    <row r="117" spans="2:9" s="99" customFormat="1" ht="14.25">
      <c r="B117" s="119"/>
      <c r="C117" s="119"/>
      <c r="D117" s="119"/>
      <c r="E117" s="119"/>
      <c r="F117" s="119"/>
      <c r="G117" s="119"/>
      <c r="H117" s="119"/>
      <c r="I117" s="119"/>
    </row>
    <row r="118" spans="2:9" s="99" customFormat="1" ht="14.25">
      <c r="B118" s="119"/>
      <c r="C118" s="119"/>
      <c r="D118" s="119"/>
      <c r="E118" s="119"/>
      <c r="F118" s="119"/>
      <c r="G118" s="119"/>
      <c r="H118" s="119"/>
      <c r="I118" s="119"/>
    </row>
    <row r="119" spans="2:9" s="99" customFormat="1" ht="14.25">
      <c r="B119" s="119"/>
      <c r="C119" s="119"/>
      <c r="D119" s="119"/>
      <c r="E119" s="119"/>
      <c r="F119" s="119"/>
      <c r="G119" s="119"/>
      <c r="H119" s="119"/>
      <c r="I119" s="119"/>
    </row>
    <row r="120" spans="2:9" s="99" customFormat="1" ht="14.25">
      <c r="B120" s="119"/>
      <c r="C120" s="119"/>
      <c r="D120" s="119"/>
      <c r="E120" s="119"/>
      <c r="F120" s="119"/>
      <c r="G120" s="119"/>
      <c r="H120" s="119"/>
      <c r="I120" s="119"/>
    </row>
    <row r="121" spans="2:9" s="99" customFormat="1" ht="14.25">
      <c r="B121" s="119"/>
      <c r="C121" s="119"/>
      <c r="D121" s="119"/>
      <c r="E121" s="119"/>
      <c r="F121" s="119"/>
      <c r="G121" s="119"/>
      <c r="H121" s="119"/>
      <c r="I121" s="119"/>
    </row>
    <row r="122" spans="2:9" s="99" customFormat="1" ht="14.25">
      <c r="B122" s="119"/>
      <c r="C122" s="119"/>
      <c r="D122" s="119"/>
      <c r="E122" s="119"/>
      <c r="F122" s="119"/>
      <c r="G122" s="119"/>
      <c r="H122" s="119"/>
      <c r="I122" s="119"/>
    </row>
    <row r="123" spans="2:9" s="99" customFormat="1" ht="14.25">
      <c r="B123" s="119"/>
      <c r="C123" s="119"/>
      <c r="D123" s="119"/>
      <c r="E123" s="119"/>
      <c r="F123" s="119"/>
      <c r="G123" s="119"/>
      <c r="H123" s="119"/>
      <c r="I123" s="119"/>
    </row>
    <row r="124" spans="2:14" s="99" customFormat="1" ht="14.25">
      <c r="B124" s="119"/>
      <c r="C124" s="119"/>
      <c r="D124" s="119"/>
      <c r="E124" s="119"/>
      <c r="F124" s="119"/>
      <c r="G124" s="119"/>
      <c r="H124" s="119"/>
      <c r="I124" s="119"/>
      <c r="J124" s="30"/>
      <c r="K124" s="30"/>
      <c r="L124" s="30"/>
      <c r="M124" s="30"/>
      <c r="N124" s="30"/>
    </row>
    <row r="125" spans="2:14" s="99" customFormat="1" ht="14.25">
      <c r="B125" s="119"/>
      <c r="C125" s="119"/>
      <c r="D125" s="119"/>
      <c r="E125" s="119"/>
      <c r="F125" s="119"/>
      <c r="G125" s="119"/>
      <c r="H125" s="119"/>
      <c r="I125" s="119"/>
      <c r="J125" s="30"/>
      <c r="K125" s="30"/>
      <c r="L125" s="30"/>
      <c r="M125" s="30"/>
      <c r="N125" s="30"/>
    </row>
    <row r="126" spans="2:14" s="99" customFormat="1" ht="14.25">
      <c r="B126" s="119"/>
      <c r="C126" s="119"/>
      <c r="D126" s="119"/>
      <c r="E126" s="119"/>
      <c r="F126" s="119"/>
      <c r="G126" s="119"/>
      <c r="H126" s="119"/>
      <c r="I126" s="119"/>
      <c r="J126" s="30"/>
      <c r="K126" s="30"/>
      <c r="L126" s="30"/>
      <c r="M126" s="30"/>
      <c r="N126" s="30"/>
    </row>
    <row r="127" spans="2:14" s="99" customFormat="1" ht="14.25">
      <c r="B127" s="119"/>
      <c r="C127" s="119"/>
      <c r="D127" s="119"/>
      <c r="E127" s="119"/>
      <c r="F127" s="119"/>
      <c r="G127" s="119"/>
      <c r="H127" s="119"/>
      <c r="I127" s="119"/>
      <c r="J127" s="30"/>
      <c r="K127" s="30"/>
      <c r="L127" s="30"/>
      <c r="M127" s="30"/>
      <c r="N127" s="30"/>
    </row>
    <row r="128" spans="2:14" s="99" customFormat="1" ht="14.25">
      <c r="B128" s="119"/>
      <c r="C128" s="119"/>
      <c r="D128" s="119"/>
      <c r="E128" s="119"/>
      <c r="F128" s="119"/>
      <c r="G128" s="119"/>
      <c r="H128" s="119"/>
      <c r="I128" s="119"/>
      <c r="J128" s="30"/>
      <c r="K128" s="30"/>
      <c r="L128" s="30"/>
      <c r="M128" s="30"/>
      <c r="N128" s="30"/>
    </row>
    <row r="129" spans="2:14" s="99" customFormat="1" ht="14.25">
      <c r="B129" s="119"/>
      <c r="C129" s="119"/>
      <c r="D129" s="119"/>
      <c r="E129" s="119"/>
      <c r="F129" s="119"/>
      <c r="G129" s="119"/>
      <c r="H129" s="119"/>
      <c r="I129" s="119"/>
      <c r="J129" s="30"/>
      <c r="K129" s="30"/>
      <c r="L129" s="30"/>
      <c r="M129" s="30"/>
      <c r="N129" s="30"/>
    </row>
    <row r="130" spans="2:14" s="99" customFormat="1" ht="14.25">
      <c r="B130" s="119"/>
      <c r="C130" s="119"/>
      <c r="D130" s="119"/>
      <c r="E130" s="119"/>
      <c r="F130" s="119"/>
      <c r="G130" s="119"/>
      <c r="H130" s="119"/>
      <c r="I130" s="119"/>
      <c r="J130" s="30"/>
      <c r="K130" s="30"/>
      <c r="L130" s="30"/>
      <c r="M130" s="30"/>
      <c r="N130" s="30"/>
    </row>
    <row r="131" spans="2:14" s="99" customFormat="1" ht="14.25">
      <c r="B131" s="119"/>
      <c r="C131" s="119"/>
      <c r="D131" s="119"/>
      <c r="E131" s="119"/>
      <c r="F131" s="119"/>
      <c r="G131" s="119"/>
      <c r="H131" s="119"/>
      <c r="I131" s="119"/>
      <c r="J131" s="30"/>
      <c r="K131" s="30"/>
      <c r="L131" s="30"/>
      <c r="M131" s="30"/>
      <c r="N131" s="30"/>
    </row>
    <row r="132" spans="2:14" s="99" customFormat="1" ht="14.25">
      <c r="B132" s="119"/>
      <c r="C132" s="119"/>
      <c r="D132" s="119"/>
      <c r="E132" s="119"/>
      <c r="F132" s="119"/>
      <c r="G132" s="119"/>
      <c r="H132" s="119"/>
      <c r="I132" s="119"/>
      <c r="J132" s="30"/>
      <c r="K132" s="30"/>
      <c r="L132" s="30"/>
      <c r="M132" s="30"/>
      <c r="N132" s="30"/>
    </row>
    <row r="133" spans="2:14" s="99" customFormat="1" ht="14.25">
      <c r="B133" s="119"/>
      <c r="C133" s="119"/>
      <c r="D133" s="119"/>
      <c r="E133" s="119"/>
      <c r="F133" s="119"/>
      <c r="G133" s="119"/>
      <c r="H133" s="119"/>
      <c r="I133" s="119"/>
      <c r="J133" s="30"/>
      <c r="K133" s="30"/>
      <c r="L133" s="30"/>
      <c r="M133" s="30"/>
      <c r="N133" s="30"/>
    </row>
    <row r="134" spans="2:14" s="99" customFormat="1" ht="14.25">
      <c r="B134" s="119"/>
      <c r="C134" s="119"/>
      <c r="D134" s="119"/>
      <c r="E134" s="119"/>
      <c r="F134" s="119"/>
      <c r="G134" s="119"/>
      <c r="H134" s="119"/>
      <c r="I134" s="119"/>
      <c r="J134" s="30"/>
      <c r="K134" s="30"/>
      <c r="L134" s="30"/>
      <c r="M134" s="30"/>
      <c r="N134" s="30"/>
    </row>
    <row r="135" spans="2:14" s="99" customFormat="1" ht="14.25">
      <c r="B135" s="119"/>
      <c r="C135" s="119"/>
      <c r="D135" s="119"/>
      <c r="E135" s="119"/>
      <c r="F135" s="119"/>
      <c r="G135" s="119"/>
      <c r="H135" s="119"/>
      <c r="I135" s="119"/>
      <c r="J135" s="30"/>
      <c r="K135" s="30"/>
      <c r="L135" s="30"/>
      <c r="M135" s="30"/>
      <c r="N135" s="30"/>
    </row>
    <row r="136" spans="2:14" s="99" customFormat="1" ht="14.25">
      <c r="B136" s="119"/>
      <c r="C136" s="119"/>
      <c r="D136" s="119"/>
      <c r="E136" s="119"/>
      <c r="F136" s="119"/>
      <c r="G136" s="119"/>
      <c r="H136" s="119"/>
      <c r="I136" s="119"/>
      <c r="J136" s="30"/>
      <c r="K136" s="30"/>
      <c r="L136" s="30"/>
      <c r="M136" s="30"/>
      <c r="N136" s="30"/>
    </row>
    <row r="137" spans="2:14" s="99" customFormat="1" ht="14.25">
      <c r="B137" s="119"/>
      <c r="C137" s="119"/>
      <c r="D137" s="119"/>
      <c r="E137" s="119"/>
      <c r="F137" s="119"/>
      <c r="G137" s="119"/>
      <c r="H137" s="119"/>
      <c r="I137" s="119"/>
      <c r="J137" s="30"/>
      <c r="K137" s="30"/>
      <c r="L137" s="30"/>
      <c r="M137" s="30"/>
      <c r="N137" s="30"/>
    </row>
    <row r="138" spans="2:14" s="99" customFormat="1" ht="14.25">
      <c r="B138" s="119"/>
      <c r="C138" s="119"/>
      <c r="D138" s="119"/>
      <c r="E138" s="119"/>
      <c r="F138" s="119"/>
      <c r="G138" s="119"/>
      <c r="H138" s="119"/>
      <c r="I138" s="119"/>
      <c r="J138" s="30"/>
      <c r="K138" s="30"/>
      <c r="L138" s="30"/>
      <c r="M138" s="30"/>
      <c r="N138" s="30"/>
    </row>
    <row r="139" spans="2:14" s="99" customFormat="1" ht="14.25">
      <c r="B139" s="119"/>
      <c r="C139" s="119"/>
      <c r="D139" s="119"/>
      <c r="E139" s="119"/>
      <c r="F139" s="119"/>
      <c r="G139" s="119"/>
      <c r="H139" s="119"/>
      <c r="I139" s="119"/>
      <c r="J139" s="30"/>
      <c r="K139" s="30"/>
      <c r="L139" s="30"/>
      <c r="M139" s="30"/>
      <c r="N139" s="30"/>
    </row>
    <row r="140" spans="2:14" s="99" customFormat="1" ht="14.25">
      <c r="B140" s="119"/>
      <c r="C140" s="119"/>
      <c r="D140" s="119"/>
      <c r="E140" s="119"/>
      <c r="F140" s="119"/>
      <c r="G140" s="119"/>
      <c r="H140" s="119"/>
      <c r="I140" s="119"/>
      <c r="J140" s="30"/>
      <c r="K140" s="30"/>
      <c r="L140" s="30"/>
      <c r="M140" s="30"/>
      <c r="N140" s="30"/>
    </row>
    <row r="141" spans="2:14" s="99" customFormat="1" ht="14.25">
      <c r="B141" s="119"/>
      <c r="C141" s="119"/>
      <c r="D141" s="119"/>
      <c r="E141" s="119"/>
      <c r="F141" s="119"/>
      <c r="G141" s="119"/>
      <c r="H141" s="119"/>
      <c r="I141" s="119"/>
      <c r="J141" s="30"/>
      <c r="K141" s="30"/>
      <c r="L141" s="30"/>
      <c r="M141" s="30"/>
      <c r="N141" s="30"/>
    </row>
    <row r="142" spans="2:14" s="99" customFormat="1" ht="14.25">
      <c r="B142" s="119"/>
      <c r="C142" s="119"/>
      <c r="D142" s="119"/>
      <c r="E142" s="119"/>
      <c r="F142" s="119"/>
      <c r="G142" s="119"/>
      <c r="H142" s="119"/>
      <c r="I142" s="119"/>
      <c r="J142" s="30"/>
      <c r="K142" s="30"/>
      <c r="L142" s="30"/>
      <c r="M142" s="30"/>
      <c r="N142" s="30"/>
    </row>
  </sheetData>
  <sheetProtection formatCells="0" formatColumns="0" formatRows="0" insertColumns="0" insertRows="0" insertHyperlinks="0" deleteColumns="0" deleteRows="0" sort="0" autoFilter="0" pivotTables="0"/>
  <mergeCells count="41">
    <mergeCell ref="B56:E56"/>
    <mergeCell ref="B31:E31"/>
    <mergeCell ref="B53:E53"/>
    <mergeCell ref="B50:E50"/>
    <mergeCell ref="B30:E30"/>
    <mergeCell ref="B16:E16"/>
    <mergeCell ref="B49:E49"/>
    <mergeCell ref="B22:E22"/>
    <mergeCell ref="B17:I17"/>
    <mergeCell ref="B54:E54"/>
    <mergeCell ref="B55:E55"/>
    <mergeCell ref="B57:E57"/>
    <mergeCell ref="B24:E24"/>
    <mergeCell ref="B6:I6"/>
    <mergeCell ref="B7:I7"/>
    <mergeCell ref="B8:I8"/>
    <mergeCell ref="B9:I9"/>
    <mergeCell ref="B10:I10"/>
    <mergeCell ref="B11:I11"/>
    <mergeCell ref="F18:G18"/>
    <mergeCell ref="B1:I1"/>
    <mergeCell ref="B2:I2"/>
    <mergeCell ref="B3:I3"/>
    <mergeCell ref="B4:I4"/>
    <mergeCell ref="B5:I5"/>
    <mergeCell ref="B12:I12"/>
    <mergeCell ref="B27:E27"/>
    <mergeCell ref="B19:E19"/>
    <mergeCell ref="B18:E18"/>
    <mergeCell ref="B13:I13"/>
    <mergeCell ref="B21:E21"/>
    <mergeCell ref="B23:E23"/>
    <mergeCell ref="B14:I14"/>
    <mergeCell ref="B15:I15"/>
    <mergeCell ref="H18:I18"/>
    <mergeCell ref="B51:E51"/>
    <mergeCell ref="B52:E52"/>
    <mergeCell ref="B33:E33"/>
    <mergeCell ref="B38:E38"/>
    <mergeCell ref="B43:E43"/>
    <mergeCell ref="B48:E48"/>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4" r:id="rId1"/>
  <rowBreaks count="1" manualBreakCount="1">
    <brk id="58" min="1" max="8"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B1:G21"/>
  <sheetViews>
    <sheetView showGridLines="0" zoomScale="90" zoomScaleNormal="90" zoomScalePageLayoutView="0" workbookViewId="0" topLeftCell="A1">
      <selection activeCell="D38" sqref="D38"/>
    </sheetView>
  </sheetViews>
  <sheetFormatPr defaultColWidth="9.140625" defaultRowHeight="15"/>
  <cols>
    <col min="1" max="1" width="9.140625" style="2" customWidth="1"/>
    <col min="2" max="3" width="49.7109375" style="2" customWidth="1"/>
    <col min="4" max="4" width="14.851562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233" t="str">
        <f>"Action plan for "&amp;Introduction!B1</f>
        <v>Action plan for GORD in children and young people:  'red flag' symptoms clinical audit</v>
      </c>
      <c r="C1" s="234"/>
      <c r="D1" s="234"/>
      <c r="E1" s="234"/>
      <c r="F1" s="234"/>
      <c r="G1" s="234"/>
    </row>
    <row r="2" spans="2:6" ht="15.75" thickBot="1">
      <c r="B2" s="94"/>
      <c r="C2" s="94"/>
      <c r="D2" s="94"/>
      <c r="E2" s="94"/>
      <c r="F2" s="94"/>
    </row>
    <row r="3" spans="2:7" ht="15.75" thickBot="1">
      <c r="B3" s="14" t="s">
        <v>43</v>
      </c>
      <c r="C3" s="26" t="s">
        <v>64</v>
      </c>
      <c r="D3" s="235" t="s">
        <v>65</v>
      </c>
      <c r="E3" s="236"/>
      <c r="F3" s="235" t="s">
        <v>66</v>
      </c>
      <c r="G3" s="236"/>
    </row>
    <row r="4" spans="2:7" ht="15" customHeight="1">
      <c r="B4" s="231"/>
      <c r="C4" s="232"/>
      <c r="D4" s="232"/>
      <c r="E4" s="232"/>
      <c r="F4" s="232"/>
      <c r="G4" s="232"/>
    </row>
    <row r="5" spans="2:7" ht="15" customHeight="1">
      <c r="B5" s="231" t="s">
        <v>104</v>
      </c>
      <c r="C5" s="232"/>
      <c r="D5" s="232"/>
      <c r="E5" s="232"/>
      <c r="F5" s="232"/>
      <c r="G5" s="232"/>
    </row>
    <row r="6" ht="15" thickBot="1"/>
    <row r="7" spans="2:7" ht="74.25" customHeight="1" thickBot="1">
      <c r="B7" s="17" t="s">
        <v>1</v>
      </c>
      <c r="C7" s="14" t="s">
        <v>14</v>
      </c>
      <c r="D7" s="14" t="s">
        <v>108</v>
      </c>
      <c r="E7" s="15" t="s">
        <v>12</v>
      </c>
      <c r="F7" s="16" t="s">
        <v>101</v>
      </c>
      <c r="G7" s="16" t="s">
        <v>109</v>
      </c>
    </row>
    <row r="8" spans="2:7" ht="15" customHeight="1" thickBot="1">
      <c r="B8" s="79"/>
      <c r="C8" s="26"/>
      <c r="D8" s="28"/>
      <c r="E8" s="26"/>
      <c r="F8" s="26"/>
      <c r="G8" s="26"/>
    </row>
    <row r="9" spans="2:7" ht="15" customHeight="1" thickBot="1">
      <c r="B9" s="79"/>
      <c r="C9" s="26"/>
      <c r="D9" s="28"/>
      <c r="E9" s="26"/>
      <c r="F9" s="26"/>
      <c r="G9" s="26"/>
    </row>
    <row r="10" spans="2:7" ht="15" customHeight="1" thickBot="1">
      <c r="B10" s="79"/>
      <c r="C10" s="26"/>
      <c r="D10" s="27"/>
      <c r="E10" s="26"/>
      <c r="F10" s="26"/>
      <c r="G10" s="26"/>
    </row>
    <row r="11" spans="2:7" ht="15" thickBot="1">
      <c r="B11" s="79"/>
      <c r="C11" s="26"/>
      <c r="D11" s="27"/>
      <c r="E11" s="26"/>
      <c r="F11" s="26"/>
      <c r="G11" s="26"/>
    </row>
    <row r="12" spans="2:7" ht="15" thickBot="1">
      <c r="B12" s="79"/>
      <c r="C12" s="26"/>
      <c r="D12" s="27"/>
      <c r="E12" s="26"/>
      <c r="F12" s="26"/>
      <c r="G12" s="26"/>
    </row>
    <row r="13" spans="2:7" ht="15" thickBot="1">
      <c r="B13" s="79"/>
      <c r="C13" s="26"/>
      <c r="D13" s="27"/>
      <c r="E13" s="26"/>
      <c r="F13" s="26"/>
      <c r="G13" s="26"/>
    </row>
    <row r="14" spans="2:7" ht="15" thickBot="1">
      <c r="B14" s="79"/>
      <c r="C14" s="26"/>
      <c r="D14" s="27"/>
      <c r="E14" s="26"/>
      <c r="F14" s="26"/>
      <c r="G14" s="26"/>
    </row>
    <row r="15" spans="2:7" ht="15" thickBot="1">
      <c r="B15" s="79"/>
      <c r="C15" s="26"/>
      <c r="D15" s="27"/>
      <c r="E15" s="26"/>
      <c r="F15" s="26"/>
      <c r="G15" s="26"/>
    </row>
    <row r="16" spans="2:7" ht="15" thickBot="1">
      <c r="B16" s="79"/>
      <c r="C16" s="26"/>
      <c r="D16" s="27"/>
      <c r="E16" s="26"/>
      <c r="F16" s="26"/>
      <c r="G16" s="26"/>
    </row>
    <row r="18" spans="2:7" ht="14.25">
      <c r="B18" s="226" t="s">
        <v>110</v>
      </c>
      <c r="C18" s="226"/>
      <c r="D18" s="226"/>
      <c r="E18" s="238" t="str">
        <f>'Hidden sheet'!B3</f>
        <v>GORD in children and young people</v>
      </c>
      <c r="F18" s="238"/>
      <c r="G18" s="238"/>
    </row>
    <row r="20" spans="2:7" ht="15">
      <c r="B20" s="201" t="s">
        <v>87</v>
      </c>
      <c r="C20" s="237"/>
      <c r="D20" s="237"/>
      <c r="E20" s="237"/>
      <c r="F20" s="237"/>
      <c r="G20" s="237"/>
    </row>
    <row r="21" spans="2:7" ht="15">
      <c r="B21" s="93"/>
      <c r="C21" s="93"/>
      <c r="D21" s="93"/>
      <c r="E21" s="93"/>
      <c r="F21" s="93"/>
      <c r="G21" s="93"/>
    </row>
  </sheetData>
  <sheetProtection/>
  <mergeCells count="8">
    <mergeCell ref="B5:G5"/>
    <mergeCell ref="B1:G1"/>
    <mergeCell ref="D3:E3"/>
    <mergeCell ref="F3:G3"/>
    <mergeCell ref="B20:G20"/>
    <mergeCell ref="B4:G4"/>
    <mergeCell ref="B18:D18"/>
    <mergeCell ref="E18:G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NG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3"/>
</worksheet>
</file>

<file path=xl/worksheets/sheet9.xml><?xml version="1.0" encoding="utf-8"?>
<worksheet xmlns="http://schemas.openxmlformats.org/spreadsheetml/2006/main" xmlns:r="http://schemas.openxmlformats.org/officeDocument/2006/relationships">
  <sheetPr codeName="Sheet6">
    <tabColor rgb="FF00B050"/>
    <pageSetUpPr fitToPage="1"/>
  </sheetPr>
  <dimension ref="B1:AR95"/>
  <sheetViews>
    <sheetView showGridLines="0" zoomScale="80" zoomScaleNormal="80" zoomScaleSheetLayoutView="80" zoomScalePageLayoutView="0" workbookViewId="0" topLeftCell="A1">
      <pane xSplit="5" ySplit="5" topLeftCell="F6" activePane="bottomRight" state="frozen"/>
      <selection pane="topLeft" activeCell="F18" sqref="F18"/>
      <selection pane="topRight" activeCell="F18" sqref="F18"/>
      <selection pane="bottomLeft" activeCell="F18" sqref="F18"/>
      <selection pane="bottomRight" activeCell="A1" sqref="A1"/>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6.7109375" style="2" customWidth="1"/>
    <col min="6" max="7" width="22.7109375" style="2" customWidth="1"/>
    <col min="8" max="8" width="24.421875" style="2" customWidth="1"/>
    <col min="9" max="9" width="18.28125" style="2" customWidth="1"/>
    <col min="10" max="10" width="19.421875" style="2" customWidth="1"/>
    <col min="11" max="11" width="34.421875" style="2" customWidth="1"/>
    <col min="12" max="12" width="22.7109375" style="2" customWidth="1"/>
    <col min="13" max="13" width="22.421875" style="2" customWidth="1"/>
    <col min="14" max="14" width="17.140625" style="2" customWidth="1"/>
    <col min="15" max="15" width="19.421875" style="2" customWidth="1"/>
    <col min="16" max="16" width="34.421875" style="2" customWidth="1"/>
    <col min="17" max="17" width="22.7109375" style="2" customWidth="1"/>
    <col min="18" max="18" width="46.8515625" style="2" customWidth="1"/>
    <col min="19" max="19" width="19.8515625" style="2" customWidth="1"/>
    <col min="20" max="20" width="19.421875" style="2" customWidth="1"/>
    <col min="21" max="21" width="34.421875" style="2" customWidth="1"/>
    <col min="22" max="22" width="22.7109375" style="2" customWidth="1"/>
    <col min="23" max="23" width="42.57421875" style="2" customWidth="1"/>
    <col min="24" max="24" width="29.7109375" style="2" customWidth="1"/>
    <col min="25" max="25" width="32.00390625" style="2" customWidth="1"/>
    <col min="26" max="26" width="34.421875" style="2" customWidth="1"/>
    <col min="27" max="27" width="22.7109375" style="2" customWidth="1"/>
    <col min="28" max="28" width="42.00390625" style="2" customWidth="1"/>
    <col min="29" max="29" width="29.7109375" style="2" customWidth="1"/>
    <col min="30" max="30" width="32.140625" style="2" customWidth="1"/>
    <col min="31" max="31" width="34.421875" style="2" customWidth="1"/>
    <col min="32" max="32" width="22.7109375" style="2" customWidth="1"/>
    <col min="33" max="33" width="22.8515625" style="2" customWidth="1"/>
    <col min="34" max="34" width="17.8515625" style="2" customWidth="1"/>
    <col min="35" max="35" width="19.421875" style="2" customWidth="1"/>
    <col min="36" max="36" width="34.421875" style="2" customWidth="1"/>
    <col min="37" max="37" width="22.7109375" style="2" customWidth="1"/>
    <col min="38" max="38" width="34.00390625" style="2" customWidth="1"/>
    <col min="39" max="39" width="17.8515625" style="2" customWidth="1"/>
    <col min="40" max="40" width="19.421875" style="2" customWidth="1"/>
    <col min="41" max="41" width="34.421875" style="2" customWidth="1"/>
    <col min="42" max="42" width="9.140625" style="2" customWidth="1"/>
    <col min="43" max="43" width="31.00390625" style="2" bestFit="1" customWidth="1"/>
    <col min="44" max="16384" width="9.140625" style="2" customWidth="1"/>
  </cols>
  <sheetData>
    <row r="1" spans="2:32" s="1" customFormat="1" ht="30" customHeight="1">
      <c r="B1" s="106" t="str">
        <f>"Data collection for "&amp;Introduction!B1</f>
        <v>Data collection for GORD in children and young people:  'red flag' symptoms clinical audit</v>
      </c>
      <c r="C1" s="106"/>
      <c r="D1" s="106"/>
      <c r="E1" s="106"/>
      <c r="F1" s="106"/>
      <c r="G1" s="106"/>
      <c r="L1" s="106"/>
      <c r="Q1" s="106"/>
      <c r="V1" s="106"/>
      <c r="AA1" s="160"/>
      <c r="AF1" s="160"/>
    </row>
    <row r="2" spans="2:41" s="1" customFormat="1" ht="15" customHeight="1" thickBot="1">
      <c r="B2" s="166"/>
      <c r="C2" s="166"/>
      <c r="D2" s="166"/>
      <c r="E2" s="166"/>
      <c r="F2" s="166"/>
      <c r="G2" s="166"/>
      <c r="H2" s="166"/>
      <c r="I2" s="166"/>
      <c r="J2" s="166"/>
      <c r="K2" s="166"/>
      <c r="L2" s="166"/>
      <c r="M2" s="166"/>
      <c r="N2" s="166"/>
      <c r="O2" s="166"/>
      <c r="P2" s="166"/>
      <c r="Q2" s="166"/>
      <c r="R2" s="166"/>
      <c r="S2" s="166"/>
      <c r="T2" s="166"/>
      <c r="U2" s="166"/>
      <c r="V2" s="166"/>
      <c r="W2" s="162"/>
      <c r="X2" s="162"/>
      <c r="Y2" s="162"/>
      <c r="Z2" s="162"/>
      <c r="AB2" s="162"/>
      <c r="AC2" s="162"/>
      <c r="AD2" s="162"/>
      <c r="AE2" s="162"/>
      <c r="AG2" s="162"/>
      <c r="AH2" s="162"/>
      <c r="AI2" s="162"/>
      <c r="AJ2" s="162"/>
      <c r="AM2" s="162"/>
      <c r="AN2" s="162"/>
      <c r="AO2" s="162"/>
    </row>
    <row r="3" spans="2:41" s="44" customFormat="1" ht="13.5" thickBot="1">
      <c r="B3" s="57"/>
      <c r="C3" s="58"/>
      <c r="D3" s="57"/>
      <c r="E3" s="59"/>
      <c r="F3" s="121">
        <v>1</v>
      </c>
      <c r="G3" s="121">
        <v>2</v>
      </c>
      <c r="H3" s="121"/>
      <c r="I3" s="121"/>
      <c r="J3" s="121">
        <v>3</v>
      </c>
      <c r="K3" s="121">
        <v>4</v>
      </c>
      <c r="L3" s="40">
        <v>5</v>
      </c>
      <c r="M3" s="40"/>
      <c r="N3" s="40"/>
      <c r="O3" s="40">
        <v>6</v>
      </c>
      <c r="P3" s="40">
        <v>7</v>
      </c>
      <c r="Q3" s="121">
        <v>8</v>
      </c>
      <c r="R3" s="121"/>
      <c r="S3" s="121"/>
      <c r="T3" s="121">
        <v>9</v>
      </c>
      <c r="U3" s="121">
        <v>10</v>
      </c>
      <c r="V3" s="40">
        <v>11</v>
      </c>
      <c r="W3" s="40"/>
      <c r="X3" s="40"/>
      <c r="Y3" s="40">
        <v>12</v>
      </c>
      <c r="Z3" s="40">
        <v>13</v>
      </c>
      <c r="AA3" s="121">
        <v>14</v>
      </c>
      <c r="AB3" s="121"/>
      <c r="AC3" s="121"/>
      <c r="AD3" s="121">
        <v>15</v>
      </c>
      <c r="AE3" s="121">
        <v>16</v>
      </c>
      <c r="AF3" s="40">
        <v>17</v>
      </c>
      <c r="AG3" s="40"/>
      <c r="AH3" s="40"/>
      <c r="AI3" s="40">
        <v>18</v>
      </c>
      <c r="AJ3" s="40">
        <v>19</v>
      </c>
      <c r="AK3" s="121">
        <v>20</v>
      </c>
      <c r="AL3" s="121"/>
      <c r="AM3" s="121"/>
      <c r="AN3" s="121">
        <v>21</v>
      </c>
      <c r="AO3" s="121">
        <v>22</v>
      </c>
    </row>
    <row r="4" spans="2:41" s="163" customFormat="1" ht="79.5" customHeight="1">
      <c r="B4" s="67" t="s">
        <v>15</v>
      </c>
      <c r="C4" s="66" t="s">
        <v>2</v>
      </c>
      <c r="D4" s="64" t="s">
        <v>3</v>
      </c>
      <c r="E4" s="65" t="s">
        <v>4</v>
      </c>
      <c r="F4" s="122" t="s">
        <v>208</v>
      </c>
      <c r="G4" s="122" t="s">
        <v>125</v>
      </c>
      <c r="H4" s="122" t="s">
        <v>137</v>
      </c>
      <c r="I4" s="122" t="s">
        <v>139</v>
      </c>
      <c r="J4" s="122" t="s">
        <v>140</v>
      </c>
      <c r="K4" s="122" t="s">
        <v>166</v>
      </c>
      <c r="L4" s="76" t="s">
        <v>126</v>
      </c>
      <c r="M4" s="76" t="s">
        <v>137</v>
      </c>
      <c r="N4" s="76" t="s">
        <v>139</v>
      </c>
      <c r="O4" s="76" t="s">
        <v>140</v>
      </c>
      <c r="P4" s="76" t="s">
        <v>166</v>
      </c>
      <c r="Q4" s="122" t="s">
        <v>127</v>
      </c>
      <c r="R4" s="122" t="s">
        <v>137</v>
      </c>
      <c r="S4" s="122" t="s">
        <v>139</v>
      </c>
      <c r="T4" s="122" t="s">
        <v>140</v>
      </c>
      <c r="U4" s="122" t="s">
        <v>166</v>
      </c>
      <c r="V4" s="76" t="s">
        <v>128</v>
      </c>
      <c r="W4" s="76" t="s">
        <v>137</v>
      </c>
      <c r="X4" s="76" t="s">
        <v>138</v>
      </c>
      <c r="Y4" s="76" t="s">
        <v>142</v>
      </c>
      <c r="Z4" s="76" t="s">
        <v>166</v>
      </c>
      <c r="AA4" s="122" t="s">
        <v>129</v>
      </c>
      <c r="AB4" s="122" t="s">
        <v>137</v>
      </c>
      <c r="AC4" s="122" t="s">
        <v>138</v>
      </c>
      <c r="AD4" s="122" t="s">
        <v>142</v>
      </c>
      <c r="AE4" s="122" t="s">
        <v>166</v>
      </c>
      <c r="AF4" s="76" t="s">
        <v>130</v>
      </c>
      <c r="AG4" s="76" t="s">
        <v>137</v>
      </c>
      <c r="AH4" s="76" t="s">
        <v>139</v>
      </c>
      <c r="AI4" s="76" t="s">
        <v>140</v>
      </c>
      <c r="AJ4" s="76" t="s">
        <v>166</v>
      </c>
      <c r="AK4" s="122" t="s">
        <v>143</v>
      </c>
      <c r="AL4" s="122" t="s">
        <v>124</v>
      </c>
      <c r="AM4" s="122" t="s">
        <v>139</v>
      </c>
      <c r="AN4" s="122" t="s">
        <v>140</v>
      </c>
      <c r="AO4" s="122" t="s">
        <v>166</v>
      </c>
    </row>
    <row r="5" spans="2:41" s="163" customFormat="1" ht="30" customHeight="1" thickBot="1">
      <c r="B5" s="102"/>
      <c r="C5" s="61" t="s">
        <v>72</v>
      </c>
      <c r="D5" s="61" t="s">
        <v>86</v>
      </c>
      <c r="E5" s="62" t="s">
        <v>74</v>
      </c>
      <c r="F5" s="123" t="s">
        <v>141</v>
      </c>
      <c r="G5" s="123" t="s">
        <v>141</v>
      </c>
      <c r="H5" s="123"/>
      <c r="I5" s="123"/>
      <c r="J5" s="123" t="s">
        <v>73</v>
      </c>
      <c r="K5" s="123" t="s">
        <v>167</v>
      </c>
      <c r="L5" s="69" t="s">
        <v>141</v>
      </c>
      <c r="M5" s="69"/>
      <c r="N5" s="69"/>
      <c r="O5" s="69" t="s">
        <v>73</v>
      </c>
      <c r="P5" s="69" t="s">
        <v>167</v>
      </c>
      <c r="Q5" s="123" t="s">
        <v>209</v>
      </c>
      <c r="R5" s="123"/>
      <c r="S5" s="123"/>
      <c r="T5" s="123" t="s">
        <v>73</v>
      </c>
      <c r="U5" s="123" t="s">
        <v>167</v>
      </c>
      <c r="V5" s="69" t="s">
        <v>141</v>
      </c>
      <c r="W5" s="69"/>
      <c r="X5" s="69"/>
      <c r="Y5" s="69" t="s">
        <v>164</v>
      </c>
      <c r="Z5" s="69" t="s">
        <v>167</v>
      </c>
      <c r="AA5" s="123" t="s">
        <v>141</v>
      </c>
      <c r="AB5" s="123"/>
      <c r="AC5" s="123"/>
      <c r="AD5" s="123" t="s">
        <v>165</v>
      </c>
      <c r="AE5" s="123" t="s">
        <v>167</v>
      </c>
      <c r="AF5" s="69" t="s">
        <v>141</v>
      </c>
      <c r="AG5" s="69"/>
      <c r="AH5" s="69"/>
      <c r="AI5" s="69" t="s">
        <v>73</v>
      </c>
      <c r="AJ5" s="69" t="s">
        <v>167</v>
      </c>
      <c r="AK5" s="123" t="s">
        <v>141</v>
      </c>
      <c r="AL5" s="123"/>
      <c r="AM5" s="123"/>
      <c r="AN5" s="123" t="s">
        <v>73</v>
      </c>
      <c r="AO5" s="123" t="s">
        <v>167</v>
      </c>
    </row>
    <row r="6" spans="2:44" s="42" customFormat="1" ht="39.75" customHeight="1" thickBot="1">
      <c r="B6" s="82">
        <v>1</v>
      </c>
      <c r="C6" s="80"/>
      <c r="D6" s="80"/>
      <c r="E6" s="80"/>
      <c r="F6" s="80"/>
      <c r="G6" s="80"/>
      <c r="H6" s="111">
        <f aca="true" t="shared" si="0" ref="H6:H46">IF(OR(G6="No",G6=""),"",IF(G6="Yes","May suggest hypertrophic pyloric stenosis in infants up to 2 months old"))</f>
      </c>
      <c r="I6" s="111">
        <f aca="true" t="shared" si="1" ref="I6:I46">IF(OR(G6="No",G6=""),"",IF(G6="Yes","Paediatric surgery referral"))</f>
      </c>
      <c r="J6" s="80"/>
      <c r="K6" s="80"/>
      <c r="L6" s="80"/>
      <c r="M6" s="111">
        <f>IF(OR(L6="No",L6=""),"",IF(L6="Yes","May suggest intestinal obstruction"))</f>
      </c>
      <c r="N6" s="111">
        <f>IF(OR(L6="No",L6=""),"",IF(L6="Yes","Paediatric surgery referral"))</f>
      </c>
      <c r="O6" s="80"/>
      <c r="P6" s="80"/>
      <c r="Q6" s="80"/>
      <c r="R6" s="111">
        <f>IF(OR(Q6="No",Q6=""),"",IF(Q6="Yes","May be swallowed blood (for example from maternal nipple cracking or a nose bleed) but may indicate serious conditions, such as erosive oesophagitis"))</f>
      </c>
      <c r="S6" s="111">
        <f>IF(OR(Q6="No",Q6=""),"",IF(Q6="Yes","Specialist referral for investigation"))</f>
      </c>
      <c r="T6" s="80"/>
      <c r="U6" s="80"/>
      <c r="V6" s="80"/>
      <c r="W6" s="111">
        <f>IF(OR(V6="No",V6=""),"",IF(V6="Yes","Late onset suggests a cause other than reflux, for example a urinary tract infection.  Persistence suggests an alternative diagnosis."))</f>
      </c>
      <c r="X6" s="111">
        <f>IF(OR(V6="No",V6=""),"",IF(V6="Yes","Urine microbiology investigation.  
Specialist referral."))</f>
      </c>
      <c r="Y6" s="80"/>
      <c r="Z6" s="80"/>
      <c r="AA6" s="80"/>
      <c r="AB6" s="111">
        <f>IF(OR(AA6="No",AA6=""),"",IF(AA6="Yes","May suggest a variety of conditions, including bacterial gastroenteritis, infant cow's milk protein allergy or an acute surgical condition"))</f>
      </c>
      <c r="AC6" s="111">
        <f>IF(OR(AA6="No",AA6=""),"",IF(AA6="Yes","Stool microbiology investigation.  Specialist referral."))</f>
      </c>
      <c r="AD6" s="80"/>
      <c r="AE6" s="80"/>
      <c r="AF6" s="80"/>
      <c r="AG6" s="111">
        <f>IF(OR(AF6="No",AF6=""),"",IF(AF6="Yes","May suggest intestinal obstruction or another acute surgical condition"))</f>
      </c>
      <c r="AH6" s="111">
        <f>IF(OR(AF6="No",AF6=""),"",IF(AF6="Yes","Paediatric surgery referral"))</f>
      </c>
      <c r="AI6" s="80"/>
      <c r="AJ6" s="80"/>
      <c r="AK6" s="80"/>
      <c r="AL6" s="111">
        <f>IF(OR(AK6="No",AK6=""),"",IF(AK6="Yes","May suggest cow's milk protein allergy"))</f>
      </c>
      <c r="AM6" s="111">
        <f>IF(OR(AK6="No",AK6=""),"",IF(AK6="Yes","Specialist referral"))</f>
      </c>
      <c r="AN6" s="80"/>
      <c r="AO6" s="80"/>
      <c r="AQ6" s="44" t="s">
        <v>47</v>
      </c>
      <c r="AR6" s="45"/>
    </row>
    <row r="7" spans="2:44" s="42" customFormat="1" ht="39.75" customHeight="1" thickBot="1">
      <c r="B7" s="82">
        <v>2</v>
      </c>
      <c r="C7" s="80"/>
      <c r="D7" s="80"/>
      <c r="E7" s="80"/>
      <c r="F7" s="81"/>
      <c r="G7" s="81"/>
      <c r="H7" s="111">
        <f t="shared" si="0"/>
      </c>
      <c r="I7" s="111">
        <f t="shared" si="1"/>
      </c>
      <c r="J7" s="81"/>
      <c r="K7" s="80"/>
      <c r="L7" s="81"/>
      <c r="M7" s="111">
        <f aca="true" t="shared" si="2" ref="M7:M46">IF(OR(L7="No",L7=""),"",IF(L7="Yes","May suggest intestinal obstruction"))</f>
      </c>
      <c r="N7" s="111">
        <f aca="true" t="shared" si="3" ref="N7:N46">IF(OR(L7="No",L7=""),"",IF(L7="Yes","Paediatric surgery referral"))</f>
      </c>
      <c r="O7" s="81"/>
      <c r="P7" s="80"/>
      <c r="Q7" s="81"/>
      <c r="R7" s="111">
        <f aca="true" t="shared" si="4" ref="R7:R46">IF(OR(Q7="No",Q7=""),"",IF(Q7="Yes","May be swallowed blood (for example from maternal nipple cracking or a nose bleed) but may indicate serious conditions, such as erosive oesophagitis"))</f>
      </c>
      <c r="S7" s="111">
        <f aca="true" t="shared" si="5" ref="S7:S46">IF(OR(Q7="No",Q7=""),"",IF(Q7="Yes","Specialist referral for investigation"))</f>
      </c>
      <c r="T7" s="81"/>
      <c r="U7" s="80"/>
      <c r="V7" s="80"/>
      <c r="W7" s="111">
        <f aca="true" t="shared" si="6" ref="W7:W46">IF(OR(V7="No",V7=""),"",IF(V7="Yes","Late onset suggests a cause other than reflux, for example a urinary tract infection.  Persistence suggests an alternative diagnosis."))</f>
      </c>
      <c r="X7" s="111">
        <f aca="true" t="shared" si="7" ref="X7:X46">IF(OR(V7="No",V7=""),"",IF(V7="Yes","Urine microbiology investigation.  
Specialist referral."))</f>
      </c>
      <c r="Y7" s="81"/>
      <c r="Z7" s="80"/>
      <c r="AA7" s="80"/>
      <c r="AB7" s="111">
        <f aca="true" t="shared" si="8" ref="AB7:AB46">IF(OR(AA7="No",AA7=""),"",IF(AA7="Yes","May suggest a variety of conditions, including bacterial gastroenteritis, infant cow's milk protein allergy or an acute surgical condition"))</f>
      </c>
      <c r="AC7" s="111">
        <f aca="true" t="shared" si="9" ref="AC7:AC46">IF(OR(AA7="No",AA7=""),"",IF(AA7="Yes","Stool microbiology investigation.  Specialist referral."))</f>
      </c>
      <c r="AD7" s="81"/>
      <c r="AE7" s="80"/>
      <c r="AF7" s="80"/>
      <c r="AG7" s="111">
        <f aca="true" t="shared" si="10" ref="AG7:AG46">IF(OR(AF7="No",AF7=""),"",IF(AF7="Yes","May suggest intestinal obstruction or another acute surgical condition"))</f>
      </c>
      <c r="AH7" s="111">
        <f aca="true" t="shared" si="11" ref="AH7:AH46">IF(OR(AF7="No",AF7=""),"",IF(AF7="Yes","Paediatric surgery referral"))</f>
      </c>
      <c r="AI7" s="81"/>
      <c r="AJ7" s="80"/>
      <c r="AK7" s="80"/>
      <c r="AL7" s="111">
        <f aca="true" t="shared" si="12" ref="AL7:AL46">IF(OR(AK7="No",AK7=""),"",IF(AK7="Yes","May suggest cow's milk protein allergy"))</f>
      </c>
      <c r="AM7" s="111">
        <f aca="true" t="shared" si="13" ref="AM7:AM46">IF(OR(AK7="No",AK7=""),"",IF(AK7="Yes","Specialist referral"))</f>
      </c>
      <c r="AN7" s="80"/>
      <c r="AO7" s="80"/>
      <c r="AQ7" s="44"/>
      <c r="AR7" s="46"/>
    </row>
    <row r="8" spans="2:44" s="42" customFormat="1" ht="39.75" customHeight="1" thickBot="1">
      <c r="B8" s="82">
        <v>3</v>
      </c>
      <c r="C8" s="80"/>
      <c r="D8" s="80"/>
      <c r="E8" s="80"/>
      <c r="F8" s="81"/>
      <c r="G8" s="81"/>
      <c r="H8" s="111">
        <f t="shared" si="0"/>
      </c>
      <c r="I8" s="111">
        <f t="shared" si="1"/>
      </c>
      <c r="J8" s="81"/>
      <c r="K8" s="80"/>
      <c r="L8" s="81"/>
      <c r="M8" s="111">
        <f t="shared" si="2"/>
      </c>
      <c r="N8" s="111">
        <f t="shared" si="3"/>
      </c>
      <c r="O8" s="81"/>
      <c r="P8" s="80"/>
      <c r="Q8" s="81"/>
      <c r="R8" s="111">
        <f t="shared" si="4"/>
      </c>
      <c r="S8" s="111">
        <f t="shared" si="5"/>
      </c>
      <c r="T8" s="81"/>
      <c r="U8" s="80"/>
      <c r="V8" s="80"/>
      <c r="W8" s="111">
        <f t="shared" si="6"/>
      </c>
      <c r="X8" s="111">
        <f t="shared" si="7"/>
      </c>
      <c r="Y8" s="81"/>
      <c r="Z8" s="80"/>
      <c r="AA8" s="80"/>
      <c r="AB8" s="111">
        <f t="shared" si="8"/>
      </c>
      <c r="AC8" s="111">
        <f t="shared" si="9"/>
      </c>
      <c r="AD8" s="81"/>
      <c r="AE8" s="80"/>
      <c r="AF8" s="80"/>
      <c r="AG8" s="111">
        <f t="shared" si="10"/>
      </c>
      <c r="AH8" s="111">
        <f t="shared" si="11"/>
      </c>
      <c r="AI8" s="81"/>
      <c r="AJ8" s="80"/>
      <c r="AK8" s="80"/>
      <c r="AL8" s="111">
        <f t="shared" si="12"/>
      </c>
      <c r="AM8" s="111">
        <f t="shared" si="13"/>
      </c>
      <c r="AN8" s="80"/>
      <c r="AO8" s="80"/>
      <c r="AQ8" s="87" t="s">
        <v>11</v>
      </c>
      <c r="AR8" s="92" t="str">
        <f>MIN(Age)&amp;" - "&amp;MAX(Age)</f>
        <v>0 - 0</v>
      </c>
    </row>
    <row r="9" spans="2:44" s="42" customFormat="1" ht="39.75" customHeight="1" thickBot="1">
      <c r="B9" s="82">
        <v>4</v>
      </c>
      <c r="C9" s="80"/>
      <c r="D9" s="80"/>
      <c r="E9" s="80"/>
      <c r="F9" s="81"/>
      <c r="G9" s="81"/>
      <c r="H9" s="111">
        <f t="shared" si="0"/>
      </c>
      <c r="I9" s="111">
        <f t="shared" si="1"/>
      </c>
      <c r="J9" s="81"/>
      <c r="K9" s="80"/>
      <c r="L9" s="81"/>
      <c r="M9" s="111">
        <f t="shared" si="2"/>
      </c>
      <c r="N9" s="111">
        <f t="shared" si="3"/>
      </c>
      <c r="O9" s="81"/>
      <c r="P9" s="80"/>
      <c r="Q9" s="81"/>
      <c r="R9" s="111">
        <f t="shared" si="4"/>
      </c>
      <c r="S9" s="111">
        <f t="shared" si="5"/>
      </c>
      <c r="T9" s="81"/>
      <c r="U9" s="80"/>
      <c r="V9" s="80"/>
      <c r="W9" s="111">
        <f t="shared" si="6"/>
      </c>
      <c r="X9" s="111">
        <f t="shared" si="7"/>
      </c>
      <c r="Y9" s="81"/>
      <c r="Z9" s="80"/>
      <c r="AA9" s="80"/>
      <c r="AB9" s="111">
        <f t="shared" si="8"/>
      </c>
      <c r="AC9" s="111">
        <f t="shared" si="9"/>
      </c>
      <c r="AD9" s="81"/>
      <c r="AE9" s="80"/>
      <c r="AF9" s="80"/>
      <c r="AG9" s="111">
        <f t="shared" si="10"/>
      </c>
      <c r="AH9" s="111">
        <f t="shared" si="11"/>
      </c>
      <c r="AI9" s="81"/>
      <c r="AJ9" s="80"/>
      <c r="AK9" s="80"/>
      <c r="AL9" s="111">
        <f t="shared" si="12"/>
      </c>
      <c r="AM9" s="111">
        <f t="shared" si="13"/>
      </c>
      <c r="AN9" s="80"/>
      <c r="AO9" s="80"/>
      <c r="AQ9" s="88"/>
      <c r="AR9" s="86"/>
    </row>
    <row r="10" spans="2:44" s="42" customFormat="1" ht="39.75" customHeight="1" thickBot="1">
      <c r="B10" s="82">
        <v>5</v>
      </c>
      <c r="C10" s="80"/>
      <c r="D10" s="80"/>
      <c r="E10" s="80"/>
      <c r="F10" s="81"/>
      <c r="G10" s="81"/>
      <c r="H10" s="111">
        <f t="shared" si="0"/>
      </c>
      <c r="I10" s="111">
        <f t="shared" si="1"/>
      </c>
      <c r="J10" s="81"/>
      <c r="K10" s="80"/>
      <c r="L10" s="81"/>
      <c r="M10" s="111">
        <f t="shared" si="2"/>
      </c>
      <c r="N10" s="111">
        <f t="shared" si="3"/>
      </c>
      <c r="O10" s="81"/>
      <c r="P10" s="80"/>
      <c r="Q10" s="81"/>
      <c r="R10" s="111">
        <f t="shared" si="4"/>
      </c>
      <c r="S10" s="111">
        <f t="shared" si="5"/>
      </c>
      <c r="T10" s="81"/>
      <c r="U10" s="80"/>
      <c r="V10" s="80"/>
      <c r="W10" s="111">
        <f t="shared" si="6"/>
      </c>
      <c r="X10" s="111">
        <f t="shared" si="7"/>
      </c>
      <c r="Y10" s="81"/>
      <c r="Z10" s="80"/>
      <c r="AA10" s="80"/>
      <c r="AB10" s="111">
        <f t="shared" si="8"/>
      </c>
      <c r="AC10" s="111">
        <f t="shared" si="9"/>
      </c>
      <c r="AD10" s="81"/>
      <c r="AE10" s="80"/>
      <c r="AF10" s="80"/>
      <c r="AG10" s="111">
        <f t="shared" si="10"/>
      </c>
      <c r="AH10" s="111">
        <f t="shared" si="11"/>
      </c>
      <c r="AI10" s="81"/>
      <c r="AJ10" s="80"/>
      <c r="AK10" s="80"/>
      <c r="AL10" s="111">
        <f t="shared" si="12"/>
      </c>
      <c r="AM10" s="111">
        <f t="shared" si="13"/>
      </c>
      <c r="AN10" s="80"/>
      <c r="AO10" s="80"/>
      <c r="AQ10" s="89" t="s">
        <v>9</v>
      </c>
      <c r="AR10" s="92">
        <f>COUNTIF(Sex,"Male")</f>
        <v>0</v>
      </c>
    </row>
    <row r="11" spans="2:44" s="42" customFormat="1" ht="39.75" customHeight="1" thickBot="1">
      <c r="B11" s="82">
        <v>6</v>
      </c>
      <c r="C11" s="80"/>
      <c r="D11" s="80"/>
      <c r="E11" s="80"/>
      <c r="F11" s="81"/>
      <c r="G11" s="81"/>
      <c r="H11" s="111">
        <f t="shared" si="0"/>
      </c>
      <c r="I11" s="111">
        <f t="shared" si="1"/>
      </c>
      <c r="J11" s="81"/>
      <c r="K11" s="80"/>
      <c r="L11" s="81"/>
      <c r="M11" s="111">
        <f t="shared" si="2"/>
      </c>
      <c r="N11" s="111">
        <f t="shared" si="3"/>
      </c>
      <c r="O11" s="81"/>
      <c r="P11" s="80"/>
      <c r="Q11" s="81"/>
      <c r="R11" s="111">
        <f t="shared" si="4"/>
      </c>
      <c r="S11" s="111">
        <f t="shared" si="5"/>
      </c>
      <c r="T11" s="81"/>
      <c r="U11" s="80"/>
      <c r="V11" s="80"/>
      <c r="W11" s="111">
        <f t="shared" si="6"/>
      </c>
      <c r="X11" s="111">
        <f t="shared" si="7"/>
      </c>
      <c r="Y11" s="81"/>
      <c r="Z11" s="80"/>
      <c r="AA11" s="80"/>
      <c r="AB11" s="111">
        <f t="shared" si="8"/>
      </c>
      <c r="AC11" s="111">
        <f t="shared" si="9"/>
      </c>
      <c r="AD11" s="81"/>
      <c r="AE11" s="80"/>
      <c r="AF11" s="80"/>
      <c r="AG11" s="111">
        <f t="shared" si="10"/>
      </c>
      <c r="AH11" s="111">
        <f t="shared" si="11"/>
      </c>
      <c r="AI11" s="81"/>
      <c r="AJ11" s="80"/>
      <c r="AK11" s="80"/>
      <c r="AL11" s="111">
        <f t="shared" si="12"/>
      </c>
      <c r="AM11" s="111">
        <f t="shared" si="13"/>
      </c>
      <c r="AN11" s="80"/>
      <c r="AO11" s="80"/>
      <c r="AQ11" s="90" t="s">
        <v>10</v>
      </c>
      <c r="AR11" s="92">
        <f>COUNTIF(Sex,"Female")</f>
        <v>0</v>
      </c>
    </row>
    <row r="12" spans="2:44" s="42" customFormat="1" ht="39.75" customHeight="1" thickBot="1">
      <c r="B12" s="82">
        <v>7</v>
      </c>
      <c r="C12" s="80"/>
      <c r="D12" s="80"/>
      <c r="E12" s="80"/>
      <c r="F12" s="81"/>
      <c r="G12" s="81"/>
      <c r="H12" s="111">
        <f t="shared" si="0"/>
      </c>
      <c r="I12" s="111">
        <f t="shared" si="1"/>
      </c>
      <c r="J12" s="81"/>
      <c r="K12" s="80"/>
      <c r="L12" s="81"/>
      <c r="M12" s="111">
        <f t="shared" si="2"/>
      </c>
      <c r="N12" s="111">
        <f t="shared" si="3"/>
      </c>
      <c r="O12" s="81"/>
      <c r="P12" s="80"/>
      <c r="Q12" s="81"/>
      <c r="R12" s="111">
        <f t="shared" si="4"/>
      </c>
      <c r="S12" s="111">
        <f t="shared" si="5"/>
      </c>
      <c r="T12" s="81"/>
      <c r="U12" s="80"/>
      <c r="V12" s="80"/>
      <c r="W12" s="111">
        <f t="shared" si="6"/>
      </c>
      <c r="X12" s="111">
        <f t="shared" si="7"/>
      </c>
      <c r="Y12" s="81"/>
      <c r="Z12" s="80"/>
      <c r="AA12" s="80"/>
      <c r="AB12" s="111">
        <f t="shared" si="8"/>
      </c>
      <c r="AC12" s="111">
        <f t="shared" si="9"/>
      </c>
      <c r="AD12" s="81"/>
      <c r="AE12" s="80"/>
      <c r="AF12" s="80"/>
      <c r="AG12" s="111">
        <f t="shared" si="10"/>
      </c>
      <c r="AH12" s="111">
        <f t="shared" si="11"/>
      </c>
      <c r="AI12" s="81"/>
      <c r="AJ12" s="80"/>
      <c r="AK12" s="80"/>
      <c r="AL12" s="111">
        <f t="shared" si="12"/>
      </c>
      <c r="AM12" s="111">
        <f t="shared" si="13"/>
      </c>
      <c r="AN12" s="80"/>
      <c r="AO12" s="80"/>
      <c r="AQ12" s="91"/>
      <c r="AR12" s="86"/>
    </row>
    <row r="13" spans="2:44" s="42" customFormat="1" ht="39.75" customHeight="1" thickBot="1">
      <c r="B13" s="82">
        <v>8</v>
      </c>
      <c r="C13" s="80"/>
      <c r="D13" s="80"/>
      <c r="E13" s="80"/>
      <c r="F13" s="81"/>
      <c r="G13" s="81"/>
      <c r="H13" s="111">
        <f t="shared" si="0"/>
      </c>
      <c r="I13" s="111">
        <f t="shared" si="1"/>
      </c>
      <c r="J13" s="81"/>
      <c r="K13" s="80"/>
      <c r="L13" s="81"/>
      <c r="M13" s="111">
        <f t="shared" si="2"/>
      </c>
      <c r="N13" s="111">
        <f t="shared" si="3"/>
      </c>
      <c r="O13" s="81"/>
      <c r="P13" s="80"/>
      <c r="Q13" s="81"/>
      <c r="R13" s="111">
        <f t="shared" si="4"/>
      </c>
      <c r="S13" s="111">
        <f t="shared" si="5"/>
      </c>
      <c r="T13" s="81"/>
      <c r="U13" s="80"/>
      <c r="V13" s="80"/>
      <c r="W13" s="111">
        <f t="shared" si="6"/>
      </c>
      <c r="X13" s="111">
        <f t="shared" si="7"/>
      </c>
      <c r="Y13" s="81"/>
      <c r="Z13" s="80"/>
      <c r="AA13" s="80"/>
      <c r="AB13" s="111">
        <f t="shared" si="8"/>
      </c>
      <c r="AC13" s="111">
        <f t="shared" si="9"/>
      </c>
      <c r="AD13" s="81"/>
      <c r="AE13" s="80"/>
      <c r="AF13" s="80"/>
      <c r="AG13" s="111">
        <f t="shared" si="10"/>
      </c>
      <c r="AH13" s="111">
        <f t="shared" si="11"/>
      </c>
      <c r="AI13" s="81"/>
      <c r="AJ13" s="80"/>
      <c r="AK13" s="80"/>
      <c r="AL13" s="111">
        <f t="shared" si="12"/>
      </c>
      <c r="AM13" s="111">
        <f t="shared" si="13"/>
      </c>
      <c r="AN13" s="80"/>
      <c r="AO13" s="80"/>
      <c r="AQ13" s="90" t="s">
        <v>25</v>
      </c>
      <c r="AR13" s="92">
        <f>COUNTIF(Ethnicity,"White British")</f>
        <v>0</v>
      </c>
    </row>
    <row r="14" spans="2:44" s="42" customFormat="1" ht="39.75" customHeight="1" thickBot="1">
      <c r="B14" s="82">
        <v>9</v>
      </c>
      <c r="C14" s="80"/>
      <c r="D14" s="80"/>
      <c r="E14" s="80"/>
      <c r="F14" s="81"/>
      <c r="G14" s="81"/>
      <c r="H14" s="111">
        <f t="shared" si="0"/>
      </c>
      <c r="I14" s="111">
        <f t="shared" si="1"/>
      </c>
      <c r="J14" s="81"/>
      <c r="K14" s="80"/>
      <c r="L14" s="81"/>
      <c r="M14" s="111">
        <f t="shared" si="2"/>
      </c>
      <c r="N14" s="111">
        <f t="shared" si="3"/>
      </c>
      <c r="O14" s="81"/>
      <c r="P14" s="80"/>
      <c r="Q14" s="81"/>
      <c r="R14" s="111">
        <f t="shared" si="4"/>
      </c>
      <c r="S14" s="111">
        <f t="shared" si="5"/>
      </c>
      <c r="T14" s="81"/>
      <c r="U14" s="80"/>
      <c r="V14" s="80"/>
      <c r="W14" s="111">
        <f t="shared" si="6"/>
      </c>
      <c r="X14" s="111">
        <f t="shared" si="7"/>
      </c>
      <c r="Y14" s="81"/>
      <c r="Z14" s="80"/>
      <c r="AA14" s="80"/>
      <c r="AB14" s="111">
        <f t="shared" si="8"/>
      </c>
      <c r="AC14" s="111">
        <f t="shared" si="9"/>
      </c>
      <c r="AD14" s="81"/>
      <c r="AE14" s="80"/>
      <c r="AF14" s="80"/>
      <c r="AG14" s="111">
        <f t="shared" si="10"/>
      </c>
      <c r="AH14" s="111">
        <f t="shared" si="11"/>
      </c>
      <c r="AI14" s="81"/>
      <c r="AJ14" s="80"/>
      <c r="AK14" s="80"/>
      <c r="AL14" s="111">
        <f t="shared" si="12"/>
      </c>
      <c r="AM14" s="111">
        <f t="shared" si="13"/>
      </c>
      <c r="AN14" s="80"/>
      <c r="AO14" s="80"/>
      <c r="AQ14" s="90" t="s">
        <v>26</v>
      </c>
      <c r="AR14" s="92">
        <f>COUNTIF(Ethnicity,"White Irish")</f>
        <v>0</v>
      </c>
    </row>
    <row r="15" spans="2:44" s="42" customFormat="1" ht="39.75" customHeight="1" thickBot="1">
      <c r="B15" s="82">
        <v>10</v>
      </c>
      <c r="C15" s="80"/>
      <c r="D15" s="80"/>
      <c r="E15" s="80"/>
      <c r="F15" s="81"/>
      <c r="G15" s="81"/>
      <c r="H15" s="111">
        <f t="shared" si="0"/>
      </c>
      <c r="I15" s="111">
        <f t="shared" si="1"/>
      </c>
      <c r="J15" s="81"/>
      <c r="K15" s="80"/>
      <c r="L15" s="81"/>
      <c r="M15" s="111">
        <f t="shared" si="2"/>
      </c>
      <c r="N15" s="111">
        <f t="shared" si="3"/>
      </c>
      <c r="O15" s="81"/>
      <c r="P15" s="80"/>
      <c r="Q15" s="81"/>
      <c r="R15" s="111">
        <f t="shared" si="4"/>
      </c>
      <c r="S15" s="111">
        <f t="shared" si="5"/>
      </c>
      <c r="T15" s="81"/>
      <c r="U15" s="80"/>
      <c r="V15" s="80"/>
      <c r="W15" s="111">
        <f t="shared" si="6"/>
      </c>
      <c r="X15" s="111">
        <f t="shared" si="7"/>
      </c>
      <c r="Y15" s="81"/>
      <c r="Z15" s="80"/>
      <c r="AA15" s="80"/>
      <c r="AB15" s="111">
        <f t="shared" si="8"/>
      </c>
      <c r="AC15" s="111">
        <f t="shared" si="9"/>
      </c>
      <c r="AD15" s="81"/>
      <c r="AE15" s="80"/>
      <c r="AF15" s="80"/>
      <c r="AG15" s="111">
        <f t="shared" si="10"/>
      </c>
      <c r="AH15" s="111">
        <f t="shared" si="11"/>
      </c>
      <c r="AI15" s="81"/>
      <c r="AJ15" s="80"/>
      <c r="AK15" s="80"/>
      <c r="AL15" s="111">
        <f t="shared" si="12"/>
      </c>
      <c r="AM15" s="111">
        <f t="shared" si="13"/>
      </c>
      <c r="AN15" s="80"/>
      <c r="AO15" s="80"/>
      <c r="AQ15" s="90" t="s">
        <v>37</v>
      </c>
      <c r="AR15" s="92">
        <f>COUNTIF(Ethnicity,"Any other white background")</f>
        <v>0</v>
      </c>
    </row>
    <row r="16" spans="2:44" s="42" customFormat="1" ht="39.75" customHeight="1" thickBot="1">
      <c r="B16" s="82">
        <v>11</v>
      </c>
      <c r="C16" s="80"/>
      <c r="D16" s="80"/>
      <c r="E16" s="80"/>
      <c r="F16" s="81"/>
      <c r="G16" s="81"/>
      <c r="H16" s="111">
        <f t="shared" si="0"/>
      </c>
      <c r="I16" s="111">
        <f t="shared" si="1"/>
      </c>
      <c r="J16" s="81"/>
      <c r="K16" s="80"/>
      <c r="L16" s="81"/>
      <c r="M16" s="111">
        <f t="shared" si="2"/>
      </c>
      <c r="N16" s="111">
        <f t="shared" si="3"/>
      </c>
      <c r="O16" s="81"/>
      <c r="P16" s="80"/>
      <c r="Q16" s="81"/>
      <c r="R16" s="111">
        <f t="shared" si="4"/>
      </c>
      <c r="S16" s="111">
        <f t="shared" si="5"/>
      </c>
      <c r="T16" s="81"/>
      <c r="U16" s="80"/>
      <c r="V16" s="80"/>
      <c r="W16" s="111">
        <f t="shared" si="6"/>
      </c>
      <c r="X16" s="111">
        <f t="shared" si="7"/>
      </c>
      <c r="Y16" s="81"/>
      <c r="Z16" s="80"/>
      <c r="AA16" s="80"/>
      <c r="AB16" s="111">
        <f t="shared" si="8"/>
      </c>
      <c r="AC16" s="111">
        <f t="shared" si="9"/>
      </c>
      <c r="AD16" s="81"/>
      <c r="AE16" s="80"/>
      <c r="AF16" s="80"/>
      <c r="AG16" s="111">
        <f t="shared" si="10"/>
      </c>
      <c r="AH16" s="111">
        <f t="shared" si="11"/>
      </c>
      <c r="AI16" s="81"/>
      <c r="AJ16" s="80"/>
      <c r="AK16" s="80"/>
      <c r="AL16" s="111">
        <f t="shared" si="12"/>
      </c>
      <c r="AM16" s="111">
        <f t="shared" si="13"/>
      </c>
      <c r="AN16" s="80"/>
      <c r="AO16" s="80"/>
      <c r="AQ16" s="90" t="s">
        <v>33</v>
      </c>
      <c r="AR16" s="92">
        <f>COUNTIF(Ethnicity,"Mixed: White and black Caribbean")</f>
        <v>0</v>
      </c>
    </row>
    <row r="17" spans="2:44" s="42" customFormat="1" ht="39.75" customHeight="1" thickBot="1">
      <c r="B17" s="82">
        <v>12</v>
      </c>
      <c r="C17" s="80"/>
      <c r="D17" s="80"/>
      <c r="E17" s="80"/>
      <c r="F17" s="80"/>
      <c r="G17" s="80"/>
      <c r="H17" s="111">
        <f t="shared" si="0"/>
      </c>
      <c r="I17" s="111">
        <f t="shared" si="1"/>
      </c>
      <c r="J17" s="80"/>
      <c r="K17" s="80"/>
      <c r="L17" s="80"/>
      <c r="M17" s="111">
        <f t="shared" si="2"/>
      </c>
      <c r="N17" s="111">
        <f t="shared" si="3"/>
      </c>
      <c r="O17" s="80"/>
      <c r="P17" s="80"/>
      <c r="Q17" s="80"/>
      <c r="R17" s="111">
        <f t="shared" si="4"/>
      </c>
      <c r="S17" s="111">
        <f t="shared" si="5"/>
      </c>
      <c r="T17" s="80"/>
      <c r="U17" s="80"/>
      <c r="V17" s="80"/>
      <c r="W17" s="111">
        <f t="shared" si="6"/>
      </c>
      <c r="X17" s="111">
        <f t="shared" si="7"/>
      </c>
      <c r="Y17" s="80"/>
      <c r="Z17" s="80"/>
      <c r="AA17" s="80"/>
      <c r="AB17" s="111">
        <f t="shared" si="8"/>
      </c>
      <c r="AC17" s="111">
        <f t="shared" si="9"/>
      </c>
      <c r="AD17" s="80"/>
      <c r="AE17" s="80"/>
      <c r="AF17" s="80"/>
      <c r="AG17" s="111">
        <f t="shared" si="10"/>
      </c>
      <c r="AH17" s="111">
        <f t="shared" si="11"/>
      </c>
      <c r="AI17" s="80"/>
      <c r="AJ17" s="80"/>
      <c r="AK17" s="80"/>
      <c r="AL17" s="111">
        <f t="shared" si="12"/>
      </c>
      <c r="AM17" s="111">
        <f t="shared" si="13"/>
      </c>
      <c r="AN17" s="80"/>
      <c r="AO17" s="80"/>
      <c r="AQ17" s="90" t="s">
        <v>34</v>
      </c>
      <c r="AR17" s="92">
        <f>COUNTIF(Ethnicity,"Mixed: White and black African")</f>
        <v>0</v>
      </c>
    </row>
    <row r="18" spans="2:44" s="42" customFormat="1" ht="39.75" customHeight="1" thickBot="1">
      <c r="B18" s="82">
        <v>13</v>
      </c>
      <c r="C18" s="80"/>
      <c r="D18" s="80"/>
      <c r="E18" s="80"/>
      <c r="F18" s="80"/>
      <c r="G18" s="80"/>
      <c r="H18" s="111">
        <f t="shared" si="0"/>
      </c>
      <c r="I18" s="111">
        <f t="shared" si="1"/>
      </c>
      <c r="J18" s="80"/>
      <c r="K18" s="80"/>
      <c r="L18" s="80"/>
      <c r="M18" s="111">
        <f t="shared" si="2"/>
      </c>
      <c r="N18" s="111">
        <f t="shared" si="3"/>
      </c>
      <c r="O18" s="80"/>
      <c r="P18" s="80"/>
      <c r="Q18" s="80"/>
      <c r="R18" s="111">
        <f t="shared" si="4"/>
      </c>
      <c r="S18" s="111">
        <f t="shared" si="5"/>
      </c>
      <c r="T18" s="80"/>
      <c r="U18" s="80"/>
      <c r="V18" s="80"/>
      <c r="W18" s="111">
        <f t="shared" si="6"/>
      </c>
      <c r="X18" s="111">
        <f t="shared" si="7"/>
      </c>
      <c r="Y18" s="80"/>
      <c r="Z18" s="80"/>
      <c r="AA18" s="80"/>
      <c r="AB18" s="111">
        <f t="shared" si="8"/>
      </c>
      <c r="AC18" s="111">
        <f t="shared" si="9"/>
      </c>
      <c r="AD18" s="80"/>
      <c r="AE18" s="80"/>
      <c r="AF18" s="80"/>
      <c r="AG18" s="111">
        <f t="shared" si="10"/>
      </c>
      <c r="AH18" s="111">
        <f t="shared" si="11"/>
      </c>
      <c r="AI18" s="80"/>
      <c r="AJ18" s="80"/>
      <c r="AK18" s="80"/>
      <c r="AL18" s="111">
        <f t="shared" si="12"/>
      </c>
      <c r="AM18" s="111">
        <f t="shared" si="13"/>
      </c>
      <c r="AN18" s="80"/>
      <c r="AO18" s="80"/>
      <c r="AQ18" s="90" t="s">
        <v>27</v>
      </c>
      <c r="AR18" s="92">
        <f>COUNTIF(Ethnicity,"Mixed: White and Asian")</f>
        <v>0</v>
      </c>
    </row>
    <row r="19" spans="2:44" s="42" customFormat="1" ht="39.75" customHeight="1" thickBot="1">
      <c r="B19" s="82">
        <v>14</v>
      </c>
      <c r="C19" s="80"/>
      <c r="D19" s="80"/>
      <c r="E19" s="80"/>
      <c r="F19" s="80"/>
      <c r="G19" s="80"/>
      <c r="H19" s="111">
        <f t="shared" si="0"/>
      </c>
      <c r="I19" s="111">
        <f t="shared" si="1"/>
      </c>
      <c r="J19" s="80"/>
      <c r="K19" s="80"/>
      <c r="L19" s="80"/>
      <c r="M19" s="111">
        <f t="shared" si="2"/>
      </c>
      <c r="N19" s="111">
        <f t="shared" si="3"/>
      </c>
      <c r="O19" s="80"/>
      <c r="P19" s="80"/>
      <c r="Q19" s="80"/>
      <c r="R19" s="111">
        <f t="shared" si="4"/>
      </c>
      <c r="S19" s="111">
        <f t="shared" si="5"/>
      </c>
      <c r="T19" s="80"/>
      <c r="U19" s="80"/>
      <c r="V19" s="80"/>
      <c r="W19" s="111">
        <f t="shared" si="6"/>
      </c>
      <c r="X19" s="111">
        <f t="shared" si="7"/>
      </c>
      <c r="Y19" s="80"/>
      <c r="Z19" s="80"/>
      <c r="AA19" s="80"/>
      <c r="AB19" s="111">
        <f t="shared" si="8"/>
      </c>
      <c r="AC19" s="111">
        <f t="shared" si="9"/>
      </c>
      <c r="AD19" s="80"/>
      <c r="AE19" s="80"/>
      <c r="AF19" s="80"/>
      <c r="AG19" s="111">
        <f t="shared" si="10"/>
      </c>
      <c r="AH19" s="111">
        <f t="shared" si="11"/>
      </c>
      <c r="AI19" s="80"/>
      <c r="AJ19" s="80"/>
      <c r="AK19" s="80"/>
      <c r="AL19" s="111">
        <f t="shared" si="12"/>
      </c>
      <c r="AM19" s="111">
        <f t="shared" si="13"/>
      </c>
      <c r="AN19" s="80"/>
      <c r="AO19" s="80"/>
      <c r="AQ19" s="90" t="s">
        <v>38</v>
      </c>
      <c r="AR19" s="92">
        <f>COUNTIF(Ethnicity,"Any other mixed background")</f>
        <v>0</v>
      </c>
    </row>
    <row r="20" spans="2:44" s="42" customFormat="1" ht="39.75" customHeight="1" thickBot="1">
      <c r="B20" s="82">
        <v>15</v>
      </c>
      <c r="C20" s="80"/>
      <c r="D20" s="80"/>
      <c r="E20" s="80"/>
      <c r="F20" s="80"/>
      <c r="G20" s="80"/>
      <c r="H20" s="111">
        <f t="shared" si="0"/>
      </c>
      <c r="I20" s="111">
        <f t="shared" si="1"/>
      </c>
      <c r="J20" s="80"/>
      <c r="K20" s="80"/>
      <c r="L20" s="80"/>
      <c r="M20" s="111">
        <f t="shared" si="2"/>
      </c>
      <c r="N20" s="111">
        <f t="shared" si="3"/>
      </c>
      <c r="O20" s="80"/>
      <c r="P20" s="80"/>
      <c r="Q20" s="80"/>
      <c r="R20" s="111">
        <f t="shared" si="4"/>
      </c>
      <c r="S20" s="111">
        <f t="shared" si="5"/>
      </c>
      <c r="T20" s="80"/>
      <c r="U20" s="80"/>
      <c r="V20" s="80"/>
      <c r="W20" s="111">
        <f t="shared" si="6"/>
      </c>
      <c r="X20" s="111">
        <f t="shared" si="7"/>
      </c>
      <c r="Y20" s="80"/>
      <c r="Z20" s="80"/>
      <c r="AA20" s="80"/>
      <c r="AB20" s="111">
        <f t="shared" si="8"/>
      </c>
      <c r="AC20" s="111">
        <f t="shared" si="9"/>
      </c>
      <c r="AD20" s="80"/>
      <c r="AE20" s="80"/>
      <c r="AF20" s="80"/>
      <c r="AG20" s="111">
        <f t="shared" si="10"/>
      </c>
      <c r="AH20" s="111">
        <f t="shared" si="11"/>
      </c>
      <c r="AI20" s="80"/>
      <c r="AJ20" s="80"/>
      <c r="AK20" s="80"/>
      <c r="AL20" s="111">
        <f t="shared" si="12"/>
      </c>
      <c r="AM20" s="111">
        <f t="shared" si="13"/>
      </c>
      <c r="AN20" s="80"/>
      <c r="AO20" s="80"/>
      <c r="AQ20" s="90" t="s">
        <v>28</v>
      </c>
      <c r="AR20" s="92">
        <f>COUNTIF(Ethnicity,"Asian or Asian British: Indian")</f>
        <v>0</v>
      </c>
    </row>
    <row r="21" spans="2:44" s="42" customFormat="1" ht="39.75" customHeight="1" thickBot="1">
      <c r="B21" s="82">
        <v>16</v>
      </c>
      <c r="C21" s="80"/>
      <c r="D21" s="80"/>
      <c r="E21" s="80"/>
      <c r="F21" s="80"/>
      <c r="G21" s="80"/>
      <c r="H21" s="111">
        <f t="shared" si="0"/>
      </c>
      <c r="I21" s="111">
        <f t="shared" si="1"/>
      </c>
      <c r="J21" s="80"/>
      <c r="K21" s="80"/>
      <c r="L21" s="80"/>
      <c r="M21" s="111">
        <f t="shared" si="2"/>
      </c>
      <c r="N21" s="111">
        <f t="shared" si="3"/>
      </c>
      <c r="O21" s="80"/>
      <c r="P21" s="80"/>
      <c r="Q21" s="80"/>
      <c r="R21" s="111">
        <f t="shared" si="4"/>
      </c>
      <c r="S21" s="111">
        <f t="shared" si="5"/>
      </c>
      <c r="T21" s="80"/>
      <c r="U21" s="80"/>
      <c r="V21" s="80"/>
      <c r="W21" s="111">
        <f t="shared" si="6"/>
      </c>
      <c r="X21" s="111">
        <f t="shared" si="7"/>
      </c>
      <c r="Y21" s="80"/>
      <c r="Z21" s="80"/>
      <c r="AA21" s="80"/>
      <c r="AB21" s="111">
        <f t="shared" si="8"/>
      </c>
      <c r="AC21" s="111">
        <f t="shared" si="9"/>
      </c>
      <c r="AD21" s="80"/>
      <c r="AE21" s="80"/>
      <c r="AF21" s="80"/>
      <c r="AG21" s="111">
        <f t="shared" si="10"/>
      </c>
      <c r="AH21" s="111">
        <f t="shared" si="11"/>
      </c>
      <c r="AI21" s="80"/>
      <c r="AJ21" s="80"/>
      <c r="AK21" s="80"/>
      <c r="AL21" s="111">
        <f t="shared" si="12"/>
      </c>
      <c r="AM21" s="111">
        <f t="shared" si="13"/>
      </c>
      <c r="AN21" s="80"/>
      <c r="AO21" s="80"/>
      <c r="AQ21" s="90" t="s">
        <v>29</v>
      </c>
      <c r="AR21" s="92">
        <f>COUNTIF(Ethnicity,"Asian or Asian British: Pakistani")</f>
        <v>0</v>
      </c>
    </row>
    <row r="22" spans="2:44" s="42" customFormat="1" ht="39.75" customHeight="1" thickBot="1">
      <c r="B22" s="82">
        <v>17</v>
      </c>
      <c r="C22" s="80"/>
      <c r="D22" s="80"/>
      <c r="E22" s="80"/>
      <c r="F22" s="80"/>
      <c r="G22" s="80"/>
      <c r="H22" s="111">
        <f t="shared" si="0"/>
      </c>
      <c r="I22" s="111">
        <f t="shared" si="1"/>
      </c>
      <c r="J22" s="80"/>
      <c r="K22" s="80"/>
      <c r="L22" s="80"/>
      <c r="M22" s="111">
        <f t="shared" si="2"/>
      </c>
      <c r="N22" s="111">
        <f t="shared" si="3"/>
      </c>
      <c r="O22" s="80"/>
      <c r="P22" s="80"/>
      <c r="Q22" s="80"/>
      <c r="R22" s="111">
        <f t="shared" si="4"/>
      </c>
      <c r="S22" s="111">
        <f t="shared" si="5"/>
      </c>
      <c r="T22" s="80"/>
      <c r="U22" s="80"/>
      <c r="V22" s="80"/>
      <c r="W22" s="111">
        <f t="shared" si="6"/>
      </c>
      <c r="X22" s="111">
        <f t="shared" si="7"/>
      </c>
      <c r="Y22" s="80"/>
      <c r="Z22" s="80"/>
      <c r="AA22" s="80"/>
      <c r="AB22" s="111">
        <f t="shared" si="8"/>
      </c>
      <c r="AC22" s="111">
        <f t="shared" si="9"/>
      </c>
      <c r="AD22" s="80"/>
      <c r="AE22" s="80"/>
      <c r="AF22" s="80"/>
      <c r="AG22" s="111">
        <f t="shared" si="10"/>
      </c>
      <c r="AH22" s="111">
        <f t="shared" si="11"/>
      </c>
      <c r="AI22" s="80"/>
      <c r="AJ22" s="80"/>
      <c r="AK22" s="80"/>
      <c r="AL22" s="111">
        <f t="shared" si="12"/>
      </c>
      <c r="AM22" s="111">
        <f t="shared" si="13"/>
      </c>
      <c r="AN22" s="80"/>
      <c r="AO22" s="80"/>
      <c r="AQ22" s="90" t="s">
        <v>30</v>
      </c>
      <c r="AR22" s="92">
        <f>COUNTIF(Ethnicity,"Asian or Asian British: Bangladeshi")</f>
        <v>0</v>
      </c>
    </row>
    <row r="23" spans="2:44" s="42" customFormat="1" ht="39.75" customHeight="1" thickBot="1">
      <c r="B23" s="82">
        <v>18</v>
      </c>
      <c r="C23" s="80"/>
      <c r="D23" s="80"/>
      <c r="E23" s="80"/>
      <c r="F23" s="80"/>
      <c r="G23" s="80"/>
      <c r="H23" s="111">
        <f t="shared" si="0"/>
      </c>
      <c r="I23" s="111">
        <f t="shared" si="1"/>
      </c>
      <c r="J23" s="80"/>
      <c r="K23" s="80"/>
      <c r="L23" s="80"/>
      <c r="M23" s="111">
        <f t="shared" si="2"/>
      </c>
      <c r="N23" s="111">
        <f t="shared" si="3"/>
      </c>
      <c r="O23" s="80"/>
      <c r="P23" s="80"/>
      <c r="Q23" s="80"/>
      <c r="R23" s="111">
        <f t="shared" si="4"/>
      </c>
      <c r="S23" s="111">
        <f t="shared" si="5"/>
      </c>
      <c r="T23" s="80"/>
      <c r="U23" s="80"/>
      <c r="V23" s="80"/>
      <c r="W23" s="111">
        <f t="shared" si="6"/>
      </c>
      <c r="X23" s="111">
        <f t="shared" si="7"/>
      </c>
      <c r="Y23" s="80"/>
      <c r="Z23" s="80"/>
      <c r="AA23" s="80"/>
      <c r="AB23" s="111">
        <f t="shared" si="8"/>
      </c>
      <c r="AC23" s="111">
        <f t="shared" si="9"/>
      </c>
      <c r="AD23" s="80"/>
      <c r="AE23" s="80"/>
      <c r="AF23" s="80"/>
      <c r="AG23" s="111">
        <f t="shared" si="10"/>
      </c>
      <c r="AH23" s="111">
        <f t="shared" si="11"/>
      </c>
      <c r="AI23" s="80"/>
      <c r="AJ23" s="80"/>
      <c r="AK23" s="80"/>
      <c r="AL23" s="111">
        <f t="shared" si="12"/>
      </c>
      <c r="AM23" s="111">
        <f t="shared" si="13"/>
      </c>
      <c r="AN23" s="80"/>
      <c r="AO23" s="80"/>
      <c r="AQ23" s="90" t="s">
        <v>39</v>
      </c>
      <c r="AR23" s="92">
        <f>COUNTIF(Ethnicity,"Any other Asian background")</f>
        <v>0</v>
      </c>
    </row>
    <row r="24" spans="2:44" s="42" customFormat="1" ht="39.75" customHeight="1" thickBot="1">
      <c r="B24" s="82">
        <v>19</v>
      </c>
      <c r="C24" s="80"/>
      <c r="D24" s="80"/>
      <c r="E24" s="80"/>
      <c r="F24" s="80"/>
      <c r="G24" s="80"/>
      <c r="H24" s="111">
        <f t="shared" si="0"/>
      </c>
      <c r="I24" s="111">
        <f t="shared" si="1"/>
      </c>
      <c r="J24" s="80"/>
      <c r="K24" s="80"/>
      <c r="L24" s="80"/>
      <c r="M24" s="111">
        <f t="shared" si="2"/>
      </c>
      <c r="N24" s="111">
        <f t="shared" si="3"/>
      </c>
      <c r="O24" s="80"/>
      <c r="P24" s="80"/>
      <c r="Q24" s="80"/>
      <c r="R24" s="111">
        <f t="shared" si="4"/>
      </c>
      <c r="S24" s="111">
        <f t="shared" si="5"/>
      </c>
      <c r="T24" s="80"/>
      <c r="U24" s="80"/>
      <c r="V24" s="80"/>
      <c r="W24" s="111">
        <f t="shared" si="6"/>
      </c>
      <c r="X24" s="111">
        <f t="shared" si="7"/>
      </c>
      <c r="Y24" s="80"/>
      <c r="Z24" s="80"/>
      <c r="AA24" s="80"/>
      <c r="AB24" s="111">
        <f t="shared" si="8"/>
      </c>
      <c r="AC24" s="111">
        <f t="shared" si="9"/>
      </c>
      <c r="AD24" s="80"/>
      <c r="AE24" s="80"/>
      <c r="AF24" s="80"/>
      <c r="AG24" s="111">
        <f t="shared" si="10"/>
      </c>
      <c r="AH24" s="111">
        <f t="shared" si="11"/>
      </c>
      <c r="AI24" s="80"/>
      <c r="AJ24" s="80"/>
      <c r="AK24" s="80"/>
      <c r="AL24" s="111">
        <f t="shared" si="12"/>
      </c>
      <c r="AM24" s="111">
        <f t="shared" si="13"/>
      </c>
      <c r="AN24" s="80"/>
      <c r="AO24" s="80"/>
      <c r="AQ24" s="90" t="s">
        <v>35</v>
      </c>
      <c r="AR24" s="92">
        <f>COUNTIF(Ethnicity,"Black or black British: Caribbean")</f>
        <v>0</v>
      </c>
    </row>
    <row r="25" spans="2:44" s="42" customFormat="1" ht="39.75" customHeight="1" thickBot="1">
      <c r="B25" s="82">
        <v>20</v>
      </c>
      <c r="C25" s="80"/>
      <c r="D25" s="80"/>
      <c r="E25" s="80"/>
      <c r="F25" s="80"/>
      <c r="G25" s="80"/>
      <c r="H25" s="111">
        <f t="shared" si="0"/>
      </c>
      <c r="I25" s="111">
        <f t="shared" si="1"/>
      </c>
      <c r="J25" s="80"/>
      <c r="K25" s="80"/>
      <c r="L25" s="80"/>
      <c r="M25" s="111">
        <f t="shared" si="2"/>
      </c>
      <c r="N25" s="111">
        <f t="shared" si="3"/>
      </c>
      <c r="O25" s="80"/>
      <c r="P25" s="80"/>
      <c r="Q25" s="80"/>
      <c r="R25" s="111">
        <f t="shared" si="4"/>
      </c>
      <c r="S25" s="111">
        <f t="shared" si="5"/>
      </c>
      <c r="T25" s="80"/>
      <c r="U25" s="80"/>
      <c r="V25" s="80"/>
      <c r="W25" s="111">
        <f t="shared" si="6"/>
      </c>
      <c r="X25" s="111">
        <f t="shared" si="7"/>
      </c>
      <c r="Y25" s="80"/>
      <c r="Z25" s="80"/>
      <c r="AA25" s="80"/>
      <c r="AB25" s="111">
        <f t="shared" si="8"/>
      </c>
      <c r="AC25" s="111">
        <f t="shared" si="9"/>
      </c>
      <c r="AD25" s="80"/>
      <c r="AE25" s="80"/>
      <c r="AF25" s="80"/>
      <c r="AG25" s="111">
        <f t="shared" si="10"/>
      </c>
      <c r="AH25" s="111">
        <f t="shared" si="11"/>
      </c>
      <c r="AI25" s="80"/>
      <c r="AJ25" s="80"/>
      <c r="AK25" s="80"/>
      <c r="AL25" s="111">
        <f t="shared" si="12"/>
      </c>
      <c r="AM25" s="111">
        <f t="shared" si="13"/>
      </c>
      <c r="AN25" s="80"/>
      <c r="AO25" s="80"/>
      <c r="AQ25" s="90" t="s">
        <v>36</v>
      </c>
      <c r="AR25" s="92">
        <f>COUNTIF(Ethnicity,"Black or black British: African")</f>
        <v>0</v>
      </c>
    </row>
    <row r="26" spans="2:44" s="42" customFormat="1" ht="39.75" customHeight="1" thickBot="1">
      <c r="B26" s="82">
        <v>21</v>
      </c>
      <c r="C26" s="80"/>
      <c r="D26" s="80"/>
      <c r="E26" s="80"/>
      <c r="F26" s="80"/>
      <c r="G26" s="80"/>
      <c r="H26" s="111">
        <f t="shared" si="0"/>
      </c>
      <c r="I26" s="111">
        <f t="shared" si="1"/>
      </c>
      <c r="J26" s="80"/>
      <c r="K26" s="80"/>
      <c r="L26" s="80"/>
      <c r="M26" s="111">
        <f t="shared" si="2"/>
      </c>
      <c r="N26" s="111">
        <f t="shared" si="3"/>
      </c>
      <c r="O26" s="80"/>
      <c r="P26" s="80"/>
      <c r="Q26" s="80"/>
      <c r="R26" s="111">
        <f t="shared" si="4"/>
      </c>
      <c r="S26" s="111">
        <f t="shared" si="5"/>
      </c>
      <c r="T26" s="80"/>
      <c r="U26" s="80"/>
      <c r="V26" s="80"/>
      <c r="W26" s="111">
        <f t="shared" si="6"/>
      </c>
      <c r="X26" s="111">
        <f t="shared" si="7"/>
      </c>
      <c r="Y26" s="80"/>
      <c r="Z26" s="80"/>
      <c r="AA26" s="80"/>
      <c r="AB26" s="111">
        <f t="shared" si="8"/>
      </c>
      <c r="AC26" s="111">
        <f t="shared" si="9"/>
      </c>
      <c r="AD26" s="80"/>
      <c r="AE26" s="80"/>
      <c r="AF26" s="80"/>
      <c r="AG26" s="111">
        <f t="shared" si="10"/>
      </c>
      <c r="AH26" s="111">
        <f t="shared" si="11"/>
      </c>
      <c r="AI26" s="80"/>
      <c r="AJ26" s="80"/>
      <c r="AK26" s="80"/>
      <c r="AL26" s="111">
        <f t="shared" si="12"/>
      </c>
      <c r="AM26" s="111">
        <f t="shared" si="13"/>
      </c>
      <c r="AN26" s="80"/>
      <c r="AO26" s="80"/>
      <c r="AQ26" s="90" t="s">
        <v>40</v>
      </c>
      <c r="AR26" s="92">
        <f>COUNTIF(Ethnicity,"Any other black background")</f>
        <v>0</v>
      </c>
    </row>
    <row r="27" spans="2:44" s="42" customFormat="1" ht="39.75" customHeight="1" thickBot="1">
      <c r="B27" s="82">
        <v>22</v>
      </c>
      <c r="C27" s="80"/>
      <c r="D27" s="80"/>
      <c r="E27" s="80"/>
      <c r="F27" s="80"/>
      <c r="G27" s="80"/>
      <c r="H27" s="111">
        <f t="shared" si="0"/>
      </c>
      <c r="I27" s="111">
        <f t="shared" si="1"/>
      </c>
      <c r="J27" s="80"/>
      <c r="K27" s="80"/>
      <c r="L27" s="80"/>
      <c r="M27" s="111">
        <f t="shared" si="2"/>
      </c>
      <c r="N27" s="111">
        <f t="shared" si="3"/>
      </c>
      <c r="O27" s="80"/>
      <c r="P27" s="80"/>
      <c r="Q27" s="80"/>
      <c r="R27" s="111">
        <f t="shared" si="4"/>
      </c>
      <c r="S27" s="111">
        <f t="shared" si="5"/>
      </c>
      <c r="T27" s="80"/>
      <c r="U27" s="80"/>
      <c r="V27" s="80"/>
      <c r="W27" s="111">
        <f t="shared" si="6"/>
      </c>
      <c r="X27" s="111">
        <f t="shared" si="7"/>
      </c>
      <c r="Y27" s="80"/>
      <c r="Z27" s="80"/>
      <c r="AA27" s="80"/>
      <c r="AB27" s="111">
        <f t="shared" si="8"/>
      </c>
      <c r="AC27" s="111">
        <f t="shared" si="9"/>
      </c>
      <c r="AD27" s="80"/>
      <c r="AE27" s="80"/>
      <c r="AF27" s="80"/>
      <c r="AG27" s="111">
        <f t="shared" si="10"/>
      </c>
      <c r="AH27" s="111">
        <f t="shared" si="11"/>
      </c>
      <c r="AI27" s="80"/>
      <c r="AJ27" s="80"/>
      <c r="AK27" s="80"/>
      <c r="AL27" s="111">
        <f t="shared" si="12"/>
      </c>
      <c r="AM27" s="111">
        <f t="shared" si="13"/>
      </c>
      <c r="AN27" s="80"/>
      <c r="AO27" s="80"/>
      <c r="AQ27" s="90" t="s">
        <v>31</v>
      </c>
      <c r="AR27" s="92">
        <f>COUNTIF(Ethnicity,"Chinese")</f>
        <v>0</v>
      </c>
    </row>
    <row r="28" spans="2:44" s="42" customFormat="1" ht="39.75" customHeight="1" thickBot="1">
      <c r="B28" s="82">
        <v>23</v>
      </c>
      <c r="C28" s="80"/>
      <c r="D28" s="80"/>
      <c r="E28" s="80"/>
      <c r="F28" s="80"/>
      <c r="G28" s="80"/>
      <c r="H28" s="111">
        <f t="shared" si="0"/>
      </c>
      <c r="I28" s="111">
        <f t="shared" si="1"/>
      </c>
      <c r="J28" s="80"/>
      <c r="K28" s="80"/>
      <c r="L28" s="80"/>
      <c r="M28" s="111">
        <f t="shared" si="2"/>
      </c>
      <c r="N28" s="111">
        <f t="shared" si="3"/>
      </c>
      <c r="O28" s="80"/>
      <c r="P28" s="80"/>
      <c r="Q28" s="80"/>
      <c r="R28" s="111">
        <f t="shared" si="4"/>
      </c>
      <c r="S28" s="111">
        <f t="shared" si="5"/>
      </c>
      <c r="T28" s="80"/>
      <c r="U28" s="80"/>
      <c r="V28" s="80"/>
      <c r="W28" s="111">
        <f t="shared" si="6"/>
      </c>
      <c r="X28" s="111">
        <f t="shared" si="7"/>
      </c>
      <c r="Y28" s="80"/>
      <c r="Z28" s="80"/>
      <c r="AA28" s="80"/>
      <c r="AB28" s="111">
        <f t="shared" si="8"/>
      </c>
      <c r="AC28" s="111">
        <f t="shared" si="9"/>
      </c>
      <c r="AD28" s="80"/>
      <c r="AE28" s="80"/>
      <c r="AF28" s="80"/>
      <c r="AG28" s="111">
        <f t="shared" si="10"/>
      </c>
      <c r="AH28" s="111">
        <f t="shared" si="11"/>
      </c>
      <c r="AI28" s="80"/>
      <c r="AJ28" s="80"/>
      <c r="AK28" s="80"/>
      <c r="AL28" s="111">
        <f t="shared" si="12"/>
      </c>
      <c r="AM28" s="111">
        <f t="shared" si="13"/>
      </c>
      <c r="AN28" s="80"/>
      <c r="AO28" s="80"/>
      <c r="AQ28" s="90" t="s">
        <v>41</v>
      </c>
      <c r="AR28" s="92">
        <f>COUNTIF(Ethnicity,"Any other ethnic group")</f>
        <v>0</v>
      </c>
    </row>
    <row r="29" spans="2:44" s="42" customFormat="1" ht="39.75" customHeight="1" thickBot="1">
      <c r="B29" s="82">
        <v>24</v>
      </c>
      <c r="C29" s="80"/>
      <c r="D29" s="80"/>
      <c r="E29" s="80"/>
      <c r="F29" s="80"/>
      <c r="G29" s="80"/>
      <c r="H29" s="111">
        <f t="shared" si="0"/>
      </c>
      <c r="I29" s="111">
        <f t="shared" si="1"/>
      </c>
      <c r="J29" s="80"/>
      <c r="K29" s="80"/>
      <c r="L29" s="80"/>
      <c r="M29" s="111">
        <f t="shared" si="2"/>
      </c>
      <c r="N29" s="111">
        <f t="shared" si="3"/>
      </c>
      <c r="O29" s="80"/>
      <c r="P29" s="80"/>
      <c r="Q29" s="80"/>
      <c r="R29" s="111">
        <f t="shared" si="4"/>
      </c>
      <c r="S29" s="111">
        <f t="shared" si="5"/>
      </c>
      <c r="T29" s="80"/>
      <c r="U29" s="80"/>
      <c r="V29" s="80"/>
      <c r="W29" s="111">
        <f t="shared" si="6"/>
      </c>
      <c r="X29" s="111">
        <f t="shared" si="7"/>
      </c>
      <c r="Y29" s="80"/>
      <c r="Z29" s="80"/>
      <c r="AA29" s="80"/>
      <c r="AB29" s="111">
        <f t="shared" si="8"/>
      </c>
      <c r="AC29" s="111">
        <f t="shared" si="9"/>
      </c>
      <c r="AD29" s="80"/>
      <c r="AE29" s="80"/>
      <c r="AF29" s="80"/>
      <c r="AG29" s="111">
        <f t="shared" si="10"/>
      </c>
      <c r="AH29" s="111">
        <f t="shared" si="11"/>
      </c>
      <c r="AI29" s="80"/>
      <c r="AJ29" s="80"/>
      <c r="AK29" s="80"/>
      <c r="AL29" s="111">
        <f t="shared" si="12"/>
      </c>
      <c r="AM29" s="111">
        <f t="shared" si="13"/>
      </c>
      <c r="AN29" s="80"/>
      <c r="AO29" s="80"/>
      <c r="AQ29" s="90" t="s">
        <v>32</v>
      </c>
      <c r="AR29" s="92">
        <f>COUNTIF(Ethnicity,"Not stated")</f>
        <v>0</v>
      </c>
    </row>
    <row r="30" spans="2:41" s="42" customFormat="1" ht="39.75" customHeight="1" thickBot="1">
      <c r="B30" s="82">
        <v>25</v>
      </c>
      <c r="C30" s="80"/>
      <c r="D30" s="80"/>
      <c r="E30" s="80"/>
      <c r="F30" s="80"/>
      <c r="G30" s="80"/>
      <c r="H30" s="111">
        <f t="shared" si="0"/>
      </c>
      <c r="I30" s="111">
        <f t="shared" si="1"/>
      </c>
      <c r="J30" s="80"/>
      <c r="K30" s="80"/>
      <c r="L30" s="80"/>
      <c r="M30" s="111">
        <f t="shared" si="2"/>
      </c>
      <c r="N30" s="111">
        <f t="shared" si="3"/>
      </c>
      <c r="O30" s="80"/>
      <c r="P30" s="80"/>
      <c r="Q30" s="80"/>
      <c r="R30" s="111">
        <f t="shared" si="4"/>
      </c>
      <c r="S30" s="111">
        <f t="shared" si="5"/>
      </c>
      <c r="T30" s="80"/>
      <c r="U30" s="80"/>
      <c r="V30" s="80"/>
      <c r="W30" s="111">
        <f t="shared" si="6"/>
      </c>
      <c r="X30" s="111">
        <f t="shared" si="7"/>
      </c>
      <c r="Y30" s="80"/>
      <c r="Z30" s="80"/>
      <c r="AA30" s="80"/>
      <c r="AB30" s="111">
        <f t="shared" si="8"/>
      </c>
      <c r="AC30" s="111">
        <f t="shared" si="9"/>
      </c>
      <c r="AD30" s="80"/>
      <c r="AE30" s="80"/>
      <c r="AF30" s="80"/>
      <c r="AG30" s="111">
        <f t="shared" si="10"/>
      </c>
      <c r="AH30" s="111">
        <f t="shared" si="11"/>
      </c>
      <c r="AI30" s="80"/>
      <c r="AJ30" s="80"/>
      <c r="AK30" s="80"/>
      <c r="AL30" s="111">
        <f t="shared" si="12"/>
      </c>
      <c r="AM30" s="111">
        <f t="shared" si="13"/>
      </c>
      <c r="AN30" s="80"/>
      <c r="AO30" s="80"/>
    </row>
    <row r="31" spans="2:41" s="42" customFormat="1" ht="39.75" customHeight="1" thickBot="1">
      <c r="B31" s="82">
        <v>26</v>
      </c>
      <c r="C31" s="80"/>
      <c r="D31" s="80"/>
      <c r="E31" s="80"/>
      <c r="F31" s="80"/>
      <c r="G31" s="80"/>
      <c r="H31" s="111">
        <f t="shared" si="0"/>
      </c>
      <c r="I31" s="111">
        <f t="shared" si="1"/>
      </c>
      <c r="J31" s="80"/>
      <c r="K31" s="80"/>
      <c r="L31" s="80"/>
      <c r="M31" s="111">
        <f t="shared" si="2"/>
      </c>
      <c r="N31" s="111">
        <f t="shared" si="3"/>
      </c>
      <c r="O31" s="80"/>
      <c r="P31" s="80"/>
      <c r="Q31" s="80"/>
      <c r="R31" s="111">
        <f t="shared" si="4"/>
      </c>
      <c r="S31" s="111">
        <f t="shared" si="5"/>
      </c>
      <c r="T31" s="80"/>
      <c r="U31" s="80"/>
      <c r="V31" s="80"/>
      <c r="W31" s="111">
        <f t="shared" si="6"/>
      </c>
      <c r="X31" s="111">
        <f t="shared" si="7"/>
      </c>
      <c r="Y31" s="80"/>
      <c r="Z31" s="80"/>
      <c r="AA31" s="80"/>
      <c r="AB31" s="111">
        <f t="shared" si="8"/>
      </c>
      <c r="AC31" s="111">
        <f t="shared" si="9"/>
      </c>
      <c r="AD31" s="80"/>
      <c r="AE31" s="80"/>
      <c r="AF31" s="80"/>
      <c r="AG31" s="111">
        <f t="shared" si="10"/>
      </c>
      <c r="AH31" s="111">
        <f t="shared" si="11"/>
      </c>
      <c r="AI31" s="80"/>
      <c r="AJ31" s="80"/>
      <c r="AK31" s="80"/>
      <c r="AL31" s="111">
        <f t="shared" si="12"/>
      </c>
      <c r="AM31" s="111">
        <f t="shared" si="13"/>
      </c>
      <c r="AN31" s="80"/>
      <c r="AO31" s="80"/>
    </row>
    <row r="32" spans="2:41" s="42" customFormat="1" ht="39.75" customHeight="1" thickBot="1">
      <c r="B32" s="82">
        <v>27</v>
      </c>
      <c r="C32" s="80"/>
      <c r="D32" s="80"/>
      <c r="E32" s="80"/>
      <c r="F32" s="80"/>
      <c r="G32" s="80"/>
      <c r="H32" s="111">
        <f t="shared" si="0"/>
      </c>
      <c r="I32" s="111">
        <f t="shared" si="1"/>
      </c>
      <c r="J32" s="80"/>
      <c r="K32" s="80"/>
      <c r="L32" s="80"/>
      <c r="M32" s="111">
        <f t="shared" si="2"/>
      </c>
      <c r="N32" s="111">
        <f t="shared" si="3"/>
      </c>
      <c r="O32" s="80"/>
      <c r="P32" s="80"/>
      <c r="Q32" s="80"/>
      <c r="R32" s="111">
        <f t="shared" si="4"/>
      </c>
      <c r="S32" s="111">
        <f t="shared" si="5"/>
      </c>
      <c r="T32" s="80"/>
      <c r="U32" s="80"/>
      <c r="V32" s="80"/>
      <c r="W32" s="111">
        <f t="shared" si="6"/>
      </c>
      <c r="X32" s="111">
        <f t="shared" si="7"/>
      </c>
      <c r="Y32" s="80"/>
      <c r="Z32" s="80"/>
      <c r="AA32" s="80"/>
      <c r="AB32" s="111">
        <f t="shared" si="8"/>
      </c>
      <c r="AC32" s="111">
        <f t="shared" si="9"/>
      </c>
      <c r="AD32" s="80"/>
      <c r="AE32" s="80"/>
      <c r="AF32" s="80"/>
      <c r="AG32" s="111">
        <f t="shared" si="10"/>
      </c>
      <c r="AH32" s="111">
        <f t="shared" si="11"/>
      </c>
      <c r="AI32" s="80"/>
      <c r="AJ32" s="80"/>
      <c r="AK32" s="80"/>
      <c r="AL32" s="111">
        <f t="shared" si="12"/>
      </c>
      <c r="AM32" s="111">
        <f t="shared" si="13"/>
      </c>
      <c r="AN32" s="80"/>
      <c r="AO32" s="80"/>
    </row>
    <row r="33" spans="2:41" s="42" customFormat="1" ht="39.75" customHeight="1" thickBot="1">
      <c r="B33" s="82">
        <v>28</v>
      </c>
      <c r="C33" s="80"/>
      <c r="D33" s="80"/>
      <c r="E33" s="80"/>
      <c r="F33" s="80"/>
      <c r="G33" s="80"/>
      <c r="H33" s="111">
        <f t="shared" si="0"/>
      </c>
      <c r="I33" s="111">
        <f t="shared" si="1"/>
      </c>
      <c r="J33" s="80"/>
      <c r="K33" s="80"/>
      <c r="L33" s="80"/>
      <c r="M33" s="111">
        <f t="shared" si="2"/>
      </c>
      <c r="N33" s="111">
        <f t="shared" si="3"/>
      </c>
      <c r="O33" s="80"/>
      <c r="P33" s="80"/>
      <c r="Q33" s="80"/>
      <c r="R33" s="111">
        <f t="shared" si="4"/>
      </c>
      <c r="S33" s="111">
        <f t="shared" si="5"/>
      </c>
      <c r="T33" s="80"/>
      <c r="U33" s="80"/>
      <c r="V33" s="80"/>
      <c r="W33" s="111">
        <f t="shared" si="6"/>
      </c>
      <c r="X33" s="111">
        <f t="shared" si="7"/>
      </c>
      <c r="Y33" s="80"/>
      <c r="Z33" s="80"/>
      <c r="AA33" s="80"/>
      <c r="AB33" s="111">
        <f t="shared" si="8"/>
      </c>
      <c r="AC33" s="111">
        <f t="shared" si="9"/>
      </c>
      <c r="AD33" s="80"/>
      <c r="AE33" s="80"/>
      <c r="AF33" s="80"/>
      <c r="AG33" s="111">
        <f t="shared" si="10"/>
      </c>
      <c r="AH33" s="111">
        <f t="shared" si="11"/>
      </c>
      <c r="AI33" s="80"/>
      <c r="AJ33" s="80"/>
      <c r="AK33" s="80"/>
      <c r="AL33" s="111">
        <f t="shared" si="12"/>
      </c>
      <c r="AM33" s="111">
        <f t="shared" si="13"/>
      </c>
      <c r="AN33" s="80"/>
      <c r="AO33" s="80"/>
    </row>
    <row r="34" spans="2:41" s="42" customFormat="1" ht="39.75" customHeight="1" thickBot="1">
      <c r="B34" s="82">
        <v>29</v>
      </c>
      <c r="C34" s="80"/>
      <c r="D34" s="80"/>
      <c r="E34" s="80"/>
      <c r="F34" s="80"/>
      <c r="G34" s="80"/>
      <c r="H34" s="111">
        <f t="shared" si="0"/>
      </c>
      <c r="I34" s="111">
        <f t="shared" si="1"/>
      </c>
      <c r="J34" s="80"/>
      <c r="K34" s="80"/>
      <c r="L34" s="80"/>
      <c r="M34" s="111">
        <f t="shared" si="2"/>
      </c>
      <c r="N34" s="111">
        <f t="shared" si="3"/>
      </c>
      <c r="O34" s="80"/>
      <c r="P34" s="80"/>
      <c r="Q34" s="80"/>
      <c r="R34" s="111">
        <f t="shared" si="4"/>
      </c>
      <c r="S34" s="111">
        <f t="shared" si="5"/>
      </c>
      <c r="T34" s="80"/>
      <c r="U34" s="80"/>
      <c r="V34" s="80"/>
      <c r="W34" s="111">
        <f t="shared" si="6"/>
      </c>
      <c r="X34" s="111">
        <f t="shared" si="7"/>
      </c>
      <c r="Y34" s="80"/>
      <c r="Z34" s="80"/>
      <c r="AA34" s="80"/>
      <c r="AB34" s="111">
        <f t="shared" si="8"/>
      </c>
      <c r="AC34" s="111">
        <f t="shared" si="9"/>
      </c>
      <c r="AD34" s="80"/>
      <c r="AE34" s="80"/>
      <c r="AF34" s="80"/>
      <c r="AG34" s="111">
        <f t="shared" si="10"/>
      </c>
      <c r="AH34" s="111">
        <f t="shared" si="11"/>
      </c>
      <c r="AI34" s="80"/>
      <c r="AJ34" s="80"/>
      <c r="AK34" s="80"/>
      <c r="AL34" s="111">
        <f t="shared" si="12"/>
      </c>
      <c r="AM34" s="111">
        <f t="shared" si="13"/>
      </c>
      <c r="AN34" s="80"/>
      <c r="AO34" s="80"/>
    </row>
    <row r="35" spans="2:41" s="42" customFormat="1" ht="39.75" customHeight="1" thickBot="1">
      <c r="B35" s="82">
        <v>30</v>
      </c>
      <c r="C35" s="80"/>
      <c r="D35" s="80"/>
      <c r="E35" s="80"/>
      <c r="F35" s="80"/>
      <c r="G35" s="80"/>
      <c r="H35" s="111">
        <f t="shared" si="0"/>
      </c>
      <c r="I35" s="111">
        <f t="shared" si="1"/>
      </c>
      <c r="J35" s="80"/>
      <c r="K35" s="80"/>
      <c r="L35" s="80"/>
      <c r="M35" s="111">
        <f t="shared" si="2"/>
      </c>
      <c r="N35" s="111">
        <f t="shared" si="3"/>
      </c>
      <c r="O35" s="80"/>
      <c r="P35" s="80"/>
      <c r="Q35" s="80"/>
      <c r="R35" s="111">
        <f t="shared" si="4"/>
      </c>
      <c r="S35" s="111">
        <f t="shared" si="5"/>
      </c>
      <c r="T35" s="80"/>
      <c r="U35" s="80"/>
      <c r="V35" s="80"/>
      <c r="W35" s="111">
        <f t="shared" si="6"/>
      </c>
      <c r="X35" s="111">
        <f t="shared" si="7"/>
      </c>
      <c r="Y35" s="80"/>
      <c r="Z35" s="80"/>
      <c r="AA35" s="80"/>
      <c r="AB35" s="111">
        <f t="shared" si="8"/>
      </c>
      <c r="AC35" s="111">
        <f t="shared" si="9"/>
      </c>
      <c r="AD35" s="80"/>
      <c r="AE35" s="80"/>
      <c r="AF35" s="80"/>
      <c r="AG35" s="111">
        <f t="shared" si="10"/>
      </c>
      <c r="AH35" s="111">
        <f t="shared" si="11"/>
      </c>
      <c r="AI35" s="80"/>
      <c r="AJ35" s="80"/>
      <c r="AK35" s="80"/>
      <c r="AL35" s="111">
        <f t="shared" si="12"/>
      </c>
      <c r="AM35" s="111">
        <f t="shared" si="13"/>
      </c>
      <c r="AN35" s="80"/>
      <c r="AO35" s="80"/>
    </row>
    <row r="36" spans="2:41" s="42" customFormat="1" ht="39.75" customHeight="1" thickBot="1">
      <c r="B36" s="83">
        <v>31</v>
      </c>
      <c r="C36" s="80"/>
      <c r="D36" s="80"/>
      <c r="E36" s="80"/>
      <c r="F36" s="80"/>
      <c r="G36" s="80"/>
      <c r="H36" s="111">
        <f t="shared" si="0"/>
      </c>
      <c r="I36" s="111">
        <f t="shared" si="1"/>
      </c>
      <c r="J36" s="80"/>
      <c r="K36" s="80"/>
      <c r="L36" s="80"/>
      <c r="M36" s="111">
        <f t="shared" si="2"/>
      </c>
      <c r="N36" s="111">
        <f t="shared" si="3"/>
      </c>
      <c r="O36" s="80"/>
      <c r="P36" s="80"/>
      <c r="Q36" s="80"/>
      <c r="R36" s="111">
        <f t="shared" si="4"/>
      </c>
      <c r="S36" s="111">
        <f t="shared" si="5"/>
      </c>
      <c r="T36" s="80"/>
      <c r="U36" s="80"/>
      <c r="V36" s="80"/>
      <c r="W36" s="111">
        <f t="shared" si="6"/>
      </c>
      <c r="X36" s="111">
        <f t="shared" si="7"/>
      </c>
      <c r="Y36" s="80"/>
      <c r="Z36" s="80"/>
      <c r="AA36" s="80"/>
      <c r="AB36" s="111">
        <f t="shared" si="8"/>
      </c>
      <c r="AC36" s="111">
        <f t="shared" si="9"/>
      </c>
      <c r="AD36" s="80"/>
      <c r="AE36" s="80"/>
      <c r="AF36" s="80"/>
      <c r="AG36" s="111">
        <f t="shared" si="10"/>
      </c>
      <c r="AH36" s="111">
        <f t="shared" si="11"/>
      </c>
      <c r="AI36" s="80"/>
      <c r="AJ36" s="80"/>
      <c r="AK36" s="80"/>
      <c r="AL36" s="111">
        <f t="shared" si="12"/>
      </c>
      <c r="AM36" s="111">
        <f t="shared" si="13"/>
      </c>
      <c r="AN36" s="80"/>
      <c r="AO36" s="80"/>
    </row>
    <row r="37" spans="2:41" s="42" customFormat="1" ht="39.75" customHeight="1" thickBot="1">
      <c r="B37" s="82">
        <v>32</v>
      </c>
      <c r="C37" s="80"/>
      <c r="D37" s="80"/>
      <c r="E37" s="80"/>
      <c r="F37" s="80"/>
      <c r="G37" s="80"/>
      <c r="H37" s="111">
        <f t="shared" si="0"/>
      </c>
      <c r="I37" s="111">
        <f t="shared" si="1"/>
      </c>
      <c r="J37" s="80"/>
      <c r="K37" s="80"/>
      <c r="L37" s="80"/>
      <c r="M37" s="111">
        <f t="shared" si="2"/>
      </c>
      <c r="N37" s="111">
        <f t="shared" si="3"/>
      </c>
      <c r="O37" s="80"/>
      <c r="P37" s="80"/>
      <c r="Q37" s="80"/>
      <c r="R37" s="111">
        <f t="shared" si="4"/>
      </c>
      <c r="S37" s="111">
        <f t="shared" si="5"/>
      </c>
      <c r="T37" s="80"/>
      <c r="U37" s="80"/>
      <c r="V37" s="80"/>
      <c r="W37" s="111">
        <f t="shared" si="6"/>
      </c>
      <c r="X37" s="111">
        <f t="shared" si="7"/>
      </c>
      <c r="Y37" s="80"/>
      <c r="Z37" s="80"/>
      <c r="AA37" s="80"/>
      <c r="AB37" s="111">
        <f t="shared" si="8"/>
      </c>
      <c r="AC37" s="111">
        <f t="shared" si="9"/>
      </c>
      <c r="AD37" s="80"/>
      <c r="AE37" s="80"/>
      <c r="AF37" s="80"/>
      <c r="AG37" s="111">
        <f t="shared" si="10"/>
      </c>
      <c r="AH37" s="111">
        <f t="shared" si="11"/>
      </c>
      <c r="AI37" s="80"/>
      <c r="AJ37" s="80"/>
      <c r="AK37" s="80"/>
      <c r="AL37" s="111">
        <f t="shared" si="12"/>
      </c>
      <c r="AM37" s="111">
        <f t="shared" si="13"/>
      </c>
      <c r="AN37" s="80"/>
      <c r="AO37" s="80"/>
    </row>
    <row r="38" spans="2:41" s="42" customFormat="1" ht="39.75" customHeight="1" thickBot="1">
      <c r="B38" s="82">
        <v>33</v>
      </c>
      <c r="C38" s="80"/>
      <c r="D38" s="80"/>
      <c r="E38" s="80"/>
      <c r="F38" s="80"/>
      <c r="G38" s="80"/>
      <c r="H38" s="111">
        <f t="shared" si="0"/>
      </c>
      <c r="I38" s="111">
        <f t="shared" si="1"/>
      </c>
      <c r="J38" s="80"/>
      <c r="K38" s="80"/>
      <c r="L38" s="80"/>
      <c r="M38" s="111">
        <f t="shared" si="2"/>
      </c>
      <c r="N38" s="111">
        <f t="shared" si="3"/>
      </c>
      <c r="O38" s="80"/>
      <c r="P38" s="80"/>
      <c r="Q38" s="80"/>
      <c r="R38" s="111">
        <f t="shared" si="4"/>
      </c>
      <c r="S38" s="111">
        <f t="shared" si="5"/>
      </c>
      <c r="T38" s="80"/>
      <c r="U38" s="80"/>
      <c r="V38" s="80"/>
      <c r="W38" s="111">
        <f t="shared" si="6"/>
      </c>
      <c r="X38" s="111">
        <f t="shared" si="7"/>
      </c>
      <c r="Y38" s="80"/>
      <c r="Z38" s="80"/>
      <c r="AA38" s="80"/>
      <c r="AB38" s="111">
        <f t="shared" si="8"/>
      </c>
      <c r="AC38" s="111">
        <f t="shared" si="9"/>
      </c>
      <c r="AD38" s="80"/>
      <c r="AE38" s="80"/>
      <c r="AF38" s="80"/>
      <c r="AG38" s="111">
        <f t="shared" si="10"/>
      </c>
      <c r="AH38" s="111">
        <f t="shared" si="11"/>
      </c>
      <c r="AI38" s="80"/>
      <c r="AJ38" s="80"/>
      <c r="AK38" s="80"/>
      <c r="AL38" s="111">
        <f t="shared" si="12"/>
      </c>
      <c r="AM38" s="111">
        <f t="shared" si="13"/>
      </c>
      <c r="AN38" s="80"/>
      <c r="AO38" s="80"/>
    </row>
    <row r="39" spans="2:41" s="42" customFormat="1" ht="39.75" customHeight="1" thickBot="1">
      <c r="B39" s="82">
        <v>34</v>
      </c>
      <c r="C39" s="80"/>
      <c r="D39" s="80"/>
      <c r="E39" s="80"/>
      <c r="F39" s="80"/>
      <c r="G39" s="80"/>
      <c r="H39" s="111">
        <f t="shared" si="0"/>
      </c>
      <c r="I39" s="111">
        <f t="shared" si="1"/>
      </c>
      <c r="J39" s="80"/>
      <c r="K39" s="80"/>
      <c r="L39" s="80"/>
      <c r="M39" s="111">
        <f t="shared" si="2"/>
      </c>
      <c r="N39" s="111">
        <f t="shared" si="3"/>
      </c>
      <c r="O39" s="80"/>
      <c r="P39" s="80"/>
      <c r="Q39" s="80"/>
      <c r="R39" s="111">
        <f t="shared" si="4"/>
      </c>
      <c r="S39" s="111">
        <f t="shared" si="5"/>
      </c>
      <c r="T39" s="80"/>
      <c r="U39" s="80"/>
      <c r="V39" s="80"/>
      <c r="W39" s="111">
        <f t="shared" si="6"/>
      </c>
      <c r="X39" s="111">
        <f t="shared" si="7"/>
      </c>
      <c r="Y39" s="80"/>
      <c r="Z39" s="80"/>
      <c r="AA39" s="80"/>
      <c r="AB39" s="111">
        <f t="shared" si="8"/>
      </c>
      <c r="AC39" s="111">
        <f t="shared" si="9"/>
      </c>
      <c r="AD39" s="80"/>
      <c r="AE39" s="80"/>
      <c r="AF39" s="80"/>
      <c r="AG39" s="111">
        <f t="shared" si="10"/>
      </c>
      <c r="AH39" s="111">
        <f t="shared" si="11"/>
      </c>
      <c r="AI39" s="80"/>
      <c r="AJ39" s="80"/>
      <c r="AK39" s="80"/>
      <c r="AL39" s="111">
        <f t="shared" si="12"/>
      </c>
      <c r="AM39" s="111">
        <f t="shared" si="13"/>
      </c>
      <c r="AN39" s="80"/>
      <c r="AO39" s="80"/>
    </row>
    <row r="40" spans="2:41" s="42" customFormat="1" ht="39.75" customHeight="1" thickBot="1">
      <c r="B40" s="82">
        <v>35</v>
      </c>
      <c r="C40" s="80"/>
      <c r="D40" s="80"/>
      <c r="E40" s="80"/>
      <c r="F40" s="80"/>
      <c r="G40" s="80"/>
      <c r="H40" s="111">
        <f t="shared" si="0"/>
      </c>
      <c r="I40" s="111">
        <f t="shared" si="1"/>
      </c>
      <c r="J40" s="80"/>
      <c r="K40" s="80"/>
      <c r="L40" s="80"/>
      <c r="M40" s="111">
        <f t="shared" si="2"/>
      </c>
      <c r="N40" s="111">
        <f t="shared" si="3"/>
      </c>
      <c r="O40" s="80"/>
      <c r="P40" s="80"/>
      <c r="Q40" s="80"/>
      <c r="R40" s="111">
        <f t="shared" si="4"/>
      </c>
      <c r="S40" s="111">
        <f t="shared" si="5"/>
      </c>
      <c r="T40" s="80"/>
      <c r="U40" s="80"/>
      <c r="V40" s="80"/>
      <c r="W40" s="111">
        <f t="shared" si="6"/>
      </c>
      <c r="X40" s="111">
        <f t="shared" si="7"/>
      </c>
      <c r="Y40" s="80"/>
      <c r="Z40" s="80"/>
      <c r="AA40" s="80"/>
      <c r="AB40" s="111">
        <f t="shared" si="8"/>
      </c>
      <c r="AC40" s="111">
        <f t="shared" si="9"/>
      </c>
      <c r="AD40" s="80"/>
      <c r="AE40" s="80"/>
      <c r="AF40" s="80"/>
      <c r="AG40" s="111">
        <f t="shared" si="10"/>
      </c>
      <c r="AH40" s="111">
        <f t="shared" si="11"/>
      </c>
      <c r="AI40" s="80"/>
      <c r="AJ40" s="80"/>
      <c r="AK40" s="80"/>
      <c r="AL40" s="111">
        <f t="shared" si="12"/>
      </c>
      <c r="AM40" s="111">
        <f t="shared" si="13"/>
      </c>
      <c r="AN40" s="80"/>
      <c r="AO40" s="80"/>
    </row>
    <row r="41" spans="2:41" s="42" customFormat="1" ht="39.75" customHeight="1" thickBot="1">
      <c r="B41" s="82">
        <v>36</v>
      </c>
      <c r="C41" s="80"/>
      <c r="D41" s="80"/>
      <c r="E41" s="80"/>
      <c r="F41" s="80"/>
      <c r="G41" s="80"/>
      <c r="H41" s="111">
        <f t="shared" si="0"/>
      </c>
      <c r="I41" s="111">
        <f t="shared" si="1"/>
      </c>
      <c r="J41" s="80"/>
      <c r="K41" s="80"/>
      <c r="L41" s="80"/>
      <c r="M41" s="111">
        <f t="shared" si="2"/>
      </c>
      <c r="N41" s="111">
        <f t="shared" si="3"/>
      </c>
      <c r="O41" s="80"/>
      <c r="P41" s="80"/>
      <c r="Q41" s="80"/>
      <c r="R41" s="111">
        <f t="shared" si="4"/>
      </c>
      <c r="S41" s="111">
        <f t="shared" si="5"/>
      </c>
      <c r="T41" s="80"/>
      <c r="U41" s="80"/>
      <c r="V41" s="80"/>
      <c r="W41" s="111">
        <f t="shared" si="6"/>
      </c>
      <c r="X41" s="111">
        <f t="shared" si="7"/>
      </c>
      <c r="Y41" s="80"/>
      <c r="Z41" s="80"/>
      <c r="AA41" s="80"/>
      <c r="AB41" s="111">
        <f t="shared" si="8"/>
      </c>
      <c r="AC41" s="111">
        <f t="shared" si="9"/>
      </c>
      <c r="AD41" s="80"/>
      <c r="AE41" s="80"/>
      <c r="AF41" s="80"/>
      <c r="AG41" s="111">
        <f t="shared" si="10"/>
      </c>
      <c r="AH41" s="111">
        <f t="shared" si="11"/>
      </c>
      <c r="AI41" s="80"/>
      <c r="AJ41" s="80"/>
      <c r="AK41" s="80"/>
      <c r="AL41" s="111">
        <f t="shared" si="12"/>
      </c>
      <c r="AM41" s="111">
        <f t="shared" si="13"/>
      </c>
      <c r="AN41" s="80"/>
      <c r="AO41" s="80"/>
    </row>
    <row r="42" spans="2:41" s="42" customFormat="1" ht="39.75" customHeight="1" thickBot="1">
      <c r="B42" s="82">
        <v>37</v>
      </c>
      <c r="C42" s="80"/>
      <c r="D42" s="80"/>
      <c r="E42" s="80"/>
      <c r="F42" s="80"/>
      <c r="G42" s="80"/>
      <c r="H42" s="111">
        <f t="shared" si="0"/>
      </c>
      <c r="I42" s="111">
        <f t="shared" si="1"/>
      </c>
      <c r="J42" s="80"/>
      <c r="K42" s="80"/>
      <c r="L42" s="80"/>
      <c r="M42" s="111">
        <f t="shared" si="2"/>
      </c>
      <c r="N42" s="111">
        <f t="shared" si="3"/>
      </c>
      <c r="O42" s="80"/>
      <c r="P42" s="80"/>
      <c r="Q42" s="80"/>
      <c r="R42" s="111">
        <f t="shared" si="4"/>
      </c>
      <c r="S42" s="111">
        <f t="shared" si="5"/>
      </c>
      <c r="T42" s="80"/>
      <c r="U42" s="80"/>
      <c r="V42" s="80"/>
      <c r="W42" s="111">
        <f t="shared" si="6"/>
      </c>
      <c r="X42" s="111">
        <f t="shared" si="7"/>
      </c>
      <c r="Y42" s="80"/>
      <c r="Z42" s="80"/>
      <c r="AA42" s="80"/>
      <c r="AB42" s="111">
        <f t="shared" si="8"/>
      </c>
      <c r="AC42" s="111">
        <f t="shared" si="9"/>
      </c>
      <c r="AD42" s="80"/>
      <c r="AE42" s="80"/>
      <c r="AF42" s="80"/>
      <c r="AG42" s="111">
        <f t="shared" si="10"/>
      </c>
      <c r="AH42" s="111">
        <f t="shared" si="11"/>
      </c>
      <c r="AI42" s="80"/>
      <c r="AJ42" s="80"/>
      <c r="AK42" s="80"/>
      <c r="AL42" s="111">
        <f t="shared" si="12"/>
      </c>
      <c r="AM42" s="111">
        <f t="shared" si="13"/>
      </c>
      <c r="AN42" s="80"/>
      <c r="AO42" s="80"/>
    </row>
    <row r="43" spans="2:41" s="42" customFormat="1" ht="39.75" customHeight="1" thickBot="1">
      <c r="B43" s="82">
        <v>38</v>
      </c>
      <c r="C43" s="80"/>
      <c r="D43" s="80"/>
      <c r="E43" s="80"/>
      <c r="F43" s="80"/>
      <c r="G43" s="80"/>
      <c r="H43" s="111">
        <f t="shared" si="0"/>
      </c>
      <c r="I43" s="111">
        <f t="shared" si="1"/>
      </c>
      <c r="J43" s="80"/>
      <c r="K43" s="80"/>
      <c r="L43" s="80"/>
      <c r="M43" s="111">
        <f t="shared" si="2"/>
      </c>
      <c r="N43" s="111">
        <f t="shared" si="3"/>
      </c>
      <c r="O43" s="80"/>
      <c r="P43" s="80"/>
      <c r="Q43" s="80"/>
      <c r="R43" s="111">
        <f t="shared" si="4"/>
      </c>
      <c r="S43" s="111">
        <f t="shared" si="5"/>
      </c>
      <c r="T43" s="80"/>
      <c r="U43" s="80"/>
      <c r="V43" s="80"/>
      <c r="W43" s="111">
        <f t="shared" si="6"/>
      </c>
      <c r="X43" s="111">
        <f t="shared" si="7"/>
      </c>
      <c r="Y43" s="80"/>
      <c r="Z43" s="80"/>
      <c r="AA43" s="80"/>
      <c r="AB43" s="111">
        <f t="shared" si="8"/>
      </c>
      <c r="AC43" s="111">
        <f t="shared" si="9"/>
      </c>
      <c r="AD43" s="80"/>
      <c r="AE43" s="80"/>
      <c r="AF43" s="80"/>
      <c r="AG43" s="111">
        <f t="shared" si="10"/>
      </c>
      <c r="AH43" s="111">
        <f t="shared" si="11"/>
      </c>
      <c r="AI43" s="80"/>
      <c r="AJ43" s="80"/>
      <c r="AK43" s="80"/>
      <c r="AL43" s="111">
        <f t="shared" si="12"/>
      </c>
      <c r="AM43" s="111">
        <f t="shared" si="13"/>
      </c>
      <c r="AN43" s="80"/>
      <c r="AO43" s="80"/>
    </row>
    <row r="44" spans="2:41" s="42" customFormat="1" ht="39.75" customHeight="1" thickBot="1">
      <c r="B44" s="82">
        <v>39</v>
      </c>
      <c r="C44" s="80"/>
      <c r="D44" s="80"/>
      <c r="E44" s="80"/>
      <c r="F44" s="80"/>
      <c r="G44" s="80"/>
      <c r="H44" s="111">
        <f t="shared" si="0"/>
      </c>
      <c r="I44" s="111">
        <f t="shared" si="1"/>
      </c>
      <c r="J44" s="80"/>
      <c r="K44" s="80"/>
      <c r="L44" s="80"/>
      <c r="M44" s="111">
        <f t="shared" si="2"/>
      </c>
      <c r="N44" s="111">
        <f t="shared" si="3"/>
      </c>
      <c r="O44" s="80"/>
      <c r="P44" s="80"/>
      <c r="Q44" s="80"/>
      <c r="R44" s="111">
        <f t="shared" si="4"/>
      </c>
      <c r="S44" s="111">
        <f t="shared" si="5"/>
      </c>
      <c r="T44" s="80"/>
      <c r="U44" s="80"/>
      <c r="V44" s="80"/>
      <c r="W44" s="111">
        <f t="shared" si="6"/>
      </c>
      <c r="X44" s="111">
        <f t="shared" si="7"/>
      </c>
      <c r="Y44" s="80"/>
      <c r="Z44" s="80"/>
      <c r="AA44" s="80"/>
      <c r="AB44" s="111">
        <f t="shared" si="8"/>
      </c>
      <c r="AC44" s="111">
        <f t="shared" si="9"/>
      </c>
      <c r="AD44" s="80"/>
      <c r="AE44" s="80"/>
      <c r="AF44" s="80"/>
      <c r="AG44" s="111">
        <f t="shared" si="10"/>
      </c>
      <c r="AH44" s="111">
        <f t="shared" si="11"/>
      </c>
      <c r="AI44" s="80"/>
      <c r="AJ44" s="80"/>
      <c r="AK44" s="80"/>
      <c r="AL44" s="111">
        <f t="shared" si="12"/>
      </c>
      <c r="AM44" s="111">
        <f t="shared" si="13"/>
      </c>
      <c r="AN44" s="80"/>
      <c r="AO44" s="80"/>
    </row>
    <row r="45" spans="2:41" s="42" customFormat="1" ht="39.75" customHeight="1" thickBot="1">
      <c r="B45" s="82">
        <v>40</v>
      </c>
      <c r="C45" s="80"/>
      <c r="D45" s="80"/>
      <c r="E45" s="80"/>
      <c r="F45" s="80"/>
      <c r="G45" s="80"/>
      <c r="H45" s="111">
        <f t="shared" si="0"/>
      </c>
      <c r="I45" s="111">
        <f t="shared" si="1"/>
      </c>
      <c r="J45" s="80"/>
      <c r="K45" s="80"/>
      <c r="L45" s="80"/>
      <c r="M45" s="111">
        <f t="shared" si="2"/>
      </c>
      <c r="N45" s="111">
        <f t="shared" si="3"/>
      </c>
      <c r="O45" s="80"/>
      <c r="P45" s="80"/>
      <c r="Q45" s="80"/>
      <c r="R45" s="111">
        <f t="shared" si="4"/>
      </c>
      <c r="S45" s="111">
        <f t="shared" si="5"/>
      </c>
      <c r="T45" s="80"/>
      <c r="U45" s="80"/>
      <c r="V45" s="80"/>
      <c r="W45" s="111">
        <f t="shared" si="6"/>
      </c>
      <c r="X45" s="111">
        <f t="shared" si="7"/>
      </c>
      <c r="Y45" s="80"/>
      <c r="Z45" s="80"/>
      <c r="AA45" s="80"/>
      <c r="AB45" s="111">
        <f t="shared" si="8"/>
      </c>
      <c r="AC45" s="111">
        <f t="shared" si="9"/>
      </c>
      <c r="AD45" s="80"/>
      <c r="AE45" s="80"/>
      <c r="AF45" s="80"/>
      <c r="AG45" s="111">
        <f t="shared" si="10"/>
      </c>
      <c r="AH45" s="111">
        <f t="shared" si="11"/>
      </c>
      <c r="AI45" s="80"/>
      <c r="AJ45" s="80"/>
      <c r="AK45" s="80"/>
      <c r="AL45" s="111">
        <f t="shared" si="12"/>
      </c>
      <c r="AM45" s="111">
        <f t="shared" si="13"/>
      </c>
      <c r="AN45" s="80"/>
      <c r="AO45" s="80"/>
    </row>
    <row r="46" spans="2:41" s="42" customFormat="1" ht="39.75" customHeight="1" thickBot="1">
      <c r="B46" s="82" t="s">
        <v>97</v>
      </c>
      <c r="C46" s="80"/>
      <c r="D46" s="80"/>
      <c r="E46" s="80"/>
      <c r="F46" s="80"/>
      <c r="G46" s="80"/>
      <c r="H46" s="111">
        <f t="shared" si="0"/>
      </c>
      <c r="I46" s="111">
        <f t="shared" si="1"/>
      </c>
      <c r="J46" s="80"/>
      <c r="K46" s="80"/>
      <c r="L46" s="80"/>
      <c r="M46" s="111">
        <f t="shared" si="2"/>
      </c>
      <c r="N46" s="111">
        <f t="shared" si="3"/>
      </c>
      <c r="O46" s="80"/>
      <c r="P46" s="80"/>
      <c r="Q46" s="80"/>
      <c r="R46" s="111">
        <f t="shared" si="4"/>
      </c>
      <c r="S46" s="111">
        <f t="shared" si="5"/>
      </c>
      <c r="T46" s="80"/>
      <c r="U46" s="80"/>
      <c r="V46" s="80"/>
      <c r="W46" s="111">
        <f t="shared" si="6"/>
      </c>
      <c r="X46" s="111">
        <f t="shared" si="7"/>
      </c>
      <c r="Y46" s="80"/>
      <c r="Z46" s="80"/>
      <c r="AA46" s="80"/>
      <c r="AB46" s="111">
        <f t="shared" si="8"/>
      </c>
      <c r="AC46" s="111">
        <f t="shared" si="9"/>
      </c>
      <c r="AD46" s="80"/>
      <c r="AE46" s="80"/>
      <c r="AF46" s="80"/>
      <c r="AG46" s="111">
        <f t="shared" si="10"/>
      </c>
      <c r="AH46" s="111">
        <f t="shared" si="11"/>
      </c>
      <c r="AI46" s="80"/>
      <c r="AJ46" s="80"/>
      <c r="AK46" s="80"/>
      <c r="AL46" s="111">
        <f t="shared" si="12"/>
      </c>
      <c r="AM46" s="111">
        <f t="shared" si="13"/>
      </c>
      <c r="AN46" s="80"/>
      <c r="AO46" s="80"/>
    </row>
    <row r="47" spans="2:41" s="42" customFormat="1" ht="13.5" thickBot="1">
      <c r="B47" s="3" t="s">
        <v>5</v>
      </c>
      <c r="C47" s="47"/>
      <c r="D47" s="48"/>
      <c r="E47" s="49"/>
      <c r="F47" s="84">
        <f>COUNTIF(F6:F46,"Yes")</f>
        <v>0</v>
      </c>
      <c r="G47" s="84">
        <f>COUNTIF(G6:G46,"Yes")</f>
        <v>0</v>
      </c>
      <c r="H47" s="84"/>
      <c r="I47" s="84"/>
      <c r="J47" s="84">
        <f>COUNTIF(J6:J46,"Yes")</f>
        <v>0</v>
      </c>
      <c r="K47" s="84"/>
      <c r="L47" s="84">
        <f>COUNTIF(L6:L46,"Yes")</f>
        <v>0</v>
      </c>
      <c r="M47" s="84"/>
      <c r="N47" s="84"/>
      <c r="O47" s="84">
        <f>COUNTIF(O6:O46,"Yes")</f>
        <v>0</v>
      </c>
      <c r="P47" s="84"/>
      <c r="Q47" s="84">
        <f>COUNTIF(Q6:Q46,"Yes")</f>
        <v>0</v>
      </c>
      <c r="R47" s="84"/>
      <c r="S47" s="84"/>
      <c r="T47" s="84">
        <f>COUNTIF(T6:T46,"Yes")</f>
        <v>0</v>
      </c>
      <c r="U47" s="84"/>
      <c r="V47" s="84">
        <f>COUNTIF(V6:V46,"Yes")</f>
        <v>0</v>
      </c>
      <c r="W47" s="84"/>
      <c r="X47" s="84"/>
      <c r="Y47" s="84">
        <f>COUNTIF(Y6:Y46,"Both")</f>
        <v>0</v>
      </c>
      <c r="Z47" s="84"/>
      <c r="AA47" s="84">
        <f>COUNTIF(AA6:AA46,"Yes")</f>
        <v>0</v>
      </c>
      <c r="AB47" s="84"/>
      <c r="AC47" s="84"/>
      <c r="AD47" s="84">
        <f>COUNTIF(AD6:AD46,"Both")</f>
        <v>0</v>
      </c>
      <c r="AE47" s="84"/>
      <c r="AF47" s="84">
        <f>COUNTIF(AF6:AF46,"Yes")</f>
        <v>0</v>
      </c>
      <c r="AG47" s="84"/>
      <c r="AH47" s="84"/>
      <c r="AI47" s="84">
        <f>COUNTIF(AI6:AI46,"Yes")</f>
        <v>0</v>
      </c>
      <c r="AJ47" s="84"/>
      <c r="AK47" s="84">
        <f>COUNTIF(AK6:AK46,"Yes")</f>
        <v>0</v>
      </c>
      <c r="AL47" s="84"/>
      <c r="AM47" s="84"/>
      <c r="AN47" s="84">
        <f>COUNTIF(AN6:AN46,"Yes")</f>
        <v>0</v>
      </c>
      <c r="AO47" s="84"/>
    </row>
    <row r="48" spans="2:41" s="42" customFormat="1" ht="13.5" thickBot="1">
      <c r="B48" s="3" t="s">
        <v>6</v>
      </c>
      <c r="C48" s="50"/>
      <c r="D48" s="39"/>
      <c r="E48" s="51"/>
      <c r="F48" s="84">
        <f>COUNTIF(F6:F46,"No")</f>
        <v>0</v>
      </c>
      <c r="G48" s="84">
        <f>COUNTIF(G6:G46,"No")</f>
        <v>0</v>
      </c>
      <c r="H48" s="84"/>
      <c r="I48" s="84"/>
      <c r="J48" s="84">
        <f>COUNTIF(J6:J46,"No")</f>
        <v>0</v>
      </c>
      <c r="K48" s="84"/>
      <c r="L48" s="84">
        <f>COUNTIF(L6:L46,"No")</f>
        <v>0</v>
      </c>
      <c r="M48" s="84"/>
      <c r="N48" s="84"/>
      <c r="O48" s="84">
        <f>COUNTIF(O6:O46,"No")</f>
        <v>0</v>
      </c>
      <c r="P48" s="84"/>
      <c r="Q48" s="84">
        <f>COUNTIF(Q6:Q46,"No")</f>
        <v>0</v>
      </c>
      <c r="R48" s="84"/>
      <c r="S48" s="84"/>
      <c r="T48" s="84">
        <f>COUNTIF(T6:T46,"No")</f>
        <v>0</v>
      </c>
      <c r="U48" s="84"/>
      <c r="V48" s="84">
        <f>COUNTIF(V6:V46,"No")</f>
        <v>0</v>
      </c>
      <c r="W48" s="84"/>
      <c r="X48" s="84"/>
      <c r="Y48" s="84">
        <f>COUNTIF(Y6:Y46,"No")</f>
        <v>0</v>
      </c>
      <c r="Z48" s="84"/>
      <c r="AA48" s="84">
        <f>COUNTIF(AA6:AA46,"No")</f>
        <v>0</v>
      </c>
      <c r="AB48" s="84"/>
      <c r="AC48" s="84"/>
      <c r="AD48" s="84">
        <f>COUNTIF(AD6:AD46,"No")</f>
        <v>0</v>
      </c>
      <c r="AE48" s="84"/>
      <c r="AF48" s="84">
        <f>COUNTIF(AF6:AF46,"No")</f>
        <v>0</v>
      </c>
      <c r="AG48" s="84"/>
      <c r="AH48" s="84"/>
      <c r="AI48" s="84">
        <f>COUNTIF(AI6:AI46,"No")</f>
        <v>0</v>
      </c>
      <c r="AJ48" s="84"/>
      <c r="AK48" s="84">
        <f>COUNTIF(AK6:AK46,"No")</f>
        <v>0</v>
      </c>
      <c r="AL48" s="84"/>
      <c r="AM48" s="84"/>
      <c r="AN48" s="84">
        <f>COUNTIF(AN6:AN46,"No")</f>
        <v>0</v>
      </c>
      <c r="AO48" s="84"/>
    </row>
    <row r="49" spans="2:41" s="42" customFormat="1" ht="13.5" thickBot="1">
      <c r="B49" s="3" t="s">
        <v>7</v>
      </c>
      <c r="C49" s="50"/>
      <c r="D49" s="39"/>
      <c r="E49" s="51"/>
      <c r="F49" s="84">
        <f>SUM(F47:F48)</f>
        <v>0</v>
      </c>
      <c r="G49" s="84">
        <f>SUM(G47:G48)</f>
        <v>0</v>
      </c>
      <c r="H49" s="84"/>
      <c r="I49" s="84"/>
      <c r="J49" s="84">
        <f>SUM(J47:J48)</f>
        <v>0</v>
      </c>
      <c r="K49" s="84"/>
      <c r="L49" s="84">
        <f>SUM(L47:L48)</f>
        <v>0</v>
      </c>
      <c r="M49" s="84"/>
      <c r="N49" s="84"/>
      <c r="O49" s="84">
        <f>SUM(O47:O48)</f>
        <v>0</v>
      </c>
      <c r="P49" s="84"/>
      <c r="Q49" s="84">
        <f>SUM(Q47:Q48)</f>
        <v>0</v>
      </c>
      <c r="R49" s="84"/>
      <c r="S49" s="84"/>
      <c r="T49" s="84">
        <f>SUM(T47:T48)</f>
        <v>0</v>
      </c>
      <c r="U49" s="84"/>
      <c r="V49" s="84">
        <f>SUM(V47:V48)</f>
        <v>0</v>
      </c>
      <c r="W49" s="84"/>
      <c r="X49" s="84"/>
      <c r="Y49" s="84">
        <f>SUM(Y47:Y48)</f>
        <v>0</v>
      </c>
      <c r="Z49" s="84"/>
      <c r="AA49" s="84">
        <f>SUM(AA47:AA48)</f>
        <v>0</v>
      </c>
      <c r="AB49" s="84"/>
      <c r="AC49" s="84"/>
      <c r="AD49" s="84">
        <f>SUM(AD47:AD48)</f>
        <v>0</v>
      </c>
      <c r="AE49" s="84"/>
      <c r="AF49" s="84">
        <f>SUM(AF47:AF48)</f>
        <v>0</v>
      </c>
      <c r="AG49" s="84"/>
      <c r="AH49" s="84"/>
      <c r="AI49" s="84">
        <f>SUM(AI47:AI48)</f>
        <v>0</v>
      </c>
      <c r="AJ49" s="84"/>
      <c r="AK49" s="84">
        <f>SUM(AK47:AK48)</f>
        <v>0</v>
      </c>
      <c r="AL49" s="84"/>
      <c r="AM49" s="84"/>
      <c r="AN49" s="84">
        <f>SUM(AN47:AN48)</f>
        <v>0</v>
      </c>
      <c r="AO49" s="84"/>
    </row>
    <row r="50" spans="2:41" s="55" customFormat="1" ht="13.5" thickBot="1">
      <c r="B50" s="5" t="s">
        <v>8</v>
      </c>
      <c r="C50" s="52"/>
      <c r="D50" s="53"/>
      <c r="E50" s="54"/>
      <c r="F50" s="85" t="str">
        <f>IF(ISERROR(F47/F49),"%",F47/F49)</f>
        <v>%</v>
      </c>
      <c r="G50" s="85" t="str">
        <f>IF(ISERROR(G47/G49),"%",G47/G49)</f>
        <v>%</v>
      </c>
      <c r="H50" s="85"/>
      <c r="I50" s="85"/>
      <c r="J50" s="85" t="str">
        <f>IF(ISERROR(J47/J49),"%",J47/J49)</f>
        <v>%</v>
      </c>
      <c r="K50" s="85"/>
      <c r="L50" s="85" t="str">
        <f>IF(ISERROR(L47/L49),"%",L47/L49)</f>
        <v>%</v>
      </c>
      <c r="M50" s="85"/>
      <c r="N50" s="85"/>
      <c r="O50" s="85" t="str">
        <f>IF(ISERROR(O47/O49),"%",O47/O49)</f>
        <v>%</v>
      </c>
      <c r="P50" s="85"/>
      <c r="Q50" s="85" t="str">
        <f>IF(ISERROR(Q47/Q49),"%",Q47/Q49)</f>
        <v>%</v>
      </c>
      <c r="R50" s="85"/>
      <c r="S50" s="85"/>
      <c r="T50" s="85" t="str">
        <f>IF(ISERROR(T47/T49),"%",T47/T49)</f>
        <v>%</v>
      </c>
      <c r="U50" s="85"/>
      <c r="V50" s="85" t="str">
        <f>IF(ISERROR(V47/V49),"%",V47/V49)</f>
        <v>%</v>
      </c>
      <c r="W50" s="85"/>
      <c r="X50" s="85"/>
      <c r="Y50" s="85" t="str">
        <f>IF(ISERROR(Y47/Y49),"%",Y47/Y49)</f>
        <v>%</v>
      </c>
      <c r="Z50" s="85"/>
      <c r="AA50" s="85" t="str">
        <f>IF(ISERROR(AA47/AA49),"%",AA47/AA49)</f>
        <v>%</v>
      </c>
      <c r="AB50" s="85"/>
      <c r="AC50" s="85"/>
      <c r="AD50" s="85" t="str">
        <f>IF(ISERROR(AD47/AD49),"%",AD47/AD49)</f>
        <v>%</v>
      </c>
      <c r="AE50" s="85"/>
      <c r="AF50" s="85" t="str">
        <f>IF(ISERROR(AF47/AF49),"%",AF47/AF49)</f>
        <v>%</v>
      </c>
      <c r="AG50" s="85"/>
      <c r="AH50" s="85"/>
      <c r="AI50" s="85" t="str">
        <f>IF(ISERROR(AI47/AI49),"%",AI47/AI49)</f>
        <v>%</v>
      </c>
      <c r="AJ50" s="85"/>
      <c r="AK50" s="85" t="str">
        <f>IF(ISERROR(AK47/AK49),"%",AK47/AK49)</f>
        <v>%</v>
      </c>
      <c r="AL50" s="85"/>
      <c r="AM50" s="85"/>
      <c r="AN50" s="85" t="str">
        <f>IF(ISERROR(AN47/AN49),"%",AN47/AN49)</f>
        <v>%</v>
      </c>
      <c r="AO50" s="85"/>
    </row>
    <row r="51" spans="3:41" s="42" customFormat="1" ht="12.75">
      <c r="C51" s="5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row>
    <row r="52" spans="3:41" s="42" customFormat="1" ht="13.5" thickBot="1">
      <c r="C52" s="5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row>
    <row r="53" spans="2:41" s="42" customFormat="1" ht="13.5" thickBot="1">
      <c r="B53" s="3" t="s">
        <v>18</v>
      </c>
      <c r="C53" s="56"/>
      <c r="F53" s="84">
        <f>COUNTIF(F6:F46,"NA")</f>
        <v>0</v>
      </c>
      <c r="G53" s="84">
        <f>COUNTIF(G6:G46,"NA")</f>
        <v>0</v>
      </c>
      <c r="H53" s="84"/>
      <c r="I53" s="84"/>
      <c r="J53" s="84">
        <f>COUNTIF(J6:J46,"NA")</f>
        <v>0</v>
      </c>
      <c r="K53" s="84"/>
      <c r="L53" s="84">
        <f>COUNTIF(L6:L46,"NA")</f>
        <v>0</v>
      </c>
      <c r="M53" s="84"/>
      <c r="N53" s="84"/>
      <c r="O53" s="84">
        <f>COUNTIF(O6:O46,"NA")</f>
        <v>0</v>
      </c>
      <c r="P53" s="84"/>
      <c r="Q53" s="84">
        <f>COUNTIF(Q6:Q46,"NA")</f>
        <v>0</v>
      </c>
      <c r="R53" s="84"/>
      <c r="S53" s="84"/>
      <c r="T53" s="84">
        <f>COUNTIF(T6:T46,"NA")</f>
        <v>0</v>
      </c>
      <c r="U53" s="84"/>
      <c r="V53" s="84">
        <f>COUNTIF(V6:V46,"NA")</f>
        <v>0</v>
      </c>
      <c r="W53" s="84"/>
      <c r="X53" s="84"/>
      <c r="Y53" s="84">
        <f>COUNTIF(Y6:Y46,"NA")</f>
        <v>0</v>
      </c>
      <c r="Z53" s="84"/>
      <c r="AA53" s="84"/>
      <c r="AB53" s="84"/>
      <c r="AC53" s="84"/>
      <c r="AD53" s="84">
        <f>COUNTIF(AD6:AD46,"NA")</f>
        <v>0</v>
      </c>
      <c r="AE53" s="84"/>
      <c r="AF53" s="84"/>
      <c r="AG53" s="84"/>
      <c r="AH53" s="84"/>
      <c r="AI53" s="84">
        <f>COUNTIF(AI6:AI46,"NA")</f>
        <v>0</v>
      </c>
      <c r="AJ53" s="84"/>
      <c r="AK53" s="84">
        <f>COUNTIF(AK6:AK46,"NA")</f>
        <v>0</v>
      </c>
      <c r="AL53" s="84"/>
      <c r="AM53" s="84"/>
      <c r="AN53" s="84">
        <f>COUNTIF(AN6:AN46,"NA")</f>
        <v>0</v>
      </c>
      <c r="AO53" s="84"/>
    </row>
    <row r="54" spans="2:41" s="42" customFormat="1" ht="13.5" thickBot="1">
      <c r="B54" s="3" t="s">
        <v>21</v>
      </c>
      <c r="C54" s="56"/>
      <c r="F54" s="84">
        <f>COUNTIF(F6:F46,"*Exception*")</f>
        <v>0</v>
      </c>
      <c r="G54" s="84">
        <f>COUNTIF(G6:G46,"*Exception*")</f>
        <v>0</v>
      </c>
      <c r="H54" s="84"/>
      <c r="I54" s="84"/>
      <c r="J54" s="84">
        <f>COUNTIF(J6:J46,"*Exception*")</f>
        <v>0</v>
      </c>
      <c r="K54" s="84"/>
      <c r="L54" s="84">
        <f>COUNTIF(L6:L46,"*Exception*")</f>
        <v>0</v>
      </c>
      <c r="M54" s="84"/>
      <c r="N54" s="84"/>
      <c r="O54" s="84">
        <f>COUNTIF(O6:O46,"*Exception*")</f>
        <v>0</v>
      </c>
      <c r="P54" s="84"/>
      <c r="Q54" s="84">
        <f>COUNTIF(Q6:Q46,"*Exception*")</f>
        <v>0</v>
      </c>
      <c r="R54" s="84"/>
      <c r="S54" s="84"/>
      <c r="T54" s="84">
        <f>COUNTIF(T6:T46,"*Exception*")</f>
        <v>0</v>
      </c>
      <c r="U54" s="84"/>
      <c r="V54" s="84">
        <f>COUNTIF(V6:V46,"*Exception*")</f>
        <v>0</v>
      </c>
      <c r="W54" s="84"/>
      <c r="X54" s="84"/>
      <c r="Y54" s="84">
        <f>COUNTIF(Y6:Y46,"*Exception*")</f>
        <v>0</v>
      </c>
      <c r="Z54" s="84"/>
      <c r="AA54" s="84"/>
      <c r="AB54" s="84"/>
      <c r="AC54" s="84"/>
      <c r="AD54" s="84">
        <f>COUNTIF(AD6:AD46,"*Exception*")</f>
        <v>0</v>
      </c>
      <c r="AE54" s="84"/>
      <c r="AF54" s="84"/>
      <c r="AG54" s="84"/>
      <c r="AH54" s="84"/>
      <c r="AI54" s="84">
        <f>COUNTIF(AI6:AI46,"*Exception*")</f>
        <v>0</v>
      </c>
      <c r="AJ54" s="84"/>
      <c r="AK54" s="84">
        <f>COUNTIF(AK6:AK46,"*Exception*")</f>
        <v>0</v>
      </c>
      <c r="AL54" s="84"/>
      <c r="AM54" s="84"/>
      <c r="AN54" s="84">
        <f>COUNTIF(AN6:AN46,"*Exception*")</f>
        <v>0</v>
      </c>
      <c r="AO54" s="84"/>
    </row>
    <row r="57" spans="2:5" ht="15">
      <c r="B57" s="202"/>
      <c r="C57" s="196"/>
      <c r="D57" s="196"/>
      <c r="E57" s="196"/>
    </row>
    <row r="58" spans="2:5" ht="15">
      <c r="B58" s="205"/>
      <c r="C58" s="204"/>
      <c r="D58" s="204"/>
      <c r="E58" s="204"/>
    </row>
    <row r="59" spans="2:5" ht="15">
      <c r="B59" s="205"/>
      <c r="C59" s="204"/>
      <c r="D59" s="204"/>
      <c r="E59" s="204"/>
    </row>
    <row r="60" spans="2:5" ht="15">
      <c r="B60" s="205"/>
      <c r="C60" s="204"/>
      <c r="D60" s="204"/>
      <c r="E60" s="204"/>
    </row>
    <row r="61" spans="2:5" ht="15">
      <c r="B61" s="205"/>
      <c r="C61" s="204"/>
      <c r="D61" s="204"/>
      <c r="E61" s="204"/>
    </row>
    <row r="62" spans="2:5" ht="15">
      <c r="B62" s="203"/>
      <c r="C62" s="204"/>
      <c r="D62" s="204"/>
      <c r="E62" s="204"/>
    </row>
    <row r="63" spans="2:5" ht="15">
      <c r="B63" s="203"/>
      <c r="C63" s="204"/>
      <c r="D63" s="204"/>
      <c r="E63" s="204"/>
    </row>
    <row r="64" spans="2:5" ht="15">
      <c r="B64" s="203"/>
      <c r="C64" s="204"/>
      <c r="D64" s="204"/>
      <c r="E64" s="204"/>
    </row>
    <row r="65" spans="2:5" ht="15">
      <c r="B65" s="203"/>
      <c r="C65" s="204"/>
      <c r="D65" s="204"/>
      <c r="E65" s="204"/>
    </row>
    <row r="79" ht="14.25" hidden="1">
      <c r="B79" s="42" t="s">
        <v>25</v>
      </c>
    </row>
    <row r="80" ht="14.25" hidden="1">
      <c r="B80" s="42" t="s">
        <v>26</v>
      </c>
    </row>
    <row r="81" ht="14.25" hidden="1">
      <c r="B81" s="42" t="s">
        <v>37</v>
      </c>
    </row>
    <row r="82" ht="14.25" hidden="1">
      <c r="B82" s="42" t="s">
        <v>33</v>
      </c>
    </row>
    <row r="83" ht="14.25" hidden="1">
      <c r="B83" s="42" t="s">
        <v>34</v>
      </c>
    </row>
    <row r="84" ht="14.25" hidden="1">
      <c r="B84" s="42" t="s">
        <v>27</v>
      </c>
    </row>
    <row r="85" ht="14.25" hidden="1">
      <c r="B85" s="42" t="s">
        <v>38</v>
      </c>
    </row>
    <row r="86" ht="14.25" hidden="1">
      <c r="B86" s="42" t="s">
        <v>28</v>
      </c>
    </row>
    <row r="87" ht="14.25" hidden="1">
      <c r="B87" s="42" t="s">
        <v>29</v>
      </c>
    </row>
    <row r="88" ht="14.25" hidden="1">
      <c r="B88" s="42" t="s">
        <v>30</v>
      </c>
    </row>
    <row r="89" ht="14.25" hidden="1">
      <c r="B89" s="42" t="s">
        <v>39</v>
      </c>
    </row>
    <row r="90" ht="14.25" hidden="1">
      <c r="B90" s="42" t="s">
        <v>35</v>
      </c>
    </row>
    <row r="91" ht="14.25" hidden="1">
      <c r="B91" s="42" t="s">
        <v>36</v>
      </c>
    </row>
    <row r="92" ht="14.25" hidden="1">
      <c r="B92" s="42" t="s">
        <v>40</v>
      </c>
    </row>
    <row r="93" ht="14.25" hidden="1">
      <c r="B93" s="42" t="s">
        <v>31</v>
      </c>
    </row>
    <row r="94" ht="14.25" hidden="1">
      <c r="B94" s="42" t="s">
        <v>41</v>
      </c>
    </row>
    <row r="95" ht="14.25" hidden="1">
      <c r="B95" s="42" t="s">
        <v>32</v>
      </c>
    </row>
  </sheetData>
  <sheetProtection formatCells="0" formatColumns="0" formatRows="0" insertColumns="0" insertRows="0" insertHyperlinks="0" deleteColumns="0" deleteRows="0" sort="0" autoFilter="0" pivotTables="0"/>
  <mergeCells count="9">
    <mergeCell ref="B63:E63"/>
    <mergeCell ref="B64:E64"/>
    <mergeCell ref="B65:E65"/>
    <mergeCell ref="B57:E57"/>
    <mergeCell ref="B58:E58"/>
    <mergeCell ref="B59:E59"/>
    <mergeCell ref="B60:E60"/>
    <mergeCell ref="B61:E61"/>
    <mergeCell ref="B62:E62"/>
  </mergeCells>
  <conditionalFormatting sqref="K6:K46">
    <cfRule type="expression" priority="7" dxfId="0" stopIfTrue="1">
      <formula>(J6="Yes")</formula>
    </cfRule>
  </conditionalFormatting>
  <conditionalFormatting sqref="P6:P46">
    <cfRule type="expression" priority="6" dxfId="0" stopIfTrue="1">
      <formula>O6="Yes"</formula>
    </cfRule>
  </conditionalFormatting>
  <conditionalFormatting sqref="U6:U46">
    <cfRule type="expression" priority="5" dxfId="0" stopIfTrue="1">
      <formula>T6="Yes"</formula>
    </cfRule>
  </conditionalFormatting>
  <conditionalFormatting sqref="Z6:Z46">
    <cfRule type="expression" priority="4" dxfId="0" stopIfTrue="1">
      <formula>Y6="Both"</formula>
    </cfRule>
  </conditionalFormatting>
  <conditionalFormatting sqref="AE6:AE46">
    <cfRule type="expression" priority="3" dxfId="0" stopIfTrue="1">
      <formula>AD6="Both"</formula>
    </cfRule>
  </conditionalFormatting>
  <conditionalFormatting sqref="AJ6:AJ46">
    <cfRule type="expression" priority="2" dxfId="0" stopIfTrue="1">
      <formula>AI6="Yes"</formula>
    </cfRule>
  </conditionalFormatting>
  <conditionalFormatting sqref="AO6:AO46">
    <cfRule type="expression" priority="1" dxfId="0" stopIfTrue="1">
      <formula>AN6="Yes"</formula>
    </cfRule>
  </conditionalFormatting>
  <dataValidations count="7">
    <dataValidation type="list" allowBlank="1" showInputMessage="1" showErrorMessage="1" prompt="Haematemesis with the exception of swallowed blood, for example, following a nose bleed or ingested blood from a cracked nipple in some breast-fed infants." sqref="Q6:Q46">
      <formula1>"Yes, No, Exception - swallowed blood"</formula1>
    </dataValidation>
    <dataValidation type="list" allowBlank="1" showInputMessage="1" showErrorMessage="1" sqref="AD6:AD46">
      <formula1>"Both, Investigation only,  Referral only, No, NA, Exception"</formula1>
    </dataValidation>
    <dataValidation type="list" allowBlank="1" showInputMessage="1" showErrorMessage="1" sqref="Y6:Y46">
      <formula1>"Both, Investigation only, Referral only, No, NA, Exception"</formula1>
    </dataValidation>
    <dataValidation type="list" allowBlank="1" showInputMessage="1" showErrorMessage="1" sqref="L6:L46 F6:G46 V6:V46 AA6:AA46 AF6:AF46 AK6:AK46">
      <formula1>"Yes, No"</formula1>
    </dataValidation>
    <dataValidation type="list" allowBlank="1" showInputMessage="1" showErrorMessage="1" sqref="T6:T46 AI6:AI46 J6:J46 O6:O46 AN6:AN46">
      <formula1>"Yes, No, NA, Exception"</formula1>
    </dataValidation>
    <dataValidation type="list" allowBlank="1" showInputMessage="1" showErrorMessage="1" sqref="E6:E46">
      <formula1>$B$79:$B$95</formula1>
    </dataValidation>
    <dataValidation type="list" allowBlank="1" showInputMessage="1" showErrorMessage="1" sqref="D6:D46">
      <formula1>"Male,Female"</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Maclean Steel</dc:creator>
  <cp:keywords/>
  <dc:description/>
  <cp:lastModifiedBy>Nicholas Renshaw</cp:lastModifiedBy>
  <cp:lastPrinted>2015-01-08T17:26:35Z</cp:lastPrinted>
  <dcterms:created xsi:type="dcterms:W3CDTF">2010-11-03T13:43:45Z</dcterms:created>
  <dcterms:modified xsi:type="dcterms:W3CDTF">2015-02-02T12:23:22Z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