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45" windowWidth="15180" windowHeight="12075" activeTab="2"/>
  </bookViews>
  <sheets>
    <sheet name="Title Page" sheetId="1" r:id="rId1"/>
    <sheet name="Model 1" sheetId="2" r:id="rId2"/>
    <sheet name="Model 2" sheetId="3" r:id="rId3"/>
  </sheets>
  <definedNames>
    <definedName name="_xlfn.F.DIST" hidden="1">#NAME?</definedName>
    <definedName name="_xlnm.Print_Area" localSheetId="1">'Model 1'!$D$2:$M$97</definedName>
    <definedName name="_xlnm.Print_Area" localSheetId="2">'Model 2'!$D$2:$N$59</definedName>
    <definedName name="_xlnm.Print_Area" localSheetId="0">'Title Page'!$A$1:$I$54</definedName>
  </definedNames>
  <calcPr fullCalcOnLoad="1"/>
</workbook>
</file>

<file path=xl/sharedStrings.xml><?xml version="1.0" encoding="utf-8"?>
<sst xmlns="http://schemas.openxmlformats.org/spreadsheetml/2006/main" count="126" uniqueCount="81">
  <si>
    <t>Direct costs</t>
  </si>
  <si>
    <t xml:space="preserve">Opportunity costs </t>
  </si>
  <si>
    <t>Total cost per participant</t>
  </si>
  <si>
    <t>Cost per beneficiary</t>
  </si>
  <si>
    <t>Reduction in staff absence</t>
  </si>
  <si>
    <t>Year 2</t>
  </si>
  <si>
    <t>Year 3</t>
  </si>
  <si>
    <t>Year 1</t>
  </si>
  <si>
    <t>Gain each year to break even</t>
  </si>
  <si>
    <t>Reduction in staff turnover</t>
  </si>
  <si>
    <t>2013 UK figure drawn from CIPD (2014) Resource and talent planning survey</t>
  </si>
  <si>
    <t>Cost per hire</t>
  </si>
  <si>
    <t>Implied % change</t>
  </si>
  <si>
    <t>Increase in productivity</t>
  </si>
  <si>
    <t>2010 figure drawn from ONS (2014) Labour productivity, Q4, 2013</t>
  </si>
  <si>
    <t>Reduction due to interventions</t>
  </si>
  <si>
    <t>Discount rate</t>
  </si>
  <si>
    <t>Staff to supervisor ratio</t>
  </si>
  <si>
    <t>Case 2:</t>
  </si>
  <si>
    <t>Case 1:</t>
  </si>
  <si>
    <t xml:space="preserve">There is no estimate of a whole-economy staff-supervisor ratio. In the consultants' experience, this would be as low as 5:1 in many professional organisations and as high as 20:1 in an environment such as a call centre. It is the consultants' belief that 10:1 would be a reasonable average. </t>
  </si>
  <si>
    <t>Estimating the likely cost of the intervention</t>
  </si>
  <si>
    <t>Years over which applicable</t>
  </si>
  <si>
    <t>Scale of analysis</t>
  </si>
  <si>
    <t>Year 4</t>
  </si>
  <si>
    <t>Year 5</t>
  </si>
  <si>
    <t>Implied % change in staff absence</t>
  </si>
  <si>
    <t>Underpinning assumptions</t>
  </si>
  <si>
    <t>Years over which applicable:</t>
  </si>
  <si>
    <t>Discount rate:</t>
  </si>
  <si>
    <t>Scale of analysis:</t>
  </si>
  <si>
    <t>Net Present Value (NPV) of this</t>
  </si>
  <si>
    <t>Note 1</t>
  </si>
  <si>
    <t>Note 2</t>
  </si>
  <si>
    <t>Note 3</t>
  </si>
  <si>
    <t xml:space="preserve">This component seeks to estimate the likely costs of an intervention. This example is populated with benchmark figures for a training course. </t>
  </si>
  <si>
    <t>Notes:</t>
  </si>
  <si>
    <t>This benchmark is based on a typical course fee for a 1.5 day course</t>
  </si>
  <si>
    <t>This benchmark is based on a typical course duration of 1.5 days and a staff absence cost of £120 per day. This figure draws on Sainsbury Centre for Mental Health (2007)</t>
  </si>
  <si>
    <t>Note 4</t>
  </si>
  <si>
    <t>Note 5</t>
  </si>
  <si>
    <t>Note 6</t>
  </si>
  <si>
    <t>Note 7</t>
  </si>
  <si>
    <t>Benchmark drawn from Sainsbury Centre for Medical Health (2007)</t>
  </si>
  <si>
    <t xml:space="preserve">This component seeks to estimate the needed impact of the programme on productivity for the intervention to cover its costs. This draws on an estimate of worker productivity from across the economy and the typical costs of replacing staff. Again, it would be sensible to replace these benchmarks with an organisation specific value. </t>
  </si>
  <si>
    <t>Whole economy estimate of staff absence costs drawn from Boyd. R. Hunt, A. and Ortiz, R. An economic analysis of workplace interventions that promote mental wellbeing in the workplace, IOM. The report accompanying this model contains a list of industry and occupation specific benchmarks</t>
  </si>
  <si>
    <t>Model 1: Using costs and benefits of an initiative 
to estimate a break-even effectiveness rate</t>
  </si>
  <si>
    <t>Benchmark drawn from Aldana (2005)</t>
  </si>
  <si>
    <t>Benchmark is a whole economy estimate of staff absence costs drawn from Boyd. R. Hunt, A. and Ortiz, R. An economic analysis of workplace interventions that promote mental wellbeing in the workplace, IOM</t>
  </si>
  <si>
    <t>Benchmark drawn from Braun et al (2013)</t>
  </si>
  <si>
    <t>The organisation's preference for holding cash this year rather than next</t>
  </si>
  <si>
    <t>The overall effectiveness of the intervention (Note 1)</t>
  </si>
  <si>
    <t>The typical organisational cost of absence (Note 2)</t>
  </si>
  <si>
    <t>The overall effectiveness of the intervention (Note 3)</t>
  </si>
  <si>
    <t>Benchmark is a 2013 UK median figure drawn from CIPD (2014) Resource and talent planning survey</t>
  </si>
  <si>
    <t>The organisational outlay including hiring costs and time spent getting up to speed (Note 4)</t>
  </si>
  <si>
    <t>The no. of employees who leave in a year divided by the total workforce (Note 5)</t>
  </si>
  <si>
    <t>Staff turnover</t>
  </si>
  <si>
    <t>Average productivity per worker</t>
  </si>
  <si>
    <t>The model operates on a 1, 2, 3, 4 or 5 year time period, reflecting the fact that different organisations expect returns over different time periods. Costs and benefits that might arise/accrue in future years have also been adjusted using a net present value calculation. For this a discount rate of 8% was selected as a benchmark value. This reflects a typical cost of borrowing and is used by many businesses. However in practice figures as high as 19% are common in parts of the construction industry, and as low as 3% in the public sector. Users are encouraged to select a discount rate which is used elsewhere in their organisation.  In this component it is also possible to select a scale for the analysis - the individual employee, per 10 staff, per 100 staff or per 1,000 staff.</t>
  </si>
  <si>
    <t xml:space="preserve">This component seeks to estimate the required impact of the programme on staff absence for the intervention to cover its costs. This draws on an estimate of the whole economy costs of staff absence, which should be replaced with an organisation specific value. </t>
  </si>
  <si>
    <t xml:space="preserve">This component seeks to estimate the required impact of the programme on staff turnover for the intervention to cover its costs. This draws on an estimate of staff turnover from across the economy and the typical costs of replacing staff. Again, it would be sensible to replace these benchmarks with an organisation specific value. </t>
  </si>
  <si>
    <t>The number of years over which the model should operate</t>
  </si>
  <si>
    <t>The model operates on a 1, 2, 3, 4 or 5 year time period, reflecting the fact that different organisations expect returns over different time periods. Costs and benefits that might arise/accrue in future years have also been adjusted using a net present value calculation. For this a discount rate of 8% was selected as a benchmark value. This reflects a typical cost of borrowing and is used by many businesses. However in practice figures as high as 19% are common in parts of the construction industry, and as low as 3% in the public sector. Users are encouraged to select a discount rate which is used elsewhere in their organisation.  In this area it is also possible to select a scale for the analysis - the individual employee, per 10 staff, per 100 staff or per 1,000 staff.</t>
  </si>
  <si>
    <t xml:space="preserve">This component uses benchmark data on the effectiveness of inventions targeting reductions in staff absence to identify a maximum cost for an intervention which could reasonably be expected to be recouped. </t>
  </si>
  <si>
    <t xml:space="preserve">This component uses benchmark data on the effectiveness of inventions targeting reductions in staff turnover to identify a maximum cost for an intervention which could reasonably be expected to be recouped. </t>
  </si>
  <si>
    <t>Model 2 - Using data on the financial benefits of 
interventions to identify a maximum spend per 1,000 workers</t>
  </si>
  <si>
    <t xml:space="preserve">This worksheet is intended to be used by businesses who are considering introducing new workplace policy and management practices. Using benchmark data it estimates the level of effectiveness which a given scheme would need to achieve to break even.
Benchmark values were drawn from a range of previous studies. These benchmark values are highlighted in blue below. We would expect a manager who is looking at this tool to populate as far as possible these fields with data relating to the specific intervention they are considering and their own organisation.
The model includes analysis of staff absence, staff turnover and worker productivity. These three effects can be combined to see the total impact of any given intervention. However, when doing this it is important to ensure that any figures used relate to the direct impact of the workplace intervention, ignoring any secondary effects or interactions.  There is relatively low risk of overlap when considering staff absence and turnover. However, there could be interactions between staff absence and productivity or staff turnover and productivity. It is important therefore to exercise caution when looking at productivity and to focus only on the potential direct impact of a scheme on worker output rather than indirect or secondary effect such as changes in productivity that arise as a result of changes in staff absence rates. </t>
  </si>
  <si>
    <t xml:space="preserve">This worksheet is intended to be used by businesses who are considering introducing new workplace policy and management practices. Using benchmark data it estimates the maximum cost for a scheme at which it could be expected to still break even financially.
Benchmark values were drawn from a range of previous studies. These benchmark values are highlighted in blue below. We would expect a manager who is looking at this tool to populate as far as possible these fields with data relating to the specific intervention they are considering and their own organisation.
The model includes analysis of staff absence and staff turnover. These two effects can be combined to see the total impact of any given intervention. However, when doing this it is important to ensure that any figures used relate to the direct impact of the workplace intervention, ignoring any secondary effects or interactions. Productivity has not been modelled here as it has not been possible to identify any benchmark data to use as the basis for analysis. </t>
  </si>
  <si>
    <t>Typical reduction from intervention</t>
  </si>
  <si>
    <t>Please note this is a % change, rather than a percentage point reduction</t>
  </si>
  <si>
    <t>The number of employees considered by the model (Note 1)</t>
  </si>
  <si>
    <t>i.e. additional spending incurred (Note 2)</t>
  </si>
  <si>
    <t>Such as the value of foregone output while individuals are training (Note 3)</t>
  </si>
  <si>
    <t>(Note 4)</t>
  </si>
  <si>
    <t>This benchmark draws on a human capital approach to costing, however the right approach will vary between different organisations and roles (Note 5)</t>
  </si>
  <si>
    <t>The no. of employees who leave in a year divided by the total workforce (Note 6)</t>
  </si>
  <si>
    <t>The organisational outlay including hiring costs and time spent getting up to speed (Note 7)</t>
  </si>
  <si>
    <t>(Note 8)</t>
  </si>
  <si>
    <t>Note 8</t>
  </si>
  <si>
    <t>Please note that for simplicity this model assumes constant returns to scale. i.e. the same relationships apply to a firm of 100 employees as 1,000</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</si>
</sst>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_-* #,##0.0_-;\-* #,##0.0_-;_-* &quot;-&quot;??_-;_-@_-"/>
    <numFmt numFmtId="166" formatCode="_-* #,##0_-;\-* #,##0_-;_-* &quot;-&quot;??_-;_-@_-"/>
    <numFmt numFmtId="167" formatCode="0.0%"/>
    <numFmt numFmtId="168" formatCode="0.000%"/>
    <numFmt numFmtId="169" formatCode="0.0000%"/>
    <numFmt numFmtId="170" formatCode="&quot;Yes&quot;;&quot;Yes&quot;;&quot;No&quot;"/>
    <numFmt numFmtId="171" formatCode="&quot;True&quot;;&quot;True&quot;;&quot;False&quot;"/>
    <numFmt numFmtId="172" formatCode="&quot;On&quot;;&quot;On&quot;;&quot;Off&quot;"/>
    <numFmt numFmtId="173" formatCode="[$€-2]\ #,##0.00_);[Red]\([$€-2]\ #,##0.00\)"/>
    <numFmt numFmtId="174" formatCode="_-&quot;£&quot;* #,##0.0_-;\-&quot;£&quot;* #,##0.0_-;_-&quot;£&quot;* &quot;-&quot;??_-;_-@_-"/>
    <numFmt numFmtId="175" formatCode="_-&quot;£&quot;* #,##0_-;\-&quot;£&quot;* #,##0_-;_-&quot;£&quot;* &quot;-&quot;??_-;_-@_-"/>
    <numFmt numFmtId="176" formatCode="&quot;£&quot;#,##0.0;[Red]\-&quot;£&quot;#,##0.0"/>
    <numFmt numFmtId="177" formatCode="&quot;£&quot;#,##0.000000000000000;[Red]\-&quot;£&quot;#,##0.000000000000000"/>
    <numFmt numFmtId="178" formatCode="[$-809]dd\ mmmm\ yyyy"/>
    <numFmt numFmtId="179" formatCode="0.0"/>
    <numFmt numFmtId="180" formatCode="0.000"/>
    <numFmt numFmtId="181" formatCode="0.0000"/>
    <numFmt numFmtId="182" formatCode="0.00000"/>
    <numFmt numFmtId="183" formatCode="0.000000"/>
    <numFmt numFmtId="184" formatCode="0.00000%"/>
    <numFmt numFmtId="185" formatCode="0.000000%"/>
    <numFmt numFmtId="186" formatCode="_-* #,##0.000_-;\-* #,##0.000_-;_-* &quot;-&quot;??_-;_-@_-"/>
    <numFmt numFmtId="187" formatCode="_-* #,##0.0000_-;\-* #,##0.0000_-;_-* &quot;-&quot;??_-;_-@_-"/>
  </numFmts>
  <fonts count="47">
    <font>
      <sz val="10"/>
      <name val="Arial"/>
      <family val="0"/>
    </font>
    <font>
      <sz val="10"/>
      <name val="Symbol"/>
      <family val="1"/>
    </font>
    <font>
      <b/>
      <sz val="10"/>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62"/>
      <name val="Arial"/>
      <family val="0"/>
    </font>
    <font>
      <b/>
      <sz val="16"/>
      <color indexed="62"/>
      <name val="Arial"/>
      <family val="0"/>
    </font>
    <font>
      <sz val="18"/>
      <color indexed="9"/>
      <name val="Arial"/>
      <family val="0"/>
    </font>
    <font>
      <sz val="12"/>
      <color indexed="8"/>
      <name val="Arial"/>
      <family val="0"/>
    </font>
    <font>
      <sz val="14"/>
      <color indexed="6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0" fillId="33" borderId="0" xfId="0" applyFill="1" applyAlignment="1">
      <alignment/>
    </xf>
    <xf numFmtId="6" fontId="0" fillId="33" borderId="0" xfId="0" applyNumberFormat="1" applyFill="1" applyAlignment="1">
      <alignment/>
    </xf>
    <xf numFmtId="9" fontId="0" fillId="33" borderId="0" xfId="0" applyNumberFormat="1" applyFill="1" applyAlignment="1">
      <alignment/>
    </xf>
    <xf numFmtId="0" fontId="2" fillId="33" borderId="0" xfId="0" applyFont="1" applyFill="1" applyAlignment="1">
      <alignment/>
    </xf>
    <xf numFmtId="0" fontId="0" fillId="33" borderId="0" xfId="0" applyFont="1" applyFill="1" applyAlignment="1">
      <alignment/>
    </xf>
    <xf numFmtId="0" fontId="3" fillId="33" borderId="0" xfId="0" applyFont="1" applyFill="1" applyAlignment="1">
      <alignment horizontal="right"/>
    </xf>
    <xf numFmtId="0" fontId="0" fillId="33" borderId="0" xfId="0" applyFont="1" applyFill="1" applyAlignment="1">
      <alignment horizontal="left"/>
    </xf>
    <xf numFmtId="0" fontId="1" fillId="33" borderId="0" xfId="0" applyFont="1" applyFill="1" applyAlignment="1">
      <alignment horizontal="left" vertical="center" indent="4"/>
    </xf>
    <xf numFmtId="0" fontId="0" fillId="33" borderId="0" xfId="0" applyFill="1" applyAlignment="1">
      <alignment horizontal="left"/>
    </xf>
    <xf numFmtId="0" fontId="0" fillId="33" borderId="0" xfId="0" applyFont="1" applyFill="1" applyAlignment="1">
      <alignment wrapText="1"/>
    </xf>
    <xf numFmtId="0" fontId="0" fillId="33" borderId="0" xfId="0" applyFont="1" applyFill="1" applyAlignment="1">
      <alignment horizontal="left" wrapText="1"/>
    </xf>
    <xf numFmtId="175" fontId="0" fillId="33" borderId="0" xfId="44" applyNumberFormat="1" applyFont="1" applyFill="1" applyAlignment="1">
      <alignment/>
    </xf>
    <xf numFmtId="167" fontId="0" fillId="33" borderId="0" xfId="59" applyNumberFormat="1" applyFont="1" applyFill="1" applyAlignment="1">
      <alignment/>
    </xf>
    <xf numFmtId="175" fontId="0" fillId="33" borderId="0" xfId="44" applyNumberFormat="1" applyFont="1" applyFill="1" applyAlignment="1">
      <alignment horizontal="right"/>
    </xf>
    <xf numFmtId="10" fontId="0" fillId="33" borderId="0" xfId="59" applyNumberFormat="1" applyFont="1" applyFill="1" applyAlignment="1">
      <alignment/>
    </xf>
    <xf numFmtId="6" fontId="0" fillId="34" borderId="0" xfId="0" applyNumberFormat="1" applyFill="1" applyAlignment="1">
      <alignment/>
    </xf>
    <xf numFmtId="0" fontId="0" fillId="34" borderId="0" xfId="0" applyFill="1" applyAlignment="1">
      <alignment/>
    </xf>
    <xf numFmtId="9" fontId="0" fillId="34" borderId="0" xfId="0" applyNumberFormat="1" applyFill="1" applyAlignment="1">
      <alignment/>
    </xf>
    <xf numFmtId="167" fontId="0" fillId="34" borderId="0" xfId="0" applyNumberFormat="1" applyFill="1" applyAlignment="1">
      <alignment/>
    </xf>
    <xf numFmtId="175" fontId="0" fillId="33" borderId="0" xfId="0" applyNumberFormat="1" applyFill="1" applyAlignment="1">
      <alignment/>
    </xf>
    <xf numFmtId="0" fontId="0" fillId="33" borderId="0" xfId="0" applyFill="1" applyAlignment="1">
      <alignment horizontal="left" wrapText="1"/>
    </xf>
    <xf numFmtId="0" fontId="0" fillId="33" borderId="0" xfId="0" applyFont="1" applyFill="1" applyAlignment="1">
      <alignment horizontal="left" vertical="top" wrapText="1"/>
    </xf>
    <xf numFmtId="43" fontId="0" fillId="33" borderId="0" xfId="42" applyFont="1" applyFill="1" applyAlignment="1">
      <alignment/>
    </xf>
    <xf numFmtId="8" fontId="0" fillId="33" borderId="0" xfId="0" applyNumberFormat="1" applyFill="1" applyAlignment="1">
      <alignment/>
    </xf>
    <xf numFmtId="2" fontId="0" fillId="33" borderId="0" xfId="0" applyNumberFormat="1" applyFill="1" applyAlignment="1">
      <alignment/>
    </xf>
    <xf numFmtId="166" fontId="0" fillId="33" borderId="0" xfId="42" applyNumberFormat="1" applyFont="1" applyFill="1" applyAlignment="1">
      <alignment/>
    </xf>
    <xf numFmtId="8" fontId="39" fillId="33" borderId="0" xfId="53" applyNumberFormat="1" applyFill="1" applyAlignment="1">
      <alignment/>
    </xf>
    <xf numFmtId="44" fontId="0" fillId="33" borderId="0" xfId="0" applyNumberFormat="1" applyFill="1" applyAlignment="1">
      <alignment/>
    </xf>
    <xf numFmtId="6" fontId="0" fillId="34" borderId="0" xfId="0" applyNumberFormat="1" applyFont="1" applyFill="1" applyAlignment="1">
      <alignment/>
    </xf>
    <xf numFmtId="0" fontId="0" fillId="33" borderId="0" xfId="0" applyFont="1" applyFill="1" applyAlignment="1">
      <alignment vertical="top" wrapText="1"/>
    </xf>
    <xf numFmtId="0" fontId="0" fillId="33" borderId="0" xfId="0" applyFill="1" applyAlignment="1">
      <alignment wrapText="1"/>
    </xf>
    <xf numFmtId="8" fontId="0" fillId="33" borderId="0" xfId="42" applyNumberFormat="1" applyFont="1" applyFill="1" applyAlignment="1">
      <alignment/>
    </xf>
    <xf numFmtId="182" fontId="0" fillId="33" borderId="0" xfId="0" applyNumberFormat="1" applyFill="1" applyAlignment="1">
      <alignment/>
    </xf>
    <xf numFmtId="166" fontId="0" fillId="34" borderId="0" xfId="42" applyNumberFormat="1" applyFont="1" applyFill="1" applyAlignment="1">
      <alignment/>
    </xf>
    <xf numFmtId="166" fontId="0" fillId="33" borderId="0" xfId="42" applyNumberFormat="1" applyFont="1" applyFill="1" applyAlignment="1">
      <alignment/>
    </xf>
    <xf numFmtId="0" fontId="0" fillId="33" borderId="0" xfId="0" applyFill="1" applyAlignment="1">
      <alignment vertical="top"/>
    </xf>
    <xf numFmtId="0" fontId="0" fillId="33" borderId="0" xfId="0" applyFont="1" applyFill="1" applyAlignment="1">
      <alignment/>
    </xf>
    <xf numFmtId="0" fontId="0" fillId="33" borderId="0" xfId="0" applyFont="1" applyFill="1" applyAlignment="1">
      <alignment vertical="top"/>
    </xf>
    <xf numFmtId="6" fontId="0" fillId="33" borderId="0" xfId="0" applyNumberFormat="1" applyFont="1" applyFill="1" applyAlignment="1">
      <alignment/>
    </xf>
    <xf numFmtId="0" fontId="0" fillId="33" borderId="0" xfId="0" applyFont="1" applyFill="1" applyAlignment="1">
      <alignment horizontal="left"/>
    </xf>
    <xf numFmtId="167" fontId="0" fillId="33" borderId="0" xfId="0" applyNumberFormat="1" applyFill="1" applyAlignment="1">
      <alignment/>
    </xf>
    <xf numFmtId="166" fontId="0" fillId="33" borderId="0" xfId="42" applyNumberFormat="1" applyFont="1" applyFill="1" applyAlignment="1">
      <alignment/>
    </xf>
    <xf numFmtId="166" fontId="0" fillId="34" borderId="0" xfId="42" applyNumberFormat="1" applyFont="1" applyFill="1" applyAlignment="1">
      <alignment/>
    </xf>
    <xf numFmtId="9" fontId="0" fillId="34" borderId="0" xfId="59" applyFont="1" applyFill="1" applyAlignment="1">
      <alignment/>
    </xf>
    <xf numFmtId="0" fontId="0" fillId="33" borderId="0" xfId="0" applyFont="1" applyFill="1" applyAlignment="1">
      <alignment/>
    </xf>
    <xf numFmtId="0" fontId="0" fillId="33" borderId="0" xfId="0" applyFont="1" applyFill="1" applyAlignment="1">
      <alignment wrapText="1"/>
    </xf>
    <xf numFmtId="0" fontId="0" fillId="33" borderId="0" xfId="0" applyFont="1" applyFill="1" applyAlignment="1">
      <alignment vertical="top"/>
    </xf>
    <xf numFmtId="0" fontId="0" fillId="33" borderId="0" xfId="0" applyFont="1" applyFill="1" applyAlignment="1">
      <alignment horizontal="left" vertical="top"/>
    </xf>
    <xf numFmtId="0" fontId="0" fillId="33" borderId="0" xfId="0" applyFont="1" applyFill="1" applyAlignment="1">
      <alignment horizontal="left" vertical="top" wrapText="1"/>
    </xf>
    <xf numFmtId="0" fontId="2" fillId="33" borderId="0" xfId="0" applyFont="1" applyFill="1" applyAlignment="1">
      <alignment wrapText="1"/>
    </xf>
    <xf numFmtId="0" fontId="0" fillId="33" borderId="0" xfId="0" applyFont="1" applyFill="1" applyAlignment="1">
      <alignment horizontal="left" vertical="top" wrapText="1"/>
    </xf>
    <xf numFmtId="0" fontId="0" fillId="33" borderId="0" xfId="0" applyFont="1" applyFill="1" applyAlignment="1">
      <alignment horizontal="left" wrapText="1"/>
    </xf>
    <xf numFmtId="0" fontId="0" fillId="33" borderId="0" xfId="0" applyFont="1" applyFill="1" applyAlignment="1">
      <alignment horizontal="left" wrapText="1"/>
    </xf>
    <xf numFmtId="0" fontId="0" fillId="33" borderId="0" xfId="0" applyFill="1" applyAlignment="1">
      <alignment horizontal="left" wrapText="1"/>
    </xf>
    <xf numFmtId="0" fontId="2" fillId="33"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466725</xdr:colOff>
      <xdr:row>21</xdr:row>
      <xdr:rowOff>95250</xdr:rowOff>
    </xdr:to>
    <xdr:pic>
      <xdr:nvPicPr>
        <xdr:cNvPr id="1" name="Picture 1"/>
        <xdr:cNvPicPr preferRelativeResize="1">
          <a:picLocks noChangeAspect="1"/>
        </xdr:cNvPicPr>
      </xdr:nvPicPr>
      <xdr:blipFill>
        <a:blip r:embed="rId1"/>
        <a:srcRect b="59176"/>
        <a:stretch>
          <a:fillRect/>
        </a:stretch>
      </xdr:blipFill>
      <xdr:spPr>
        <a:xfrm>
          <a:off x="0" y="0"/>
          <a:ext cx="5343525" cy="3495675"/>
        </a:xfrm>
        <a:prstGeom prst="rect">
          <a:avLst/>
        </a:prstGeom>
        <a:noFill/>
        <a:ln w="9525" cmpd="sng">
          <a:noFill/>
        </a:ln>
      </xdr:spPr>
    </xdr:pic>
    <xdr:clientData/>
  </xdr:twoCellAnchor>
  <xdr:twoCellAnchor>
    <xdr:from>
      <xdr:col>0</xdr:col>
      <xdr:colOff>114300</xdr:colOff>
      <xdr:row>5</xdr:row>
      <xdr:rowOff>104775</xdr:rowOff>
    </xdr:from>
    <xdr:to>
      <xdr:col>8</xdr:col>
      <xdr:colOff>38100</xdr:colOff>
      <xdr:row>16</xdr:row>
      <xdr:rowOff>152400</xdr:rowOff>
    </xdr:to>
    <xdr:sp>
      <xdr:nvSpPr>
        <xdr:cNvPr id="2" name="Text Box 56"/>
        <xdr:cNvSpPr txBox="1">
          <a:spLocks noChangeArrowheads="1"/>
        </xdr:cNvSpPr>
      </xdr:nvSpPr>
      <xdr:spPr>
        <a:xfrm>
          <a:off x="114300" y="914400"/>
          <a:ext cx="4800600" cy="1828800"/>
        </a:xfrm>
        <a:prstGeom prst="rect">
          <a:avLst/>
        </a:prstGeom>
        <a:noFill/>
        <a:ln w="9525" cmpd="sng">
          <a:noFill/>
        </a:ln>
      </xdr:spPr>
      <xdr:txBody>
        <a:bodyPr vertOverflow="clip" wrap="square" lIns="0" tIns="0" rIns="0" bIns="0"/>
        <a:p>
          <a:pPr algn="l">
            <a:defRPr/>
          </a:pPr>
          <a:r>
            <a:rPr lang="en-US" cap="none" sz="1800" b="1" i="0" u="none" baseline="0">
              <a:solidFill>
                <a:srgbClr val="333399"/>
              </a:solidFill>
              <a:latin typeface="Arial"/>
              <a:ea typeface="Arial"/>
              <a:cs typeface="Arial"/>
            </a:rPr>
            <a:t>Model:
</a:t>
          </a:r>
          <a:r>
            <a:rPr lang="en-US" cap="none" sz="1600" b="1" i="0" u="none" baseline="0">
              <a:solidFill>
                <a:srgbClr val="333399"/>
              </a:solidFill>
              <a:latin typeface="Arial"/>
              <a:ea typeface="Arial"/>
              <a:cs typeface="Arial"/>
            </a:rPr>
            <a:t>Economic analysis of workplace policy and management practices to improve the health of employees</a:t>
          </a:r>
          <a:r>
            <a:rPr lang="en-US" cap="none" sz="1800" b="1" i="0" u="none" baseline="0">
              <a:solidFill>
                <a:srgbClr val="333399"/>
              </a:solidFill>
              <a:latin typeface="Arial"/>
              <a:ea typeface="Arial"/>
              <a:cs typeface="Arial"/>
            </a:rPr>
            <a:t>
</a:t>
          </a:r>
          <a:r>
            <a:rPr lang="en-US" cap="none" sz="1800" b="0" i="0" u="none" baseline="0">
              <a:solidFill>
                <a:srgbClr val="FFFFFF"/>
              </a:solidFill>
              <a:latin typeface="Arial"/>
              <a:ea typeface="Arial"/>
              <a:cs typeface="Arial"/>
            </a:rPr>
            <a:t> </a:t>
          </a:r>
          <a:r>
            <a:rPr lang="en-US" cap="none" sz="1200" b="0" i="0" u="none" baseline="0">
              <a:solidFill>
                <a:srgbClr val="000000"/>
              </a:solidFill>
              <a:latin typeface="Arial"/>
              <a:ea typeface="Arial"/>
              <a:cs typeface="Arial"/>
            </a:rPr>
            <a:t>
</a:t>
          </a:r>
          <a:r>
            <a:rPr lang="en-US" cap="none" sz="1400" b="0" i="0" u="none" baseline="0">
              <a:solidFill>
                <a:srgbClr val="333399"/>
              </a:solidFill>
              <a:latin typeface="Arial"/>
              <a:ea typeface="Arial"/>
              <a:cs typeface="Arial"/>
            </a:rPr>
            <a:t>Charles Levy</a:t>
          </a:r>
        </a:p>
      </xdr:txBody>
    </xdr:sp>
    <xdr:clientData/>
  </xdr:twoCellAnchor>
  <xdr:twoCellAnchor editAs="oneCell">
    <xdr:from>
      <xdr:col>0</xdr:col>
      <xdr:colOff>0</xdr:colOff>
      <xdr:row>35</xdr:row>
      <xdr:rowOff>133350</xdr:rowOff>
    </xdr:from>
    <xdr:to>
      <xdr:col>8</xdr:col>
      <xdr:colOff>466725</xdr:colOff>
      <xdr:row>66</xdr:row>
      <xdr:rowOff>9525</xdr:rowOff>
    </xdr:to>
    <xdr:pic>
      <xdr:nvPicPr>
        <xdr:cNvPr id="3" name="Picture 1"/>
        <xdr:cNvPicPr preferRelativeResize="1">
          <a:picLocks noChangeAspect="1"/>
        </xdr:cNvPicPr>
      </xdr:nvPicPr>
      <xdr:blipFill>
        <a:blip r:embed="rId1"/>
        <a:srcRect t="42825" b="-1"/>
        <a:stretch>
          <a:fillRect/>
        </a:stretch>
      </xdr:blipFill>
      <xdr:spPr>
        <a:xfrm>
          <a:off x="0" y="5800725"/>
          <a:ext cx="5343525" cy="489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9">
      <selection activeCell="L57" sqref="L57"/>
    </sheetView>
  </sheetViews>
  <sheetFormatPr defaultColWidth="9.140625" defaultRowHeight="12.75"/>
  <cols>
    <col min="1" max="16384" width="9.140625" style="1" customWidth="1"/>
  </cols>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D4:AD104"/>
  <sheetViews>
    <sheetView zoomScale="70" zoomScaleNormal="70" zoomScalePageLayoutView="0" workbookViewId="0" topLeftCell="B1">
      <selection activeCell="E36" sqref="E36"/>
    </sheetView>
  </sheetViews>
  <sheetFormatPr defaultColWidth="9.140625" defaultRowHeight="12.75"/>
  <cols>
    <col min="1" max="2" width="9.140625" style="1" customWidth="1"/>
    <col min="3" max="3" width="4.8515625" style="1" customWidth="1"/>
    <col min="4" max="4" width="34.140625" style="1" customWidth="1"/>
    <col min="5" max="5" width="11.28125" style="1" bestFit="1" customWidth="1"/>
    <col min="6" max="9" width="10.00390625" style="1" customWidth="1"/>
    <col min="10" max="10" width="9.140625" style="1" customWidth="1"/>
    <col min="11" max="11" width="11.28125" style="1" bestFit="1" customWidth="1"/>
    <col min="12" max="12" width="9.140625" style="1" customWidth="1"/>
    <col min="13" max="13" width="10.140625" style="1" bestFit="1" customWidth="1"/>
    <col min="14" max="14" width="11.57421875" style="1" bestFit="1" customWidth="1"/>
    <col min="15" max="15" width="9.140625" style="1" customWidth="1"/>
    <col min="16" max="16" width="13.7109375" style="1" customWidth="1"/>
    <col min="17" max="17" width="4.8515625" style="1" customWidth="1"/>
    <col min="18" max="19" width="9.140625" style="1" customWidth="1"/>
    <col min="20" max="20" width="10.28125" style="1" bestFit="1" customWidth="1"/>
    <col min="21" max="21" width="127.8515625" style="1" bestFit="1" customWidth="1"/>
    <col min="22" max="16384" width="9.140625" style="1" customWidth="1"/>
  </cols>
  <sheetData>
    <row r="1" ht="12.75" customHeight="1"/>
    <row r="2" ht="12.75" customHeight="1"/>
    <row r="3" ht="12.75" customHeight="1"/>
    <row r="4" spans="4:8" ht="12.75" customHeight="1">
      <c r="D4" s="50" t="s">
        <v>46</v>
      </c>
      <c r="E4" s="50"/>
      <c r="F4" s="50"/>
      <c r="G4" s="50"/>
      <c r="H4" s="50"/>
    </row>
    <row r="5" spans="4:8" ht="12.75" customHeight="1">
      <c r="D5" s="50"/>
      <c r="E5" s="50"/>
      <c r="F5" s="50"/>
      <c r="G5" s="50"/>
      <c r="H5" s="50"/>
    </row>
    <row r="6" ht="12.75" customHeight="1"/>
    <row r="7" ht="12.75" customHeight="1"/>
    <row r="8" spans="4:16" ht="12.75" customHeight="1">
      <c r="D8" s="51" t="s">
        <v>67</v>
      </c>
      <c r="E8" s="49"/>
      <c r="F8" s="49"/>
      <c r="G8" s="49"/>
      <c r="H8" s="49"/>
      <c r="I8" s="49"/>
      <c r="J8" s="49"/>
      <c r="K8" s="49"/>
      <c r="L8" s="49"/>
      <c r="M8" s="49"/>
      <c r="N8" s="31"/>
      <c r="O8" s="31"/>
      <c r="P8" s="31"/>
    </row>
    <row r="9" spans="4:16" ht="12.75" customHeight="1">
      <c r="D9" s="49"/>
      <c r="E9" s="49"/>
      <c r="F9" s="49"/>
      <c r="G9" s="49"/>
      <c r="H9" s="49"/>
      <c r="I9" s="49"/>
      <c r="J9" s="49"/>
      <c r="K9" s="49"/>
      <c r="L9" s="49"/>
      <c r="M9" s="49"/>
      <c r="N9" s="31"/>
      <c r="O9" s="31"/>
      <c r="P9" s="31"/>
    </row>
    <row r="10" spans="4:16" ht="12.75" customHeight="1">
      <c r="D10" s="49"/>
      <c r="E10" s="49"/>
      <c r="F10" s="49"/>
      <c r="G10" s="49"/>
      <c r="H10" s="49"/>
      <c r="I10" s="49"/>
      <c r="J10" s="49"/>
      <c r="K10" s="49"/>
      <c r="L10" s="49"/>
      <c r="M10" s="49"/>
      <c r="N10" s="31"/>
      <c r="O10" s="31"/>
      <c r="P10" s="31"/>
    </row>
    <row r="11" spans="4:16" ht="150.75" customHeight="1">
      <c r="D11" s="49"/>
      <c r="E11" s="49"/>
      <c r="F11" s="49"/>
      <c r="G11" s="49"/>
      <c r="H11" s="49"/>
      <c r="I11" s="49"/>
      <c r="J11" s="49"/>
      <c r="K11" s="49"/>
      <c r="L11" s="49"/>
      <c r="M11" s="49"/>
      <c r="N11" s="31"/>
      <c r="O11" s="31"/>
      <c r="P11" s="31"/>
    </row>
    <row r="12" ht="12.75" customHeight="1"/>
    <row r="13" ht="12.75" customHeight="1"/>
    <row r="14" ht="12.75" customHeight="1"/>
    <row r="15" ht="12.75" customHeight="1">
      <c r="D15" s="4" t="s">
        <v>27</v>
      </c>
    </row>
    <row r="16" spans="4:16" s="36" customFormat="1" ht="80.25" customHeight="1">
      <c r="D16" s="49" t="s">
        <v>59</v>
      </c>
      <c r="E16" s="49"/>
      <c r="F16" s="49"/>
      <c r="G16" s="49"/>
      <c r="H16" s="49"/>
      <c r="I16" s="49"/>
      <c r="J16" s="49"/>
      <c r="K16" s="49"/>
      <c r="L16" s="49"/>
      <c r="M16" s="49"/>
      <c r="N16" s="30"/>
      <c r="O16" s="30"/>
      <c r="P16" s="30"/>
    </row>
    <row r="17" ht="12.75" customHeight="1">
      <c r="D17" s="4"/>
    </row>
    <row r="18" spans="4:16" ht="12.75" customHeight="1">
      <c r="D18" s="42" t="s">
        <v>28</v>
      </c>
      <c r="E18" s="43">
        <v>3</v>
      </c>
      <c r="G18" s="37" t="s">
        <v>62</v>
      </c>
      <c r="H18" s="37"/>
      <c r="I18" s="37"/>
      <c r="J18" s="37"/>
      <c r="K18" s="37"/>
      <c r="L18" s="37"/>
      <c r="M18" s="37"/>
      <c r="N18" s="37"/>
      <c r="O18" s="37"/>
      <c r="P18" s="37"/>
    </row>
    <row r="19" spans="4:30" ht="12.75" customHeight="1">
      <c r="D19" s="42" t="s">
        <v>29</v>
      </c>
      <c r="E19" s="44">
        <v>0.08</v>
      </c>
      <c r="G19" s="5" t="s">
        <v>50</v>
      </c>
      <c r="J19" s="5"/>
      <c r="AD19" s="35"/>
    </row>
    <row r="20" spans="4:30" ht="12.75" customHeight="1">
      <c r="D20" s="42" t="s">
        <v>30</v>
      </c>
      <c r="E20" s="43">
        <v>1000</v>
      </c>
      <c r="G20" s="45" t="s">
        <v>71</v>
      </c>
      <c r="J20" s="5"/>
      <c r="AC20" s="1">
        <v>1</v>
      </c>
      <c r="AD20" s="26">
        <v>1</v>
      </c>
    </row>
    <row r="21" spans="29:30" ht="12.75" customHeight="1">
      <c r="AC21" s="1">
        <v>2</v>
      </c>
      <c r="AD21" s="26">
        <v>10</v>
      </c>
    </row>
    <row r="22" spans="29:30" ht="12.75" customHeight="1">
      <c r="AC22" s="1">
        <v>3</v>
      </c>
      <c r="AD22" s="35">
        <v>100</v>
      </c>
    </row>
    <row r="23" spans="4:30" ht="12.75">
      <c r="D23" s="4" t="s">
        <v>21</v>
      </c>
      <c r="AC23" s="1">
        <v>4</v>
      </c>
      <c r="AD23" s="35">
        <v>1000</v>
      </c>
    </row>
    <row r="24" spans="4:29" ht="12.75">
      <c r="D24" s="5" t="s">
        <v>35</v>
      </c>
      <c r="AC24" s="1">
        <v>5</v>
      </c>
    </row>
    <row r="25" ht="12.75">
      <c r="D25" s="4"/>
    </row>
    <row r="26" spans="5:9" ht="12.75">
      <c r="E26" s="6" t="s">
        <v>7</v>
      </c>
      <c r="F26" s="6" t="s">
        <v>5</v>
      </c>
      <c r="G26" s="6" t="s">
        <v>6</v>
      </c>
      <c r="H26" s="6" t="s">
        <v>24</v>
      </c>
      <c r="I26" s="6" t="s">
        <v>25</v>
      </c>
    </row>
    <row r="27" spans="4:13" ht="12.75" customHeight="1">
      <c r="D27" s="7" t="s">
        <v>0</v>
      </c>
      <c r="E27" s="16">
        <v>150</v>
      </c>
      <c r="F27" s="29"/>
      <c r="G27" s="16"/>
      <c r="H27" s="16"/>
      <c r="I27" s="16"/>
      <c r="K27" s="51" t="s">
        <v>72</v>
      </c>
      <c r="L27" s="49"/>
      <c r="M27" s="49"/>
    </row>
    <row r="28" spans="4:13" ht="12.75">
      <c r="D28" s="7"/>
      <c r="E28" s="2"/>
      <c r="F28" s="2"/>
      <c r="G28" s="2"/>
      <c r="H28" s="2"/>
      <c r="I28" s="2"/>
      <c r="J28" s="5"/>
      <c r="K28" s="49"/>
      <c r="L28" s="49"/>
      <c r="M28" s="49"/>
    </row>
    <row r="29" spans="4:11" ht="12.75">
      <c r="D29" s="7"/>
      <c r="E29" s="2"/>
      <c r="F29" s="2"/>
      <c r="G29" s="2"/>
      <c r="H29" s="2"/>
      <c r="I29" s="2"/>
      <c r="J29" s="5"/>
      <c r="K29" s="8"/>
    </row>
    <row r="30" spans="4:16" ht="12.75" customHeight="1">
      <c r="D30" s="7" t="s">
        <v>1</v>
      </c>
      <c r="E30" s="16">
        <v>180</v>
      </c>
      <c r="F30" s="16"/>
      <c r="G30" s="16"/>
      <c r="H30" s="16"/>
      <c r="I30" s="16"/>
      <c r="K30" s="51" t="s">
        <v>73</v>
      </c>
      <c r="L30" s="49"/>
      <c r="M30" s="49"/>
      <c r="N30" s="10"/>
      <c r="O30" s="10"/>
      <c r="P30" s="10"/>
    </row>
    <row r="31" spans="4:16" ht="12.75" customHeight="1">
      <c r="D31" s="7"/>
      <c r="E31" s="2"/>
      <c r="F31" s="2"/>
      <c r="G31" s="2"/>
      <c r="H31" s="2"/>
      <c r="I31" s="2"/>
      <c r="K31" s="49"/>
      <c r="L31" s="49"/>
      <c r="M31" s="49"/>
      <c r="N31" s="10"/>
      <c r="O31" s="10"/>
      <c r="P31" s="10"/>
    </row>
    <row r="32" spans="4:13" ht="12.75">
      <c r="D32" s="9"/>
      <c r="J32" s="5"/>
      <c r="K32" s="49"/>
      <c r="L32" s="49"/>
      <c r="M32" s="49"/>
    </row>
    <row r="33" spans="4:11" ht="12.75">
      <c r="D33" s="7" t="s">
        <v>2</v>
      </c>
      <c r="E33" s="2">
        <f>E30+E27</f>
        <v>330</v>
      </c>
      <c r="F33" s="2">
        <f>F30+F27</f>
        <v>0</v>
      </c>
      <c r="G33" s="2">
        <f>G30+G27</f>
        <v>0</v>
      </c>
      <c r="H33" s="2">
        <f>H30+H27</f>
        <v>0</v>
      </c>
      <c r="I33" s="2">
        <f>I30+I27</f>
        <v>0</v>
      </c>
      <c r="K33" s="8"/>
    </row>
    <row r="34" spans="4:11" ht="12.75">
      <c r="D34" s="7" t="s">
        <v>31</v>
      </c>
      <c r="E34" s="2">
        <f>IF(E18=1,E33,IF(E18=2,E33+F33/(1+E19),IF(E18=3,E33+F33/(1+E19)+G33/(1+E19)^2,IF(E18=4,E33+F33/(1+E19)+G33/(1+E19)^2+H33/(1+E19)^3,IF(E18=5,E33+F33/(1+E19)+G33/(1+E19)^2+H33/(1+E19)^3+I33/(1+E19)^4)))))</f>
        <v>330</v>
      </c>
      <c r="F34" s="2"/>
      <c r="G34" s="2"/>
      <c r="H34" s="2"/>
      <c r="I34" s="2"/>
      <c r="K34" s="8"/>
    </row>
    <row r="35" spans="4:11" ht="12.75">
      <c r="D35" s="9"/>
      <c r="K35" s="8"/>
    </row>
    <row r="36" spans="4:16" ht="12.75" customHeight="1">
      <c r="D36" s="9" t="s">
        <v>17</v>
      </c>
      <c r="E36" s="17">
        <v>10</v>
      </c>
      <c r="K36" s="46" t="s">
        <v>74</v>
      </c>
      <c r="L36" s="10"/>
      <c r="M36" s="10"/>
      <c r="N36" s="10"/>
      <c r="O36" s="10"/>
      <c r="P36" s="10"/>
    </row>
    <row r="37" spans="4:16" ht="12.75" customHeight="1">
      <c r="D37" s="9"/>
      <c r="J37" s="10"/>
      <c r="K37" s="10"/>
      <c r="L37" s="10"/>
      <c r="M37" s="10"/>
      <c r="N37" s="10"/>
      <c r="O37" s="10"/>
      <c r="P37" s="10"/>
    </row>
    <row r="38" spans="4:16" ht="12.75" customHeight="1">
      <c r="D38" s="7" t="s">
        <v>3</v>
      </c>
      <c r="E38" s="24">
        <f>E34/E36</f>
        <v>33</v>
      </c>
      <c r="F38" s="2"/>
      <c r="G38" s="2"/>
      <c r="H38" s="2"/>
      <c r="I38" s="2"/>
      <c r="J38" s="10"/>
      <c r="K38" s="10"/>
      <c r="L38" s="10"/>
      <c r="M38" s="10"/>
      <c r="N38" s="10"/>
      <c r="O38" s="10"/>
      <c r="P38" s="10"/>
    </row>
    <row r="39" spans="4:16" ht="12" customHeight="1">
      <c r="D39" s="7" t="str">
        <f>"Cost per "&amp;TEXT(E20,"#,##0")&amp;" staff"</f>
        <v>Cost per 1,000 staff</v>
      </c>
      <c r="E39" s="2">
        <f>E38*E20</f>
        <v>33000</v>
      </c>
      <c r="F39" s="2"/>
      <c r="G39" s="2"/>
      <c r="H39" s="2"/>
      <c r="I39" s="2"/>
      <c r="J39" s="10"/>
      <c r="K39" s="10"/>
      <c r="L39" s="10"/>
      <c r="M39" s="10"/>
      <c r="N39" s="10"/>
      <c r="O39" s="10"/>
      <c r="P39" s="10"/>
    </row>
    <row r="43" ht="12.75">
      <c r="D43" s="4" t="s">
        <v>4</v>
      </c>
    </row>
    <row r="44" spans="4:13" ht="27.75" customHeight="1">
      <c r="D44" s="53" t="s">
        <v>60</v>
      </c>
      <c r="E44" s="53"/>
      <c r="F44" s="53"/>
      <c r="G44" s="53"/>
      <c r="H44" s="53"/>
      <c r="I44" s="53"/>
      <c r="J44" s="53"/>
      <c r="K44" s="53"/>
      <c r="L44" s="53"/>
      <c r="M44" s="53"/>
    </row>
    <row r="45" ht="12.75">
      <c r="D45" s="4"/>
    </row>
    <row r="46" ht="12.75">
      <c r="D46" s="4"/>
    </row>
    <row r="47" spans="4:16" ht="12.75" customHeight="1">
      <c r="D47" s="5" t="str">
        <f>"Annual cost of absence per "&amp;TEXT(E20,"#,##0")&amp;" workers"</f>
        <v>Annual cost of absence per 1,000 workers</v>
      </c>
      <c r="E47" s="29">
        <f>42783/1000*E20</f>
        <v>42783</v>
      </c>
      <c r="F47" s="2"/>
      <c r="G47" s="2"/>
      <c r="H47" s="52" t="s">
        <v>75</v>
      </c>
      <c r="I47" s="53"/>
      <c r="J47" s="53"/>
      <c r="K47" s="53"/>
      <c r="L47" s="53"/>
      <c r="M47" s="53"/>
      <c r="N47" s="37"/>
      <c r="O47" s="37"/>
      <c r="P47" s="37"/>
    </row>
    <row r="48" spans="8:21" ht="25.5" customHeight="1">
      <c r="H48" s="53"/>
      <c r="I48" s="53"/>
      <c r="J48" s="53"/>
      <c r="K48" s="53"/>
      <c r="L48" s="53"/>
      <c r="M48" s="53"/>
      <c r="N48" s="11"/>
      <c r="O48" s="11"/>
      <c r="P48" s="11"/>
      <c r="T48" s="26"/>
      <c r="U48" s="27"/>
    </row>
    <row r="49" spans="4:20" ht="12.75">
      <c r="D49" s="5" t="str">
        <f>"NPV of intervention cost per "&amp;TEXT(E20,"#,##0")&amp;" staff"</f>
        <v>NPV of intervention cost per 1,000 staff</v>
      </c>
      <c r="E49" s="2">
        <f>E39</f>
        <v>33000</v>
      </c>
      <c r="J49" s="5"/>
      <c r="S49" s="25"/>
      <c r="T49" s="24"/>
    </row>
    <row r="50" spans="4:20" ht="12.75">
      <c r="D50" s="5"/>
      <c r="E50" s="2"/>
      <c r="J50" s="5"/>
      <c r="S50" s="25"/>
      <c r="T50" s="24"/>
    </row>
    <row r="51" spans="5:9" ht="12.75">
      <c r="E51" s="6" t="s">
        <v>7</v>
      </c>
      <c r="F51" s="6" t="s">
        <v>5</v>
      </c>
      <c r="G51" s="6" t="s">
        <v>6</v>
      </c>
      <c r="H51" s="6" t="s">
        <v>24</v>
      </c>
      <c r="I51" s="6" t="s">
        <v>25</v>
      </c>
    </row>
    <row r="52" spans="4:14" ht="12.75">
      <c r="D52" s="5" t="s">
        <v>8</v>
      </c>
      <c r="E52" s="12">
        <f>IF(E18=1,E49,IF(E18=2,((E19+1)*E49)/(E19+2),IF(E18=3,((E19^2+2*E19+1)*E49)/(E19^2+3*E19+3),IF(E18=4,((E19^3+3*E19^2+3*E19+1)*E49)/(E19^3+4*E19^2+6*E19+4),IF(E18=5,((E19^4+4*E19^3+6*E19^2+4*E19+1)*E49/(E19^4+5*E19^3+10*E19^2+10*E19+5)),1)))))</f>
        <v>11856.579595860028</v>
      </c>
      <c r="F52" s="12">
        <f>IF(E18=1,0,IF(E18=2,((E19+1)*E49)/(E19+2),IF(E18=3,((E19^2+2*E19+1)*E49)/(E19^2+3*E19+3),IF(E18=4,((E19^3+3*E19^2+3*E19+1)*E49)/(E19^3+4*E19^2+6*E19+4),IF(E18=5,((E19^4+4*E19^3+6*E19^2+4*E19+1)*E49/(E19^4+5*E19^3+10*E19^2+10*E19+5)),1)))))</f>
        <v>11856.579595860028</v>
      </c>
      <c r="G52" s="12">
        <f>IF(E18=1,0,IF(E18=2,0,IF(E18=3,((E19^2+2*E19+1)*E49)/(E19^2+3*E19+3),IF(E18=4,((E19^3+3*E19^2+3*E19+1)*E49)/(E19^3+4*E19^2+6*E19+4),IF(E18=5,((E19^4+4*E19^3+6*E19^2+4*E19+1)*E49/(E19^4+5*E19^3+10*E19^2+10*E19+5)),1)))))</f>
        <v>11856.579595860028</v>
      </c>
      <c r="H52" s="12">
        <f>IF(E18=1,0,IF(E18=2,0,IF(E18=3,0,IF(E18=4,((E19^3+3*E19^2+3*E19+1)*E49)/(E19^3+4*E19^2+6*E19+4),IF(E18=5,((E19^4+4*E19^3+6*E19^2+4*E19+1)*E49/(E19^4+5*E19^3+10*E19^2+10*E19+5)),1)))))</f>
        <v>0</v>
      </c>
      <c r="I52" s="12">
        <f>IF(E18=1,0,IF(E18=2,0,IF(E18=3,0,IF(E18=4,0,IF(E18=5,((E19^4+4*E19^3+6*E19^2+4*E19+1)*E49/(E19^4+5*E19^3+10*E19^2+10*E19+5)),1)))))</f>
        <v>0</v>
      </c>
      <c r="J52" s="5"/>
      <c r="K52" s="20"/>
      <c r="M52" s="23"/>
      <c r="N52" s="24"/>
    </row>
    <row r="53" spans="4:14" ht="27" customHeight="1">
      <c r="D53" s="5" t="s">
        <v>26</v>
      </c>
      <c r="E53" s="13">
        <f>E52/E47</f>
        <v>0.2771329639310013</v>
      </c>
      <c r="J53" s="54" t="s">
        <v>70</v>
      </c>
      <c r="K53" s="54"/>
      <c r="L53" s="54"/>
      <c r="M53" s="54"/>
      <c r="N53" s="28"/>
    </row>
    <row r="54" spans="4:5" ht="12.75">
      <c r="D54" s="5"/>
      <c r="E54" s="13"/>
    </row>
    <row r="55" spans="4:13" ht="25.5" customHeight="1">
      <c r="D55" s="54" t="str">
        <f>"The implication is that a training intervention could be expected to yield a positive return through a reduction in staff absence if it could reduce this by "&amp;ROUND(E53,2)*100&amp;"% or more. i.e. to bring the annual cost of absence per "&amp;TEXT(E20,"#,##0")&amp;" staff from "&amp;TEXT(E47,"£#,##0")&amp;" to below £"&amp;TEXT(ROUND(E47*(1-E53),-3),"#,##0")</f>
        <v>The implication is that a training intervention could be expected to yield a positive return through a reduction in staff absence if it could reduce this by 28% or more. i.e. to bring the annual cost of absence per 1,000 staff from £42,783 to below £31,000</v>
      </c>
      <c r="E55" s="54"/>
      <c r="F55" s="54"/>
      <c r="G55" s="54"/>
      <c r="H55" s="54"/>
      <c r="I55" s="54"/>
      <c r="J55" s="54"/>
      <c r="K55" s="54"/>
      <c r="L55" s="54"/>
      <c r="M55" s="54"/>
    </row>
    <row r="57" ht="12.75">
      <c r="D57" s="4" t="s">
        <v>9</v>
      </c>
    </row>
    <row r="58" spans="4:13" ht="45" customHeight="1">
      <c r="D58" s="49" t="s">
        <v>61</v>
      </c>
      <c r="E58" s="49"/>
      <c r="F58" s="49"/>
      <c r="G58" s="49"/>
      <c r="H58" s="49"/>
      <c r="I58" s="49"/>
      <c r="J58" s="49"/>
      <c r="K58" s="49"/>
      <c r="L58" s="49"/>
      <c r="M58" s="49"/>
    </row>
    <row r="59" ht="12.75">
      <c r="D59" s="4"/>
    </row>
    <row r="60" spans="4:11" ht="12.75">
      <c r="D60" s="5" t="s">
        <v>57</v>
      </c>
      <c r="E60" s="19">
        <v>0.119</v>
      </c>
      <c r="H60" s="1" t="s">
        <v>76</v>
      </c>
      <c r="K60" s="5"/>
    </row>
    <row r="61" spans="4:11" ht="12.75">
      <c r="D61" s="5" t="s">
        <v>11</v>
      </c>
      <c r="E61" s="16">
        <v>11625</v>
      </c>
      <c r="H61" s="45" t="s">
        <v>77</v>
      </c>
      <c r="K61" s="5"/>
    </row>
    <row r="62" spans="4:5" ht="12.75">
      <c r="D62" s="5" t="str">
        <f>"Cost of turnover per "&amp;TEXT(E20,"#,##0")&amp;" workers"</f>
        <v>Cost of turnover per 1,000 workers</v>
      </c>
      <c r="E62" s="14">
        <f>E61*E60*1000/1000*E20</f>
        <v>1383375</v>
      </c>
    </row>
    <row r="64" spans="4:5" ht="12.75">
      <c r="D64" s="5" t="str">
        <f>"NPV of intervention cost per "&amp;TEXT(E20,"#,##0")&amp;" staff"</f>
        <v>NPV of intervention cost per 1,000 staff</v>
      </c>
      <c r="E64" s="2">
        <f>E39</f>
        <v>33000</v>
      </c>
    </row>
    <row r="66" spans="4:9" ht="12.75">
      <c r="D66" s="5"/>
      <c r="E66" s="6" t="s">
        <v>7</v>
      </c>
      <c r="F66" s="6" t="s">
        <v>5</v>
      </c>
      <c r="G66" s="6" t="s">
        <v>6</v>
      </c>
      <c r="H66" s="6" t="s">
        <v>24</v>
      </c>
      <c r="I66" s="6" t="s">
        <v>25</v>
      </c>
    </row>
    <row r="67" spans="4:11" ht="12.75">
      <c r="D67" s="5" t="s">
        <v>8</v>
      </c>
      <c r="E67" s="12">
        <f>IF(E18=1,E49,IF(E18=2,((E19+1)*E49)/(E19+2),IF(E18=3,((E19^2+2*E19+1)*E49)/(E19^2+3*E19+3),IF(E18=4,((E19^3+3*E19^2+3*E19+1)*E49)/(E19^3+4*E19^2+6*E19+4),IF(E18=5,((E19^4+4*E19^3+6*E19^2+4*E19+1)*E49/(E19^4+5*E19^3+10*E19^2+10*E19+5)),1)))))</f>
        <v>11856.579595860028</v>
      </c>
      <c r="F67" s="12">
        <f>IF(E18=1,0,IF(E18=2,((E19+1)*E49)/(E19+2),IF(E18=3,((E19^2+2*E19+1)*E49)/(E19^2+3*E19+3),IF(E18=4,((E19^3+3*E19^2+3*E19+1)*E49)/(E19^3+4*E19^2+6*E19+4),IF(E18=5,((E19^4+4*E19^3+6*E19^2+4*E19+1)*E49/(E19^4+5*E19^3+10*E19^2+10*E19+5)),1)))))</f>
        <v>11856.579595860028</v>
      </c>
      <c r="G67" s="12">
        <f>IF(E18=1,0,IF(E18=2,0,IF(E18=3,((E19^2+2*E19+1)*E49)/(E19^2+3*E19+3),IF(E18=4,((E19^3+3*E19^2+3*E19+1)*E49)/(E19^3+4*E19^2+6*E19+4),IF(E18=5,((E19^4+4*E19^3+6*E19^2+4*E19+1)*E49/(E19^4+5*E19^3+10*E19^2+10*E19+5)),1)))))</f>
        <v>11856.579595860028</v>
      </c>
      <c r="H67" s="12">
        <f>IF(E18=1,0,IF(E18=2,0,IF(E18=3,0,IF(E18=4,((E19^3+3*E19^2+3*E19+1)*E49)/(E19^3+4*E19^2+6*E19+4),IF(E18=5,((E19^4+4*E19^3+6*E19^2+4*E19+1)*E49/(E19^4+5*E19^3+10*E19^2+10*E19+5)),1)))))</f>
        <v>0</v>
      </c>
      <c r="I67" s="12">
        <f>IF(E18=1,0,IF(E18=2,0,IF(E18=3,0,IF(E18=4,0,IF(E18=5,((E19^4+4*E19^3+6*E19^2+4*E19+1)*E49/(E19^4+5*E19^3+10*E19^2+10*E19+5)),1)))))</f>
        <v>0</v>
      </c>
      <c r="K67" s="28"/>
    </row>
    <row r="68" spans="4:11" ht="12.75">
      <c r="D68" s="5" t="s">
        <v>12</v>
      </c>
      <c r="E68" s="13">
        <f>E67/E62</f>
        <v>0.008570763239078362</v>
      </c>
      <c r="K68" s="24"/>
    </row>
    <row r="69" spans="4:5" ht="12.75">
      <c r="D69" s="5"/>
      <c r="E69" s="13"/>
    </row>
    <row r="70" spans="4:16" ht="25.5" customHeight="1">
      <c r="D70" s="49" t="str">
        <f>"The implication is that a training intervention could be expected to yield a positive return through a reduction in staff turnover if it could reduce this by "&amp;ROUND(E68,3)*100&amp;"% or more. i.e. From "&amp;TEXT(E60,"0.0%")&amp;" to below "&amp;TEXT((E60*(1-E68)),"0.0%")</f>
        <v>The implication is that a training intervention could be expected to yield a positive return through a reduction in staff turnover if it could reduce this by 0.9% or more. i.e. From 11.9% to below 11.8%</v>
      </c>
      <c r="E70" s="49"/>
      <c r="F70" s="49"/>
      <c r="G70" s="49"/>
      <c r="H70" s="49"/>
      <c r="I70" s="49"/>
      <c r="J70" s="49"/>
      <c r="K70" s="49"/>
      <c r="L70" s="49"/>
      <c r="M70" s="49"/>
      <c r="N70" s="22"/>
      <c r="O70" s="22"/>
      <c r="P70" s="22"/>
    </row>
    <row r="73" ht="12.75">
      <c r="D73" s="4" t="s">
        <v>13</v>
      </c>
    </row>
    <row r="74" spans="4:13" ht="41.25" customHeight="1">
      <c r="D74" s="49" t="s">
        <v>44</v>
      </c>
      <c r="E74" s="49"/>
      <c r="F74" s="49"/>
      <c r="G74" s="49"/>
      <c r="H74" s="49"/>
      <c r="I74" s="49"/>
      <c r="J74" s="49"/>
      <c r="K74" s="49"/>
      <c r="L74" s="49"/>
      <c r="M74" s="49"/>
    </row>
    <row r="75" ht="12.75">
      <c r="D75" s="4"/>
    </row>
    <row r="76" spans="4:11" ht="12.75">
      <c r="D76" s="5" t="s">
        <v>58</v>
      </c>
      <c r="E76" s="16">
        <v>44100</v>
      </c>
      <c r="J76" s="5"/>
      <c r="K76" s="45" t="s">
        <v>78</v>
      </c>
    </row>
    <row r="77" spans="4:5" ht="12.75">
      <c r="D77" s="5" t="str">
        <f>"Output per "&amp;TEXT(E20,"#,##0")&amp;" workers"</f>
        <v>Output per 1,000 workers</v>
      </c>
      <c r="E77" s="2">
        <f>E76*1000/1000*E20</f>
        <v>44100000</v>
      </c>
    </row>
    <row r="79" spans="4:5" ht="12.75">
      <c r="D79" s="5" t="str">
        <f>"NPV of intervention cost per "&amp;TEXT(E20,"#,##0")&amp;" staff"</f>
        <v>NPV of intervention cost per 1,000 staff</v>
      </c>
      <c r="E79" s="2">
        <f>E39</f>
        <v>33000</v>
      </c>
    </row>
    <row r="81" spans="4:9" ht="12.75">
      <c r="D81" s="5"/>
      <c r="E81" s="6" t="s">
        <v>7</v>
      </c>
      <c r="F81" s="6" t="s">
        <v>5</v>
      </c>
      <c r="G81" s="6" t="s">
        <v>6</v>
      </c>
      <c r="H81" s="6" t="s">
        <v>24</v>
      </c>
      <c r="I81" s="6" t="s">
        <v>25</v>
      </c>
    </row>
    <row r="82" spans="4:9" ht="12.75">
      <c r="D82" s="5" t="s">
        <v>8</v>
      </c>
      <c r="E82" s="12">
        <f>IF(E18=1,E49,IF(E18=2,((E19+1)*E49)/(E19+2),IF(E18=3,((E19^2+2*E19+1)*E49)/(E19^2+3*E19+3),IF(E18=4,((E19^3+3*E19^2+3*E19+1)*E49)/(E19^3+4*E19^2+6*E19+4),IF(E18=5,((E19^4+4*E19^3+6*E19^2+4*E19+1)*E49/(E19^4+5*E19^3+10*E19^2+10*E19+5)),1)))))</f>
        <v>11856.579595860028</v>
      </c>
      <c r="F82" s="12">
        <f>IF(E18=1,0,IF(E18=2,((E19+1)*E49)/(E19+2),IF(E18=3,((E19^2+2*E19+1)*E49)/(E19^2+3*E19+3),IF(E18=4,((E19^3+3*E19^2+3*E19+1)*E49)/(E19^3+4*E19^2+6*E19+4),IF(E18=5,((E19^4+4*E19^3+6*E19^2+4*E19+1)*E49/(E19^4+5*E19^3+10*E19^2+10*E19+5)),1)))))</f>
        <v>11856.579595860028</v>
      </c>
      <c r="G82" s="12">
        <f>IF(E18=1,0,IF(E18=2,0,IF(E18=3,((E19^2+2*E19+1)*E49)/(E19^2+3*E19+3),IF(E18=4,((E19^3+3*E19^2+3*E19+1)*E49)/(E19^3+4*E19^2+6*E19+4),IF(E18=5,((E19^4+4*E19^3+6*E19^2+4*E19+1)*E49/(E19^4+5*E19^3+10*E19^2+10*E19+5)),1)))))</f>
        <v>11856.579595860028</v>
      </c>
      <c r="H82" s="12">
        <f>IF(E18=1,0,IF(E18=2,0,IF(E18=3,0,IF(E18=4,((E19^3+3*E19^2+3*E19+1)*E49)/(E19^3+4*E19^2+6*E19+4),IF(E18=5,((E19^4+4*E19^3+6*E19^2+4*E19+1)*E49/(E19^4+5*E19^3+10*E19^2+10*E19+5)),1)))))</f>
        <v>0</v>
      </c>
      <c r="I82" s="12">
        <f>IF(E18=1,0,IF(E18=2,0,IF(E18=3,0,IF(E18=4,0,IF(E18=5,((E19^4+4*E19^3+6*E19^2+4*E19+1)*E49/(E19^4+5*E19^3+10*E19^2+10*E19+5)),1)))))</f>
        <v>0</v>
      </c>
    </row>
    <row r="83" spans="4:5" ht="12.75">
      <c r="D83" s="5" t="s">
        <v>12</v>
      </c>
      <c r="E83" s="15">
        <f>E82/E77</f>
        <v>0.0002688566801782319</v>
      </c>
    </row>
    <row r="84" spans="4:5" ht="12.75">
      <c r="D84" s="5"/>
      <c r="E84" s="15"/>
    </row>
    <row r="85" spans="4:13" ht="25.5" customHeight="1">
      <c r="D85" s="54" t="str">
        <f>"The implication is that a training intervention could be expected to yield a positive return through an increase in productivity if it could increase this by "&amp;ROUND(E83,4)*100&amp;"% or more. i.e. From "&amp;TEXT(E76,"£#,#0")&amp;" to above "&amp;TEXT(ROUND((E76*(1+E83)),0),"£#,#00")</f>
        <v>The implication is that a training intervention could be expected to yield a positive return through an increase in productivity if it could increase this by 0.03% or more. i.e. From £44,100 to above £44,112</v>
      </c>
      <c r="E85" s="54"/>
      <c r="F85" s="54"/>
      <c r="G85" s="54"/>
      <c r="H85" s="54"/>
      <c r="I85" s="54"/>
      <c r="J85" s="54"/>
      <c r="K85" s="54"/>
      <c r="L85" s="54"/>
      <c r="M85" s="54"/>
    </row>
    <row r="88" ht="12.75">
      <c r="D88" s="4" t="s">
        <v>36</v>
      </c>
    </row>
    <row r="89" spans="4:13" ht="25.5" customHeight="1">
      <c r="D89" s="45" t="s">
        <v>32</v>
      </c>
      <c r="E89" s="49" t="s">
        <v>80</v>
      </c>
      <c r="F89" s="49"/>
      <c r="G89" s="49"/>
      <c r="H89" s="49"/>
      <c r="I89" s="49"/>
      <c r="J89" s="49"/>
      <c r="K89" s="49"/>
      <c r="L89" s="49"/>
      <c r="M89" s="49"/>
    </row>
    <row r="90" spans="4:13" ht="12.75">
      <c r="D90" s="47" t="s">
        <v>33</v>
      </c>
      <c r="E90" s="48" t="s">
        <v>37</v>
      </c>
      <c r="F90" s="48"/>
      <c r="G90" s="48"/>
      <c r="H90" s="48"/>
      <c r="I90" s="48"/>
      <c r="J90" s="48"/>
      <c r="K90" s="48"/>
      <c r="L90" s="48"/>
      <c r="M90" s="48"/>
    </row>
    <row r="91" spans="4:13" ht="31.5" customHeight="1">
      <c r="D91" s="47" t="s">
        <v>34</v>
      </c>
      <c r="E91" s="49" t="s">
        <v>38</v>
      </c>
      <c r="F91" s="49"/>
      <c r="G91" s="49"/>
      <c r="H91" s="49"/>
      <c r="I91" s="49"/>
      <c r="J91" s="49"/>
      <c r="K91" s="49"/>
      <c r="L91" s="49"/>
      <c r="M91" s="49"/>
    </row>
    <row r="92" spans="4:13" ht="41.25" customHeight="1">
      <c r="D92" s="47" t="s">
        <v>39</v>
      </c>
      <c r="E92" s="49" t="s">
        <v>20</v>
      </c>
      <c r="F92" s="49"/>
      <c r="G92" s="49"/>
      <c r="H92" s="49"/>
      <c r="I92" s="49"/>
      <c r="J92" s="49"/>
      <c r="K92" s="49"/>
      <c r="L92" s="49"/>
      <c r="M92" s="49"/>
    </row>
    <row r="93" spans="4:13" ht="45" customHeight="1">
      <c r="D93" s="47" t="s">
        <v>40</v>
      </c>
      <c r="E93" s="49" t="s">
        <v>45</v>
      </c>
      <c r="F93" s="49"/>
      <c r="G93" s="49"/>
      <c r="H93" s="49"/>
      <c r="I93" s="49"/>
      <c r="J93" s="49"/>
      <c r="K93" s="49"/>
      <c r="L93" s="49"/>
      <c r="M93" s="49"/>
    </row>
    <row r="94" spans="4:5" ht="12.75">
      <c r="D94" s="47" t="s">
        <v>41</v>
      </c>
      <c r="E94" s="5" t="s">
        <v>10</v>
      </c>
    </row>
    <row r="95" spans="4:5" ht="12.75">
      <c r="D95" s="47" t="s">
        <v>42</v>
      </c>
      <c r="E95" s="5" t="s">
        <v>43</v>
      </c>
    </row>
    <row r="96" spans="4:5" ht="12.75">
      <c r="D96" s="47" t="s">
        <v>79</v>
      </c>
      <c r="E96" s="1" t="s">
        <v>14</v>
      </c>
    </row>
    <row r="97" ht="12.75">
      <c r="D97" s="5"/>
    </row>
    <row r="98" ht="12.75">
      <c r="D98" s="5"/>
    </row>
    <row r="99" ht="12.75">
      <c r="D99" s="5"/>
    </row>
    <row r="100" ht="12.75">
      <c r="D100" s="5"/>
    </row>
    <row r="101" ht="12.75">
      <c r="D101" s="5"/>
    </row>
    <row r="102" ht="12.75">
      <c r="D102" s="5"/>
    </row>
    <row r="103" ht="12.75">
      <c r="D103" s="5"/>
    </row>
    <row r="104" ht="12.75">
      <c r="D104" s="5"/>
    </row>
  </sheetData>
  <sheetProtection/>
  <mergeCells count="18">
    <mergeCell ref="E89:M89"/>
    <mergeCell ref="D58:M58"/>
    <mergeCell ref="D74:M74"/>
    <mergeCell ref="D85:M85"/>
    <mergeCell ref="D70:M70"/>
    <mergeCell ref="K27:M28"/>
    <mergeCell ref="D55:M55"/>
    <mergeCell ref="J53:M53"/>
    <mergeCell ref="E90:M90"/>
    <mergeCell ref="E91:M91"/>
    <mergeCell ref="E92:M92"/>
    <mergeCell ref="E93:M93"/>
    <mergeCell ref="D4:H5"/>
    <mergeCell ref="K30:M32"/>
    <mergeCell ref="H47:M48"/>
    <mergeCell ref="D8:M11"/>
    <mergeCell ref="D16:M16"/>
    <mergeCell ref="D44:M44"/>
  </mergeCells>
  <conditionalFormatting sqref="F33:I33">
    <cfRule type="cellIs" priority="1" dxfId="4" operator="equal" stopIfTrue="1">
      <formula>0</formula>
    </cfRule>
  </conditionalFormatting>
  <conditionalFormatting sqref="F27 F30">
    <cfRule type="expression" priority="10" dxfId="0" stopIfTrue="1">
      <formula>$E$18&lt;2</formula>
    </cfRule>
  </conditionalFormatting>
  <conditionalFormatting sqref="G27 G30">
    <cfRule type="expression" priority="11" dxfId="0" stopIfTrue="1">
      <formula>$E$18&lt;3</formula>
    </cfRule>
  </conditionalFormatting>
  <conditionalFormatting sqref="H27 H30">
    <cfRule type="expression" priority="12" dxfId="0" stopIfTrue="1">
      <formula>$E$18&lt;4</formula>
    </cfRule>
  </conditionalFormatting>
  <conditionalFormatting sqref="I27 I30">
    <cfRule type="expression" priority="15" dxfId="0" stopIfTrue="1">
      <formula>$E$18&lt;5</formula>
    </cfRule>
  </conditionalFormatting>
  <dataValidations count="2">
    <dataValidation type="list" allowBlank="1" showInputMessage="1" showErrorMessage="1" sqref="E18">
      <formula1>$AC$20:$AC$24</formula1>
    </dataValidation>
    <dataValidation type="list" allowBlank="1" showInputMessage="1" showErrorMessage="1" sqref="E20">
      <formula1>$AD$20:$AD$23</formula1>
    </dataValidation>
  </dataValidations>
  <printOptions/>
  <pageMargins left="0.7" right="0.7" top="0.75" bottom="0.75" header="0.3" footer="0.3"/>
  <pageSetup fitToHeight="1" fitToWidth="1" horizontalDpi="600" verticalDpi="600" orientation="portrait" paperSize="9" scale="46" r:id="rId1"/>
</worksheet>
</file>

<file path=xl/worksheets/sheet3.xml><?xml version="1.0" encoding="utf-8"?>
<worksheet xmlns="http://schemas.openxmlformats.org/spreadsheetml/2006/main" xmlns:r="http://schemas.openxmlformats.org/officeDocument/2006/relationships">
  <sheetPr>
    <pageSetUpPr fitToPage="1"/>
  </sheetPr>
  <dimension ref="B4:AD59"/>
  <sheetViews>
    <sheetView tabSelected="1" zoomScale="70" zoomScaleNormal="70" zoomScalePageLayoutView="0" workbookViewId="0" topLeftCell="A19">
      <selection activeCell="Z25" sqref="Z25"/>
    </sheetView>
  </sheetViews>
  <sheetFormatPr defaultColWidth="9.140625" defaultRowHeight="12.75"/>
  <cols>
    <col min="1" max="2" width="9.140625" style="1" customWidth="1"/>
    <col min="3" max="3" width="4.8515625" style="1" customWidth="1"/>
    <col min="4" max="4" width="30.421875" style="1" customWidth="1"/>
    <col min="5" max="5" width="12.57421875" style="1" customWidth="1"/>
    <col min="6" max="7" width="10.00390625" style="1" customWidth="1"/>
    <col min="8" max="8" width="9.7109375" style="1" customWidth="1"/>
    <col min="9" max="9" width="10.00390625" style="1" customWidth="1"/>
    <col min="10" max="10" width="9.140625" style="1" customWidth="1"/>
    <col min="11" max="11" width="3.00390625" style="1" customWidth="1"/>
    <col min="12" max="12" width="3.57421875" style="1" customWidth="1"/>
    <col min="13" max="13" width="9.140625" style="1" customWidth="1"/>
    <col min="14" max="14" width="13.7109375" style="1" customWidth="1"/>
    <col min="15" max="15" width="4.8515625" style="1" customWidth="1"/>
    <col min="16" max="17" width="9.140625" style="1" customWidth="1"/>
    <col min="18" max="18" width="9.7109375" style="1" bestFit="1" customWidth="1"/>
    <col min="19" max="19" width="9.140625" style="1" customWidth="1"/>
    <col min="20" max="20" width="10.28125" style="1" bestFit="1" customWidth="1"/>
    <col min="21" max="16384" width="9.140625" style="1" customWidth="1"/>
  </cols>
  <sheetData>
    <row r="1" ht="12.75" customHeight="1"/>
    <row r="2" ht="12.75" customHeight="1"/>
    <row r="3" ht="12.75" customHeight="1"/>
    <row r="4" spans="4:6" ht="12.75" customHeight="1">
      <c r="D4" s="55" t="s">
        <v>66</v>
      </c>
      <c r="E4" s="55"/>
      <c r="F4" s="55"/>
    </row>
    <row r="5" spans="4:6" ht="12.75" customHeight="1">
      <c r="D5" s="55"/>
      <c r="E5" s="55"/>
      <c r="F5" s="55"/>
    </row>
    <row r="6" spans="4:6" ht="12.75" customHeight="1">
      <c r="D6" s="55"/>
      <c r="E6" s="55"/>
      <c r="F6" s="55"/>
    </row>
    <row r="7" ht="12.75" customHeight="1">
      <c r="D7" s="4"/>
    </row>
    <row r="8" spans="4:16" ht="12.75" customHeight="1">
      <c r="D8" s="51" t="s">
        <v>68</v>
      </c>
      <c r="E8" s="49"/>
      <c r="F8" s="49"/>
      <c r="G8" s="49"/>
      <c r="H8" s="49"/>
      <c r="I8" s="49"/>
      <c r="J8" s="49"/>
      <c r="K8" s="49"/>
      <c r="L8" s="49"/>
      <c r="M8" s="49"/>
      <c r="N8" s="10"/>
      <c r="O8" s="10"/>
      <c r="P8" s="10"/>
    </row>
    <row r="9" spans="4:16" ht="12.75">
      <c r="D9" s="49"/>
      <c r="E9" s="49"/>
      <c r="F9" s="49"/>
      <c r="G9" s="49"/>
      <c r="H9" s="49"/>
      <c r="I9" s="49"/>
      <c r="J9" s="49"/>
      <c r="K9" s="49"/>
      <c r="L9" s="49"/>
      <c r="M9" s="49"/>
      <c r="N9" s="10"/>
      <c r="O9" s="10"/>
      <c r="P9" s="10"/>
    </row>
    <row r="10" spans="4:16" ht="12.75" customHeight="1">
      <c r="D10" s="49"/>
      <c r="E10" s="49"/>
      <c r="F10" s="49"/>
      <c r="G10" s="49"/>
      <c r="H10" s="49"/>
      <c r="I10" s="49"/>
      <c r="J10" s="49"/>
      <c r="K10" s="49"/>
      <c r="L10" s="49"/>
      <c r="M10" s="49"/>
      <c r="N10" s="10"/>
      <c r="O10" s="10"/>
      <c r="P10" s="10"/>
    </row>
    <row r="11" spans="4:16" ht="121.5" customHeight="1">
      <c r="D11" s="49"/>
      <c r="E11" s="49"/>
      <c r="F11" s="49"/>
      <c r="G11" s="49"/>
      <c r="H11" s="49"/>
      <c r="I11" s="49"/>
      <c r="J11" s="49"/>
      <c r="K11" s="49"/>
      <c r="L11" s="49"/>
      <c r="M11" s="49"/>
      <c r="N11" s="10"/>
      <c r="O11" s="10"/>
      <c r="P11" s="10"/>
    </row>
    <row r="14" ht="12.75">
      <c r="D14" s="4" t="s">
        <v>27</v>
      </c>
    </row>
    <row r="15" spans="4:13" ht="90" customHeight="1">
      <c r="D15" s="49" t="s">
        <v>63</v>
      </c>
      <c r="E15" s="49"/>
      <c r="F15" s="49"/>
      <c r="G15" s="49"/>
      <c r="H15" s="49"/>
      <c r="I15" s="49"/>
      <c r="J15" s="49"/>
      <c r="K15" s="49"/>
      <c r="L15" s="49"/>
      <c r="M15" s="49"/>
    </row>
    <row r="16" spans="4:7" ht="12.75">
      <c r="D16" s="5" t="s">
        <v>22</v>
      </c>
      <c r="E16" s="17">
        <v>4</v>
      </c>
      <c r="G16" s="37" t="s">
        <v>62</v>
      </c>
    </row>
    <row r="17" spans="4:7" ht="12.75">
      <c r="D17" s="5" t="s">
        <v>16</v>
      </c>
      <c r="E17" s="19">
        <v>0.08</v>
      </c>
      <c r="G17" s="5" t="s">
        <v>50</v>
      </c>
    </row>
    <row r="18" spans="4:30" ht="12.75">
      <c r="D18" s="5" t="s">
        <v>23</v>
      </c>
      <c r="E18" s="34">
        <v>1000</v>
      </c>
      <c r="G18" s="45" t="s">
        <v>71</v>
      </c>
      <c r="J18" s="5"/>
      <c r="AD18" s="35"/>
    </row>
    <row r="19" ht="12.75">
      <c r="AD19" s="35"/>
    </row>
    <row r="20" ht="12.75">
      <c r="AD20" s="35"/>
    </row>
    <row r="21" ht="12.75">
      <c r="AD21" s="35"/>
    </row>
    <row r="22" ht="9.75" customHeight="1"/>
    <row r="23" ht="25.5" customHeight="1">
      <c r="B23" s="5" t="s">
        <v>19</v>
      </c>
    </row>
    <row r="24" ht="12.75">
      <c r="D24" s="4" t="s">
        <v>4</v>
      </c>
    </row>
    <row r="25" spans="4:13" ht="27.75" customHeight="1">
      <c r="D25" s="49" t="s">
        <v>64</v>
      </c>
      <c r="E25" s="55"/>
      <c r="F25" s="55"/>
      <c r="G25" s="55"/>
      <c r="H25" s="55"/>
      <c r="I25" s="55"/>
      <c r="J25" s="55"/>
      <c r="K25" s="55"/>
      <c r="L25" s="55"/>
      <c r="M25" s="55"/>
    </row>
    <row r="26" spans="5:7" ht="12.75">
      <c r="E26" s="6"/>
      <c r="F26" s="6"/>
      <c r="G26" s="6"/>
    </row>
    <row r="27" spans="4:9" ht="12.75">
      <c r="D27" s="7" t="s">
        <v>15</v>
      </c>
      <c r="E27" s="18">
        <v>0.2</v>
      </c>
      <c r="F27" s="2"/>
      <c r="G27" s="39" t="s">
        <v>51</v>
      </c>
      <c r="H27" s="5"/>
      <c r="I27" s="5"/>
    </row>
    <row r="28" spans="4:14" ht="12.75" customHeight="1">
      <c r="D28" s="53" t="str">
        <f>"Cost of staff absence per "&amp;TEXT(E18,"#,##0")&amp;" workers"</f>
        <v>Cost of staff absence per 1,000 workers</v>
      </c>
      <c r="E28" s="29">
        <f>42783/1000*E18</f>
        <v>42783</v>
      </c>
      <c r="F28" s="2"/>
      <c r="G28" s="39" t="s">
        <v>52</v>
      </c>
      <c r="H28" s="10"/>
      <c r="I28" s="10"/>
      <c r="J28" s="10"/>
      <c r="K28" s="10"/>
      <c r="L28" s="10"/>
      <c r="M28" s="10"/>
      <c r="N28" s="10"/>
    </row>
    <row r="29" spans="4:14" ht="12.75">
      <c r="D29" s="53"/>
      <c r="H29" s="10"/>
      <c r="I29" s="10"/>
      <c r="J29" s="10"/>
      <c r="K29" s="10"/>
      <c r="L29" s="10"/>
      <c r="M29" s="10"/>
      <c r="N29" s="10"/>
    </row>
    <row r="30" spans="4:9" ht="12.75">
      <c r="D30" s="9"/>
      <c r="E30" s="6" t="s">
        <v>7</v>
      </c>
      <c r="F30" s="6" t="s">
        <v>5</v>
      </c>
      <c r="G30" s="6" t="s">
        <v>6</v>
      </c>
      <c r="H30" s="6" t="s">
        <v>24</v>
      </c>
      <c r="I30" s="6" t="s">
        <v>25</v>
      </c>
    </row>
    <row r="31" spans="4:9" ht="27.75" customHeight="1">
      <c r="D31" s="21" t="str">
        <f>"Implied necessary cost reduction per "&amp;TEXT(E18,"#,##0")&amp;" workers"</f>
        <v>Implied necessary cost reduction per 1,000 workers</v>
      </c>
      <c r="E31" s="12">
        <f>IF($E$16=1,E28,IF($E$16=2,(($E$17+1)*E28)/($E$17+2),IF($E$16=3,(($E$17^2+2*$E$17+1)*E28)/($E$17^2+3*$E$17+3),IF($E$16=4,(($E$17^3+3*$E$17^2+3*$E$17+1)*E28)/($E$17^3+4*$E$17^2+6*$E$17+4),IF($E$16=5,(($E$17^4+4*$E$17^3+6*$E$17^2+4*$E$17+1)*E28/($E$17^4+5*$E$17^3+10*$E$17^2+10*$E$17+5)),1)))))*E27</f>
        <v>2392.0514401772525</v>
      </c>
      <c r="F31" s="12">
        <f>IF($E$16=1,0,IF($E$16=2,(($E$17+1)*E28)/($E$17+2),IF($E$16=3,(($E$17^2+2*$E$17+1)*E28)/($E$17^2+3*$E$17+3),IF($E$16=4,(($E$17^3+3*$E$17^2+3*$E$17+1)*E28)/($E$17^3+4*$E$17^2+6*$E$17+4),IF($E$16=5,(($E$17^4+4*$E$17^3+6*$E$17^2+4*$E$17+1)*E28/($E$17^4+5*$E$17^3+10*$E$17^2+10*$E$17+5)),1)))))*E27</f>
        <v>2392.0514401772525</v>
      </c>
      <c r="G31" s="12">
        <f>IF($E$16=1,0,IF($E$16=2,0,IF($E$16=3,(($E$17^2+2*$E$17+1)*E28)/($E$17^2+3*$E$17+3),IF($E$16=4,(($E$17^3+3*$E$17^2+3*$E$17+1)*E28)/($E$17^3+4*$E$17^2+6*$E$17+4),IF($E$16=5,(($E$17^4+4*$E$17^3+6*$E$17^2+4*$E$17+1)*E28/($E$17^4+5*$E$17^3+10*$E$17^2+10*$E$17+5)),1)))))*E27</f>
        <v>2392.0514401772525</v>
      </c>
      <c r="H31" s="12">
        <f>IF($E$16=1,0,IF($E$16=2,0,IF($E$16=3,0,IF($E$16=4,(($E$17^3+3*$E$17^2+3*$E$17+1)*E28)/($E$17^3+4*$E$17^2+6*$E$17+4),IF($E$16=5,(($E$17^4+4*$E$17^3+6*$E$17^2+4*$E$17+1)*E28/($E$17^4+5*$E$17^3+10*$E$17^2+10*$E$17+5)),1)))))*E27</f>
        <v>2392.0514401772525</v>
      </c>
      <c r="I31" s="12">
        <f>IF($E$16=1,0,IF($E$16=2,0,IF($E$16=3,0,IF($E$16=4,0,IF($E$16=5,(($E$17^4+4*$E$17^3+6*$E$17^2+4*$E$17+1)*E28/($E$17^4+5*$E$17^3+10*$E$17^2+10*$E$17+5)),1)))))*E27</f>
        <v>0</v>
      </c>
    </row>
    <row r="32" spans="4:9" ht="12.75">
      <c r="D32" s="9"/>
      <c r="I32" s="8"/>
    </row>
    <row r="33" spans="4:14" ht="12.75">
      <c r="D33" s="7"/>
      <c r="E33" s="2"/>
      <c r="F33" s="2"/>
      <c r="G33" s="2"/>
      <c r="H33" s="10"/>
      <c r="I33" s="10"/>
      <c r="J33" s="10"/>
      <c r="K33" s="10"/>
      <c r="L33" s="10"/>
      <c r="M33" s="10"/>
      <c r="N33" s="10"/>
    </row>
    <row r="34" spans="4:20" ht="25.5" customHeight="1">
      <c r="D34" s="49" t="str">
        <f>"The implication is that a comparable intervention could be expected to yield a positive return through a reduction in staff absence if it costs less than £"&amp;TEXT((ROUND(E31,-2)),"#,##0")&amp;" per "&amp;TEXT(E18,"#,##0")&amp;" workers"</f>
        <v>The implication is that a comparable intervention could be expected to yield a positive return through a reduction in staff absence if it costs less than £2,400 per 1,000 workers</v>
      </c>
      <c r="E34" s="49"/>
      <c r="F34" s="49"/>
      <c r="G34" s="49"/>
      <c r="H34" s="49"/>
      <c r="I34" s="49"/>
      <c r="J34" s="22"/>
      <c r="K34" s="22"/>
      <c r="L34" s="22"/>
      <c r="M34" s="22"/>
      <c r="N34" s="22"/>
      <c r="T34" s="32"/>
    </row>
    <row r="35" ht="25.5" customHeight="1">
      <c r="B35" s="1" t="s">
        <v>18</v>
      </c>
    </row>
    <row r="36" ht="12.75">
      <c r="D36" s="4" t="s">
        <v>9</v>
      </c>
    </row>
    <row r="37" spans="4:13" ht="30" customHeight="1">
      <c r="D37" s="49" t="s">
        <v>65</v>
      </c>
      <c r="E37" s="55"/>
      <c r="F37" s="55"/>
      <c r="G37" s="55"/>
      <c r="H37" s="55"/>
      <c r="I37" s="55"/>
      <c r="J37" s="55"/>
      <c r="K37" s="55"/>
      <c r="L37" s="55"/>
      <c r="M37" s="55"/>
    </row>
    <row r="38" spans="5:7" ht="12.75">
      <c r="E38" s="6"/>
      <c r="F38" s="6"/>
      <c r="G38" s="6"/>
    </row>
    <row r="39" spans="4:9" ht="12.75">
      <c r="D39" s="40" t="s">
        <v>69</v>
      </c>
      <c r="E39" s="18">
        <v>0.64</v>
      </c>
      <c r="F39" s="2"/>
      <c r="G39" s="39" t="s">
        <v>53</v>
      </c>
      <c r="H39" s="5"/>
      <c r="I39" s="5"/>
    </row>
    <row r="40" spans="4:9" ht="12.75">
      <c r="D40" s="7"/>
      <c r="E40" s="3"/>
      <c r="F40" s="2"/>
      <c r="G40" s="2"/>
      <c r="H40" s="5"/>
      <c r="I40" s="5"/>
    </row>
    <row r="41" spans="4:13" ht="12.75" customHeight="1">
      <c r="D41" s="5" t="s">
        <v>11</v>
      </c>
      <c r="E41" s="16">
        <v>11625</v>
      </c>
      <c r="G41" s="49" t="s">
        <v>55</v>
      </c>
      <c r="H41" s="49"/>
      <c r="I41" s="49"/>
      <c r="J41" s="49"/>
      <c r="K41" s="49"/>
      <c r="L41" s="49"/>
      <c r="M41" s="49"/>
    </row>
    <row r="42" spans="4:13" ht="12.75">
      <c r="D42" s="5"/>
      <c r="E42" s="2"/>
      <c r="G42" s="49"/>
      <c r="H42" s="49"/>
      <c r="I42" s="49"/>
      <c r="J42" s="49"/>
      <c r="K42" s="49"/>
      <c r="L42" s="49"/>
      <c r="M42" s="49"/>
    </row>
    <row r="43" spans="4:13" ht="12.75">
      <c r="D43" s="5" t="s">
        <v>57</v>
      </c>
      <c r="E43" s="19">
        <v>0.119</v>
      </c>
      <c r="G43" s="49" t="s">
        <v>56</v>
      </c>
      <c r="H43" s="49"/>
      <c r="I43" s="49"/>
      <c r="J43" s="49"/>
      <c r="K43" s="49"/>
      <c r="L43" s="49"/>
      <c r="M43" s="49"/>
    </row>
    <row r="44" spans="4:13" ht="12.75">
      <c r="D44" s="5"/>
      <c r="E44" s="41"/>
      <c r="G44" s="49"/>
      <c r="H44" s="49"/>
      <c r="I44" s="49"/>
      <c r="J44" s="49"/>
      <c r="K44" s="49"/>
      <c r="L44" s="49"/>
      <c r="M44" s="49"/>
    </row>
    <row r="45" spans="4:9" ht="12.75">
      <c r="D45" s="5" t="str">
        <f>"Cost of turnover per "&amp;TEXT(E18,"#,##0")&amp;" workers"</f>
        <v>Cost of turnover per 1,000 workers</v>
      </c>
      <c r="E45" s="14">
        <f>E43*E41*1000/1000*E18</f>
        <v>1383375</v>
      </c>
      <c r="I45" s="5"/>
    </row>
    <row r="47" spans="5:20" ht="12.75" customHeight="1">
      <c r="E47" s="6" t="s">
        <v>7</v>
      </c>
      <c r="F47" s="6" t="s">
        <v>5</v>
      </c>
      <c r="G47" s="6" t="s">
        <v>6</v>
      </c>
      <c r="H47" s="6" t="s">
        <v>24</v>
      </c>
      <c r="I47" s="6" t="s">
        <v>25</v>
      </c>
      <c r="T47" s="33"/>
    </row>
    <row r="48" spans="4:9" ht="25.5">
      <c r="D48" s="31" t="str">
        <f>"Implied necessary cost reduction per "&amp;TEXT(E18,"#,##0")&amp;" workers"</f>
        <v>Implied necessary cost reduction per 1,000 workers</v>
      </c>
      <c r="E48" s="12">
        <f>IF($E$16=1,E45,IF($E$16=2,(($E$17+1)*E45)/($E$17+2),IF($E$16=3,(($E$17^2+2*$E$17+1)*E45)/($E$17^2+3*$E$17+3),IF($E$16=4,(($E$17^3+3*$E$17^2+3*$E$17+1)*E45)/($E$17^3+4*$E$17^2+6*$E$17+4),IF($E$16=5,(($E$17^4+4*$E$17^3+6*$E$17^2+4*$E$17+1)*E45/($E$17^4+5*$E$17^3+10*$E$17^2+10*$E$17+5)),1)))))*E39</f>
        <v>247507.96614021133</v>
      </c>
      <c r="F48" s="12">
        <f>IF($E$16=1,0,IF($E$16=2,(($E$17+1)*E45)/($E$17+2),IF($E$16=3,(($E$17^2+2*$E$17+1)*E45)/($E$17^2+3*$E$17+3),IF($E$16=4,(($E$17^3+3*$E$17^2+3*$E$17+1)*E45)/($E$17^3+4*$E$17^2+6*$E$17+4),IF($E$16=5,(($E$17^4+4*$E$17^3+6*$E$17^2+4*$E$17+1)*E45/($E$17^4+5*$E$17^3+10*$E$17^2+10*$E$17+5)),1)))))*E39</f>
        <v>247507.96614021133</v>
      </c>
      <c r="G48" s="12">
        <f>IF($E$16=1,0,IF($E$16=2,0,IF($E$16=3,(($E$17^2+2*$E$17+1)*E45)/($E$17^2+3*$E$17+3),IF($E$16=4,(($E$17^3+3*$E$17^2+3*$E$17+1)*E45)/($E$17^3+4*$E$17^2+6*$E$17+4),IF($E$16=5,(($E$17^4+4*$E$17^3+6*$E$17^2+4*$E$17+1)*E45/($E$17^4+5*$E$17^3+10*$E$17^2+10*$E$17+5)),1)))))*E39</f>
        <v>247507.96614021133</v>
      </c>
      <c r="H48" s="12">
        <f>IF($E$16=1,0,IF($E$16=2,0,IF($E$16=3,0,IF($E$16=4,(($E$17^3+3*$E$17^2+3*$E$17+1)*E45)/($E$17^3+4*$E$17^2+6*$E$17+4),IF($E$16=5,(($E$17^4+4*$E$17^3+6*$E$17^2+4*$E$17+1)*E45/($E$17^4+5*$E$17^3+10*$E$17^2+10*$E$17+5)),1)))))*E39</f>
        <v>247507.96614021133</v>
      </c>
      <c r="I48" s="12">
        <f>IF($E$16=1,0,IF($E$16=2,0,IF($E$16=3,0,IF($E$16=4,0,IF($E$16=5,(($E$17^4+4*$E$17^3+6*$E$17^2+4*$E$17+1)*E45/($E$17^4+5*$E$17^3+10*$E$17^2+10*$E$17+5)),1)))))*E39</f>
        <v>0</v>
      </c>
    </row>
    <row r="49" spans="4:9" ht="12.75">
      <c r="D49" s="31"/>
      <c r="E49" s="12"/>
      <c r="F49" s="12"/>
      <c r="G49" s="12"/>
      <c r="H49" s="12"/>
      <c r="I49" s="12"/>
    </row>
    <row r="50" spans="4:18" ht="25.5" customHeight="1">
      <c r="D50" s="49" t="str">
        <f>"The implication is that a comparable intervention could be expected to yield a positive return through a reduction in staff turnover if it costs less than £"&amp;TEXT((ROUND(E48,-2)),"#,##0")&amp;" per "&amp;TEXT(E18,"#,##0")&amp;" workers"</f>
        <v>The implication is that a comparable intervention could be expected to yield a positive return through a reduction in staff turnover if it costs less than £247,500 per 1,000 workers</v>
      </c>
      <c r="E50" s="49"/>
      <c r="F50" s="49"/>
      <c r="G50" s="49"/>
      <c r="H50" s="49"/>
      <c r="I50" s="49"/>
      <c r="R50" s="20"/>
    </row>
    <row r="51" spans="4:20" ht="27.75" customHeight="1">
      <c r="D51" s="30"/>
      <c r="E51" s="30"/>
      <c r="F51" s="30"/>
      <c r="G51" s="30"/>
      <c r="H51" s="30"/>
      <c r="I51" s="30"/>
      <c r="J51" s="22"/>
      <c r="K51" s="22"/>
      <c r="L51" s="22"/>
      <c r="M51" s="22"/>
      <c r="N51" s="22"/>
      <c r="T51" s="23"/>
    </row>
    <row r="52" ht="12.75">
      <c r="D52" s="4" t="s">
        <v>36</v>
      </c>
    </row>
    <row r="53" spans="4:13" ht="25.5" customHeight="1">
      <c r="D53" s="38" t="s">
        <v>32</v>
      </c>
      <c r="E53" s="49" t="s">
        <v>80</v>
      </c>
      <c r="F53" s="49"/>
      <c r="G53" s="49"/>
      <c r="H53" s="49"/>
      <c r="I53" s="49"/>
      <c r="J53" s="49"/>
      <c r="K53" s="49"/>
      <c r="L53" s="49"/>
      <c r="M53" s="49"/>
    </row>
    <row r="54" spans="4:5" ht="12.75">
      <c r="D54" s="38" t="s">
        <v>33</v>
      </c>
      <c r="E54" s="5" t="s">
        <v>47</v>
      </c>
    </row>
    <row r="55" spans="4:13" ht="42" customHeight="1">
      <c r="D55" s="38" t="s">
        <v>34</v>
      </c>
      <c r="E55" s="49" t="s">
        <v>48</v>
      </c>
      <c r="F55" s="49"/>
      <c r="G55" s="49"/>
      <c r="H55" s="49"/>
      <c r="I55" s="49"/>
      <c r="J55" s="49"/>
      <c r="K55" s="49"/>
      <c r="L55" s="49"/>
      <c r="M55" s="49"/>
    </row>
    <row r="56" spans="4:5" ht="12.75">
      <c r="D56" s="38" t="s">
        <v>39</v>
      </c>
      <c r="E56" s="5" t="s">
        <v>49</v>
      </c>
    </row>
    <row r="57" spans="4:5" ht="12.75">
      <c r="D57" s="38" t="s">
        <v>40</v>
      </c>
      <c r="E57" s="5" t="s">
        <v>43</v>
      </c>
    </row>
    <row r="58" spans="4:13" ht="12.75">
      <c r="D58" s="47" t="s">
        <v>41</v>
      </c>
      <c r="E58" s="53" t="s">
        <v>54</v>
      </c>
      <c r="F58" s="53"/>
      <c r="G58" s="53"/>
      <c r="H58" s="53"/>
      <c r="I58" s="53"/>
      <c r="J58" s="53"/>
      <c r="K58" s="53"/>
      <c r="L58" s="53"/>
      <c r="M58" s="53"/>
    </row>
    <row r="59" spans="5:13" ht="12.75">
      <c r="E59" s="53"/>
      <c r="F59" s="53"/>
      <c r="G59" s="53"/>
      <c r="H59" s="53"/>
      <c r="I59" s="53"/>
      <c r="J59" s="53"/>
      <c r="K59" s="53"/>
      <c r="L59" s="53"/>
      <c r="M59" s="53"/>
    </row>
  </sheetData>
  <sheetProtection/>
  <mergeCells count="13">
    <mergeCell ref="E58:M59"/>
    <mergeCell ref="D34:I34"/>
    <mergeCell ref="D50:I50"/>
    <mergeCell ref="D15:M15"/>
    <mergeCell ref="D8:M11"/>
    <mergeCell ref="E55:M55"/>
    <mergeCell ref="E53:M53"/>
    <mergeCell ref="D4:F6"/>
    <mergeCell ref="D28:D29"/>
    <mergeCell ref="D25:M25"/>
    <mergeCell ref="D37:M37"/>
    <mergeCell ref="G41:M42"/>
    <mergeCell ref="G43:M44"/>
  </mergeCells>
  <dataValidations count="2">
    <dataValidation type="list" allowBlank="1" showInputMessage="1" showErrorMessage="1" sqref="E16">
      <formula1>$AC$18:$AC$22</formula1>
    </dataValidation>
    <dataValidation type="list" allowBlank="1" showInputMessage="1" showErrorMessage="1" sqref="E18">
      <formula1>$AD$18:$AD$21</formula1>
    </dataValidation>
  </dataValidations>
  <printOptions/>
  <pageMargins left="0.7" right="0.7" top="0.75" bottom="0.75" header="0.3" footer="0.3"/>
  <pageSetup fitToHeight="1"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Institute of Employment Studies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dc:creator>
  <cp:keywords/>
  <dc:description/>
  <cp:lastModifiedBy>Caroline Mulvihill</cp:lastModifiedBy>
  <cp:lastPrinted>2014-08-15T12:48:01Z</cp:lastPrinted>
  <dcterms:created xsi:type="dcterms:W3CDTF">2014-05-06T09:19:39Z</dcterms:created>
  <dcterms:modified xsi:type="dcterms:W3CDTF">2014-09-17T12:27:09Z</dcterms:modified>
  <cp:category/>
  <cp:version/>
  <cp:contentType/>
  <cp:contentStatus/>
</cp:coreProperties>
</file>