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5" windowWidth="15180" windowHeight="12075" activeTab="0"/>
  </bookViews>
  <sheets>
    <sheet name="Title Page" sheetId="1" r:id="rId1"/>
    <sheet name="Guide" sheetId="2" r:id="rId2"/>
    <sheet name="Local data input" sheetId="3" r:id="rId3"/>
    <sheet name="Model 1" sheetId="4" r:id="rId4"/>
    <sheet name="Model 2" sheetId="5" r:id="rId5"/>
    <sheet name="Notes" sheetId="6" r:id="rId6"/>
  </sheets>
  <definedNames>
    <definedName name="_xlfn.F.DIST" hidden="1">#NAME?</definedName>
    <definedName name="_xlnm.Print_Area" localSheetId="3">'Model 1'!$D$2:$M$82</definedName>
    <definedName name="_xlnm.Print_Area" localSheetId="4">'Model 2'!$C$2:$M$40</definedName>
    <definedName name="_xlnm.Print_Area" localSheetId="0">'Title Page'!$A$1:$I$54</definedName>
  </definedNames>
  <calcPr fullCalcOnLoad="1"/>
</workbook>
</file>

<file path=xl/sharedStrings.xml><?xml version="1.0" encoding="utf-8"?>
<sst xmlns="http://schemas.openxmlformats.org/spreadsheetml/2006/main" count="132" uniqueCount="82">
  <si>
    <t>Direct costs</t>
  </si>
  <si>
    <t xml:space="preserve">Opportunity costs </t>
  </si>
  <si>
    <t>Total cost per participant</t>
  </si>
  <si>
    <t>Cost per beneficiary</t>
  </si>
  <si>
    <t>Reduction in staff absence</t>
  </si>
  <si>
    <t>Year 2</t>
  </si>
  <si>
    <t>Year 3</t>
  </si>
  <si>
    <t>Year 1</t>
  </si>
  <si>
    <t>Gain each year to break even</t>
  </si>
  <si>
    <t>Reduction in staff turnover</t>
  </si>
  <si>
    <t>Cost per hire</t>
  </si>
  <si>
    <t>Implied % change</t>
  </si>
  <si>
    <t>Increase in productivity</t>
  </si>
  <si>
    <t>Reduction due to interventions</t>
  </si>
  <si>
    <t>Discount rate</t>
  </si>
  <si>
    <t>Staff to supervisor ratio</t>
  </si>
  <si>
    <t>Case 2:</t>
  </si>
  <si>
    <t>Case 1:</t>
  </si>
  <si>
    <t xml:space="preserve">There is no estimate of a whole-economy staff-supervisor ratio. In the consultants' experience, this would be as low as 5:1 in many professional organisations and as high as 20:1 in an environment such as a call centre. It is the consultants' belief that 10:1 would be a reasonable average. </t>
  </si>
  <si>
    <t>Estimating the likely cost of the intervention</t>
  </si>
  <si>
    <t>Years over which applicable</t>
  </si>
  <si>
    <t>Scale of analysis</t>
  </si>
  <si>
    <t>Year 4</t>
  </si>
  <si>
    <t>Year 5</t>
  </si>
  <si>
    <t>Implied % change in staff absence</t>
  </si>
  <si>
    <t>Underpinning assumptions</t>
  </si>
  <si>
    <t>Years over which applicable:</t>
  </si>
  <si>
    <t>Discount rate:</t>
  </si>
  <si>
    <t>Scale of analysis:</t>
  </si>
  <si>
    <t>Net Present Value (NPV) of this</t>
  </si>
  <si>
    <t xml:space="preserve">This component seeks to estimate the needed impact of the programme on productivity for the intervention to cover its costs. This draws on an estimate of worker productivity from across the economy and the typical costs of replacing staff. Again, it would be sensible to replace these benchmarks with an organisation specific value. </t>
  </si>
  <si>
    <t>Model 1: Using costs and benefits of an initiative 
to estimate a break-even effectiveness rate</t>
  </si>
  <si>
    <t>The number of employees considered by the model</t>
  </si>
  <si>
    <t>The organisation's preference for holding cash this year rather than next</t>
  </si>
  <si>
    <t>Staff turnover</t>
  </si>
  <si>
    <t>Average productivity per worker</t>
  </si>
  <si>
    <t>The number of years over which the model should operate</t>
  </si>
  <si>
    <t xml:space="preserve">This component uses benchmark data on the effectiveness of inventions targeting reductions in staff absence to identify a maximum cost for an intervention which could reasonably be expected to be recouped. </t>
  </si>
  <si>
    <t xml:space="preserve">This component uses benchmark data on the effectiveness of inventions targeting reductions in staff turnover to identify a maximum cost for an intervention which could reasonably be expected to be recouped. </t>
  </si>
  <si>
    <t>Model 2 - Using data on the financial benefits of 
interventions to identify a maximum spend per 1,000 workers</t>
  </si>
  <si>
    <t>Typical reduction from intervention</t>
  </si>
  <si>
    <t>Please note this is a % change, rather than a percentage point reduction</t>
  </si>
  <si>
    <t>Guide</t>
  </si>
  <si>
    <t>To enter your local data click here:</t>
  </si>
  <si>
    <t>Model 1 Local data input</t>
  </si>
  <si>
    <t>The model includes analysis of staff absence and staff turnover. These two effects can be combined to see the total impact of any given intervention. However, when doing this it is important to ensure that any figures used relate to the direct impact of the workplace intervention, ignoring any secondary effects or interactions. Productivity has not been modelled here as it has not been possible to identify any benchmark data to use as the basis for analysis.</t>
  </si>
  <si>
    <t>Benchmark values were drawn from a range of previous studies. These benchmark values are highlighted in the blue cells on the local data input sheet below. We would expect a manager who is looking at this tool to populate as far as possible these fields with data relating to the specific intervention they are considering and their own organisation.</t>
  </si>
  <si>
    <t xml:space="preserve">Model 2 is intended to be used by businesses who are considering introducing new workplace policy and management practices. Using benchmark data it estimates the maximum cost for a scheme at which it could be expected to still break even financially.
</t>
  </si>
  <si>
    <t>Direct costs of an intervention</t>
  </si>
  <si>
    <t>Notes</t>
  </si>
  <si>
    <t>i.e additional spending incurred</t>
  </si>
  <si>
    <t xml:space="preserve">Such as the value of foregone output while individuals are training </t>
  </si>
  <si>
    <t>Opportunity costs</t>
  </si>
  <si>
    <t>Model 2 Local data input</t>
  </si>
  <si>
    <t>Estimated staff turnover per year</t>
  </si>
  <si>
    <t xml:space="preserve">The organisational outlay including hiring costs and time spent getting up to speed </t>
  </si>
  <si>
    <t>The no. of employees who leave in a year divided by the total workforce</t>
  </si>
  <si>
    <t>Productivity</t>
  </si>
  <si>
    <t xml:space="preserve">This component seeks to estimate the likely costs of an intervention. If no adjustment is made to local data, the example is populated with benchmark figures for a training course. </t>
  </si>
  <si>
    <t>Staff abesence</t>
  </si>
  <si>
    <t>Enter local data by overtyping values in the blue cells. Current entries reflect benchmark values (see notes)</t>
  </si>
  <si>
    <t>The overall effectiveness of the intervention</t>
  </si>
  <si>
    <t xml:space="preserve">The typical organisational cost of absence </t>
  </si>
  <si>
    <t xml:space="preserve">The overall effectiveness of the intervention </t>
  </si>
  <si>
    <t>This benchmark draws on a human capital approach to costing, however the right approach will vary between different organisations and roles (Note 10)</t>
  </si>
  <si>
    <t>This component seeks to estimate the required impact of the programme on staff turnover for the intervention to cover its costs. This draws on an estimate of staff turnover from across the economy and the typical costs of replacing staff. Please enter local values in the local data input page.</t>
  </si>
  <si>
    <t xml:space="preserve">This component seeks to estimate the required impact of the programme on staff absence for the intervention to cover its costs. This draws on an estimate of the whole economy costs of staff absence. Please enter local values in the local data input page. </t>
  </si>
  <si>
    <t>Ref.</t>
  </si>
  <si>
    <t>Workplace policy and management practices to improve the health and wellbeing of employees</t>
  </si>
  <si>
    <t>Staff absence</t>
  </si>
  <si>
    <t xml:space="preserve">This benchmark draws on a human capital approach to costing, however the right approach will vary between different organisations and roles </t>
  </si>
  <si>
    <r>
      <rPr>
        <sz val="12"/>
        <rFont val="Arial"/>
        <family val="2"/>
      </rPr>
      <t>Model 1 is intended to be used by businesses who are considering introducing new workplace policy and management practices. Using benchmark data it estimates the level of effectiveness which a given scheme would need to achieve to break even.
Benchmark values were drawn from a range of previous studies. These benchmark values are highlighted in the blue cells on the local data input sheet. We would expect a manager who is looking at this tool to populate as far as possible these fields with data relating to the specific intervention they are considering and their own organisation.
The model includes analysis of staff absence, staff turnover and worker productivity. These three effects can be combined to see the total impact of any given intervention. However, when doing this it is important to ensure that any figures used relate to the direct impact of the workplace intervention, ignoring any secondary effects or interactions. There is relatively low risk of overlap when considering staff absence and turnover. However, there could be interactions between staff absence and productivity or staff turnover and productivity. It is important therefore to exercise caution when looking at productivity and to focus only on the potential direct impact of a scheme on worker output rather than indirect or secondary effects such as changes in productivity that arise as a result of changes in staff absence rates.</t>
    </r>
    <r>
      <rPr>
        <sz val="10"/>
        <rFont val="Arial"/>
        <family val="2"/>
      </rPr>
      <t xml:space="preserve"> </t>
    </r>
  </si>
  <si>
    <t>The models operate on a 1, 2, 3, 4 or 5 year time period, reflecting the fact that different organisations expect returns over different time periods. Costs and benefits that might arise/accrue in future years have also been adjusted using a net present value calculation. For this a discount rate of 8% was selected as a benchmark value. This reflects a typical cost of borrowing and is used by many businesses. However, in practice figures as high as 19% are common in parts of the construction industry, and as low as 3% in the public sector. Users are encouraged to select a discount rate which is used elsewhere in their organisation. In this component it is also possible to select a scale for the analysis - the individual employee, per 10 staff, per 100 staff or per 1,000 staff.</t>
  </si>
  <si>
    <t>This benchmark is based on a typical course duration of 1.5 days and a staff absence cost of £120 per day. This figure draws on data from the Sainsbury Centre for Mental Health (2007).</t>
  </si>
  <si>
    <t>This benchmark is based on a typical course fee for a 1.5 day course.</t>
  </si>
  <si>
    <t>Whole-economy estimate of staff absence costs drawn from Boyd, R. Hunt, A. and Ortiz, R. An economic analysis of workplace interventions that promote mental wellbeing in the workplace, IOM. The report accompanying this model contains a list of industry and occupation specific benchmarks.</t>
  </si>
  <si>
    <t>2013 UK figure drawn from CIPD (2014) Resource and talent planning survey.</t>
  </si>
  <si>
    <t>Benchmark drawn from Sainsbury Centre for Medical Health (2007) report.</t>
  </si>
  <si>
    <t>2010 figure drawn from ONS (2014) Labour productivity, Q4, 2013.</t>
  </si>
  <si>
    <t>Benchmark drawn from Aldana (2005).</t>
  </si>
  <si>
    <t>Benchmark is a whole-economy estimate of staff absence costs drawn from Boyd, R. Hunt, A. and Ortiz, R. An economic analysis of workplace interventions that promote mental wellbeing in the workplace, IOM.</t>
  </si>
  <si>
    <t>Benchmark drawn from Braun et al (2013).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</si>
</sst>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0_-;\-* #,##0.0_-;_-* &quot;-&quot;??_-;_-@_-"/>
    <numFmt numFmtId="166" formatCode="_-* #,##0_-;\-* #,##0_-;_-* &quot;-&quot;??_-;_-@_-"/>
    <numFmt numFmtId="167" formatCode="0.0%"/>
    <numFmt numFmtId="168" formatCode="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_-&quot;£&quot;* #,##0.0_-;\-&quot;£&quot;* #,##0.0_-;_-&quot;£&quot;* &quot;-&quot;??_-;_-@_-"/>
    <numFmt numFmtId="175" formatCode="_-&quot;£&quot;* #,##0_-;\-&quot;£&quot;* #,##0_-;_-&quot;£&quot;* &quot;-&quot;??_-;_-@_-"/>
    <numFmt numFmtId="176" formatCode="&quot;£&quot;#,##0.0;[Red]\-&quot;£&quot;#,##0.0"/>
    <numFmt numFmtId="177" formatCode="&quot;£&quot;#,##0.000000000000000;[Red]\-&quot;£&quot;#,##0.000000000000000"/>
    <numFmt numFmtId="178" formatCode="[$-809]dd\ mmmm\ yyyy"/>
    <numFmt numFmtId="179" formatCode="0.0"/>
    <numFmt numFmtId="180" formatCode="0.000"/>
    <numFmt numFmtId="181" formatCode="0.0000"/>
    <numFmt numFmtId="182" formatCode="0.00000"/>
    <numFmt numFmtId="183" formatCode="0.000000"/>
    <numFmt numFmtId="184" formatCode="0.00000%"/>
    <numFmt numFmtId="185" formatCode="0.000000%"/>
    <numFmt numFmtId="186" formatCode="_-* #,##0.000_-;\-* #,##0.000_-;_-* &quot;-&quot;??_-;_-@_-"/>
    <numFmt numFmtId="187" formatCode="_-* #,##0.0000_-;\-* #,##0.0000_-;_-* &quot;-&quot;??_-;_-@_-"/>
    <numFmt numFmtId="188" formatCode="&quot;£&quot;#,##0"/>
    <numFmt numFmtId="189" formatCode="#,##0_ ;[Red]\-#,##0\ "/>
    <numFmt numFmtId="190" formatCode="#,##0_ ;\-#,##0\ "/>
    <numFmt numFmtId="191" formatCode="#,##0.0"/>
    <numFmt numFmtId="192" formatCode="_(* #,##0.00_);_(* \(#,##0.00\);_(* &quot;-&quot;??_);_(@_)"/>
    <numFmt numFmtId="193" formatCode="&quot;£&quot;#,##0.0"/>
  </numFmts>
  <fonts count="64">
    <font>
      <sz val="10"/>
      <name val="Arial"/>
      <family val="0"/>
    </font>
    <font>
      <b/>
      <sz val="10"/>
      <name val="Arial"/>
      <family val="2"/>
    </font>
    <font>
      <sz val="11"/>
      <name val="Arial"/>
      <family val="2"/>
    </font>
    <font>
      <sz val="12"/>
      <name val="Arial"/>
      <family val="2"/>
    </font>
    <font>
      <b/>
      <sz val="12"/>
      <name val="Arial"/>
      <family val="2"/>
    </font>
    <font>
      <u val="single"/>
      <sz val="12"/>
      <name val="Arial"/>
      <family val="2"/>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u val="single"/>
      <sz val="10"/>
      <color indexed="20"/>
      <name val="Arial"/>
      <family val="2"/>
    </font>
    <font>
      <u val="single"/>
      <sz val="11"/>
      <color indexed="12"/>
      <name val="Calibri"/>
      <family val="2"/>
    </font>
    <font>
      <sz val="11"/>
      <color indexed="8"/>
      <name val="Arial"/>
      <family val="2"/>
    </font>
    <font>
      <i/>
      <u val="single"/>
      <sz val="11"/>
      <color indexed="12"/>
      <name val="Arial"/>
      <family val="2"/>
    </font>
    <font>
      <b/>
      <sz val="16"/>
      <color indexed="8"/>
      <name val="Arial"/>
      <family val="2"/>
    </font>
    <font>
      <b/>
      <sz val="12"/>
      <color indexed="8"/>
      <name val="Arial"/>
      <family val="2"/>
    </font>
    <font>
      <b/>
      <sz val="14"/>
      <color indexed="8"/>
      <name val="Arial"/>
      <family val="2"/>
    </font>
    <font>
      <b/>
      <sz val="18"/>
      <color indexed="62"/>
      <name val="Arial"/>
      <family val="2"/>
    </font>
    <font>
      <b/>
      <sz val="16"/>
      <color indexed="62"/>
      <name val="Arial"/>
      <family val="2"/>
    </font>
    <font>
      <sz val="18"/>
      <color indexed="9"/>
      <name val="Arial"/>
      <family val="2"/>
    </font>
    <font>
      <sz val="12"/>
      <color indexed="8"/>
      <name val="Arial"/>
      <family val="2"/>
    </font>
    <font>
      <sz val="14"/>
      <color indexed="62"/>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u val="single"/>
      <sz val="11"/>
      <color theme="10"/>
      <name val="Arial"/>
      <family val="2"/>
    </font>
    <font>
      <b/>
      <sz val="16"/>
      <color theme="1"/>
      <name val="Arial"/>
      <family val="2"/>
    </font>
    <font>
      <b/>
      <sz val="12"/>
      <color theme="1"/>
      <name val="Arial"/>
      <family val="2"/>
    </font>
    <font>
      <b/>
      <sz val="14"/>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9"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9"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9"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9"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9"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9"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9"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9"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9"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9"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0"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0"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0"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0"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40"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4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5" fillId="0" borderId="0">
      <alignment/>
      <protection/>
    </xf>
    <xf numFmtId="0" fontId="41" fillId="4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2" fillId="45" borderId="1" applyNumberFormat="0" applyAlignment="0" applyProtection="0"/>
    <xf numFmtId="0" fontId="10" fillId="46" borderId="2" applyNumberFormat="0" applyAlignment="0" applyProtection="0"/>
    <xf numFmtId="0" fontId="10" fillId="46" borderId="2" applyNumberFormat="0" applyAlignment="0" applyProtection="0"/>
    <xf numFmtId="0" fontId="43" fillId="47" borderId="3" applyNumberFormat="0" applyAlignment="0" applyProtection="0"/>
    <xf numFmtId="0" fontId="11" fillId="48" borderId="4"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6" fillId="4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7"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8"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49"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50" borderId="1" applyNumberFormat="0" applyAlignment="0" applyProtection="0"/>
    <xf numFmtId="0" fontId="18" fillId="13" borderId="2" applyNumberFormat="0" applyAlignment="0" applyProtection="0"/>
    <xf numFmtId="0" fontId="18" fillId="13" borderId="2" applyNumberFormat="0" applyAlignment="0" applyProtection="0"/>
    <xf numFmtId="0" fontId="5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54"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55" fillId="45" borderId="15"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35">
    <xf numFmtId="0" fontId="0" fillId="0" borderId="0" xfId="0" applyAlignment="1">
      <alignment/>
    </xf>
    <xf numFmtId="0" fontId="0" fillId="55" borderId="0" xfId="0" applyFill="1" applyAlignment="1">
      <alignment/>
    </xf>
    <xf numFmtId="0" fontId="0" fillId="55" borderId="0" xfId="0" applyFont="1" applyFill="1" applyAlignment="1">
      <alignment/>
    </xf>
    <xf numFmtId="0" fontId="0" fillId="55" borderId="0" xfId="0" applyFont="1" applyFill="1" applyAlignment="1">
      <alignment wrapText="1"/>
    </xf>
    <xf numFmtId="0" fontId="0" fillId="55" borderId="0" xfId="0" applyFont="1" applyFill="1" applyAlignment="1">
      <alignment horizontal="left" wrapText="1"/>
    </xf>
    <xf numFmtId="175" fontId="0" fillId="55" borderId="0" xfId="0" applyNumberFormat="1" applyFill="1" applyAlignment="1">
      <alignment/>
    </xf>
    <xf numFmtId="0" fontId="0" fillId="55" borderId="0" xfId="0" applyFont="1" applyFill="1" applyAlignment="1">
      <alignment horizontal="left" vertical="top" wrapText="1"/>
    </xf>
    <xf numFmtId="43" fontId="0" fillId="55" borderId="0" xfId="97" applyFont="1" applyFill="1" applyAlignment="1">
      <alignment/>
    </xf>
    <xf numFmtId="8" fontId="0" fillId="55" borderId="0" xfId="0" applyNumberFormat="1" applyFill="1" applyAlignment="1">
      <alignment/>
    </xf>
    <xf numFmtId="2" fontId="0" fillId="55" borderId="0" xfId="0" applyNumberFormat="1" applyFill="1" applyAlignment="1">
      <alignment/>
    </xf>
    <xf numFmtId="166" fontId="0" fillId="55" borderId="0" xfId="97" applyNumberFormat="1" applyFont="1" applyFill="1" applyAlignment="1">
      <alignment/>
    </xf>
    <xf numFmtId="8" fontId="50" fillId="55" borderId="0" xfId="124" applyNumberFormat="1" applyFill="1" applyAlignment="1">
      <alignment/>
    </xf>
    <xf numFmtId="44" fontId="0" fillId="55" borderId="0" xfId="0" applyNumberFormat="1" applyFill="1" applyAlignment="1">
      <alignment/>
    </xf>
    <xf numFmtId="0" fontId="0" fillId="55" borderId="0" xfId="0" applyFont="1" applyFill="1" applyAlignment="1">
      <alignment vertical="top" wrapText="1"/>
    </xf>
    <xf numFmtId="8" fontId="0" fillId="55" borderId="0" xfId="97" applyNumberFormat="1" applyFont="1" applyFill="1" applyAlignment="1">
      <alignment/>
    </xf>
    <xf numFmtId="182" fontId="0" fillId="55" borderId="0" xfId="0" applyNumberFormat="1" applyFill="1" applyAlignment="1">
      <alignment/>
    </xf>
    <xf numFmtId="166" fontId="0" fillId="55" borderId="0" xfId="97" applyNumberFormat="1" applyFont="1" applyFill="1" applyAlignment="1">
      <alignment/>
    </xf>
    <xf numFmtId="0" fontId="0" fillId="55" borderId="0" xfId="0" applyFont="1" applyFill="1" applyAlignment="1">
      <alignment/>
    </xf>
    <xf numFmtId="0" fontId="0" fillId="55" borderId="0" xfId="0" applyFont="1" applyFill="1" applyAlignment="1">
      <alignment horizontal="left" vertical="top" wrapText="1"/>
    </xf>
    <xf numFmtId="0" fontId="3" fillId="55" borderId="0" xfId="0" applyFont="1" applyFill="1" applyAlignment="1">
      <alignment/>
    </xf>
    <xf numFmtId="0" fontId="4" fillId="55" borderId="0" xfId="0" applyFont="1" applyFill="1" applyAlignment="1">
      <alignment/>
    </xf>
    <xf numFmtId="0" fontId="3" fillId="55" borderId="0" xfId="0" applyFont="1" applyFill="1" applyAlignment="1">
      <alignment horizontal="left" vertical="top" wrapText="1"/>
    </xf>
    <xf numFmtId="0" fontId="4" fillId="55" borderId="19" xfId="0" applyFont="1" applyFill="1" applyBorder="1" applyAlignment="1">
      <alignment/>
    </xf>
    <xf numFmtId="0" fontId="3" fillId="55" borderId="0" xfId="0" applyFont="1" applyFill="1" applyBorder="1" applyAlignment="1">
      <alignment/>
    </xf>
    <xf numFmtId="0" fontId="3" fillId="55" borderId="20" xfId="0" applyFont="1" applyFill="1" applyBorder="1" applyAlignment="1">
      <alignment/>
    </xf>
    <xf numFmtId="0" fontId="3" fillId="55" borderId="19" xfId="0" applyFont="1" applyFill="1" applyBorder="1" applyAlignment="1">
      <alignment/>
    </xf>
    <xf numFmtId="0" fontId="5" fillId="55" borderId="0" xfId="0" applyFont="1" applyFill="1" applyBorder="1" applyAlignment="1">
      <alignment horizontal="right"/>
    </xf>
    <xf numFmtId="0" fontId="3" fillId="55" borderId="19" xfId="0" applyFont="1" applyFill="1" applyBorder="1" applyAlignment="1">
      <alignment horizontal="left"/>
    </xf>
    <xf numFmtId="6" fontId="3" fillId="56" borderId="0" xfId="0" applyNumberFormat="1" applyFont="1" applyFill="1" applyBorder="1" applyAlignment="1">
      <alignment/>
    </xf>
    <xf numFmtId="6" fontId="3" fillId="55" borderId="0" xfId="0" applyNumberFormat="1" applyFont="1" applyFill="1" applyBorder="1" applyAlignment="1">
      <alignment/>
    </xf>
    <xf numFmtId="0" fontId="6" fillId="55" borderId="0" xfId="0" applyFont="1" applyFill="1" applyBorder="1" applyAlignment="1">
      <alignment horizontal="left" vertical="center" indent="4"/>
    </xf>
    <xf numFmtId="0" fontId="3" fillId="56" borderId="0" xfId="0" applyFont="1" applyFill="1" applyBorder="1" applyAlignment="1">
      <alignment/>
    </xf>
    <xf numFmtId="0" fontId="3" fillId="55" borderId="0" xfId="0" applyFont="1" applyFill="1" applyBorder="1" applyAlignment="1">
      <alignment wrapText="1"/>
    </xf>
    <xf numFmtId="0" fontId="3" fillId="55" borderId="20" xfId="0" applyFont="1" applyFill="1" applyBorder="1" applyAlignment="1">
      <alignment wrapText="1"/>
    </xf>
    <xf numFmtId="8" fontId="3" fillId="55" borderId="0" xfId="0" applyNumberFormat="1" applyFont="1" applyFill="1" applyBorder="1" applyAlignment="1">
      <alignment/>
    </xf>
    <xf numFmtId="0" fontId="3" fillId="55" borderId="21" xfId="0" applyFont="1" applyFill="1" applyBorder="1" applyAlignment="1">
      <alignment/>
    </xf>
    <xf numFmtId="0" fontId="3" fillId="55" borderId="22" xfId="0" applyFont="1" applyFill="1" applyBorder="1" applyAlignment="1">
      <alignment/>
    </xf>
    <xf numFmtId="0" fontId="3" fillId="55" borderId="23" xfId="0" applyFont="1" applyFill="1" applyBorder="1" applyAlignment="1">
      <alignment/>
    </xf>
    <xf numFmtId="175" fontId="3" fillId="55" borderId="0" xfId="103" applyNumberFormat="1" applyFont="1" applyFill="1" applyBorder="1" applyAlignment="1">
      <alignment/>
    </xf>
    <xf numFmtId="175" fontId="3" fillId="55" borderId="0" xfId="0" applyNumberFormat="1" applyFont="1" applyFill="1" applyBorder="1" applyAlignment="1">
      <alignment/>
    </xf>
    <xf numFmtId="43" fontId="3" fillId="55" borderId="20" xfId="97" applyFont="1" applyFill="1" applyBorder="1" applyAlignment="1">
      <alignment/>
    </xf>
    <xf numFmtId="167" fontId="3" fillId="55" borderId="0" xfId="150" applyNumberFormat="1" applyFont="1" applyFill="1" applyBorder="1" applyAlignment="1">
      <alignment/>
    </xf>
    <xf numFmtId="167" fontId="3" fillId="56" borderId="0" xfId="0" applyNumberFormat="1" applyFont="1" applyFill="1" applyBorder="1" applyAlignment="1">
      <alignment/>
    </xf>
    <xf numFmtId="175" fontId="3" fillId="55" borderId="0" xfId="103" applyNumberFormat="1" applyFont="1" applyFill="1" applyBorder="1" applyAlignment="1">
      <alignment horizontal="right"/>
    </xf>
    <xf numFmtId="44" fontId="3" fillId="55" borderId="0" xfId="0" applyNumberFormat="1" applyFont="1" applyFill="1" applyBorder="1" applyAlignment="1">
      <alignment/>
    </xf>
    <xf numFmtId="0" fontId="0" fillId="55" borderId="21" xfId="0" applyFill="1" applyBorder="1" applyAlignment="1">
      <alignment/>
    </xf>
    <xf numFmtId="0" fontId="0" fillId="55" borderId="22" xfId="0" applyFill="1" applyBorder="1" applyAlignment="1">
      <alignment/>
    </xf>
    <xf numFmtId="10" fontId="3" fillId="55" borderId="0" xfId="150" applyNumberFormat="1" applyFont="1" applyFill="1" applyBorder="1" applyAlignment="1">
      <alignment/>
    </xf>
    <xf numFmtId="0" fontId="0" fillId="55" borderId="0" xfId="0" applyFill="1" applyBorder="1" applyAlignment="1">
      <alignment/>
    </xf>
    <xf numFmtId="0" fontId="0" fillId="55" borderId="20" xfId="0" applyFill="1" applyBorder="1" applyAlignment="1">
      <alignment/>
    </xf>
    <xf numFmtId="166" fontId="3" fillId="56" borderId="0" xfId="97" applyNumberFormat="1" applyFont="1" applyFill="1" applyBorder="1" applyAlignment="1">
      <alignment/>
    </xf>
    <xf numFmtId="0" fontId="3" fillId="55" borderId="0" xfId="0" applyFont="1" applyFill="1" applyBorder="1" applyAlignment="1">
      <alignment/>
    </xf>
    <xf numFmtId="9" fontId="3" fillId="56" borderId="0" xfId="150" applyFont="1" applyFill="1" applyBorder="1" applyAlignment="1">
      <alignment/>
    </xf>
    <xf numFmtId="0" fontId="0" fillId="55" borderId="19" xfId="0" applyFill="1" applyBorder="1" applyAlignment="1">
      <alignment/>
    </xf>
    <xf numFmtId="9" fontId="3" fillId="56" borderId="0" xfId="0" applyNumberFormat="1" applyFont="1" applyFill="1" applyBorder="1" applyAlignment="1">
      <alignment/>
    </xf>
    <xf numFmtId="0" fontId="3" fillId="55" borderId="19" xfId="0" applyFont="1" applyFill="1" applyBorder="1" applyAlignment="1">
      <alignment horizontal="left" wrapText="1"/>
    </xf>
    <xf numFmtId="0" fontId="3" fillId="55" borderId="0" xfId="0" applyFont="1" applyFill="1" applyBorder="1" applyAlignment="1">
      <alignment horizontal="left" vertical="top" wrapText="1"/>
    </xf>
    <xf numFmtId="9" fontId="3" fillId="55" borderId="0" xfId="0" applyNumberFormat="1" applyFont="1" applyFill="1" applyBorder="1" applyAlignment="1">
      <alignment/>
    </xf>
    <xf numFmtId="167" fontId="3" fillId="55" borderId="0" xfId="0" applyNumberFormat="1" applyFont="1" applyFill="1" applyBorder="1" applyAlignment="1">
      <alignment/>
    </xf>
    <xf numFmtId="0" fontId="3" fillId="55" borderId="19" xfId="0" applyFont="1" applyFill="1" applyBorder="1" applyAlignment="1">
      <alignment wrapText="1"/>
    </xf>
    <xf numFmtId="0" fontId="4" fillId="57" borderId="24" xfId="0" applyFont="1" applyFill="1" applyBorder="1" applyAlignment="1">
      <alignment/>
    </xf>
    <xf numFmtId="0" fontId="4" fillId="57" borderId="25" xfId="0" applyFont="1" applyFill="1" applyBorder="1" applyAlignment="1">
      <alignment/>
    </xf>
    <xf numFmtId="0" fontId="4" fillId="57" borderId="26" xfId="0" applyFont="1" applyFill="1" applyBorder="1" applyAlignment="1">
      <alignment/>
    </xf>
    <xf numFmtId="0" fontId="0" fillId="57" borderId="27" xfId="0" applyFill="1" applyBorder="1" applyAlignment="1">
      <alignment/>
    </xf>
    <xf numFmtId="0" fontId="4" fillId="57" borderId="21" xfId="0" applyFont="1" applyFill="1" applyBorder="1" applyAlignment="1">
      <alignment/>
    </xf>
    <xf numFmtId="0" fontId="0" fillId="57" borderId="23" xfId="0" applyFill="1" applyBorder="1" applyAlignment="1">
      <alignment/>
    </xf>
    <xf numFmtId="0" fontId="4" fillId="0" borderId="19" xfId="0" applyFont="1" applyFill="1" applyBorder="1" applyAlignment="1">
      <alignment/>
    </xf>
    <xf numFmtId="0" fontId="0" fillId="0" borderId="0" xfId="0" applyFill="1" applyBorder="1" applyAlignment="1">
      <alignment/>
    </xf>
    <xf numFmtId="0" fontId="4" fillId="0" borderId="26" xfId="0"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0" fillId="0" borderId="0" xfId="0" applyAlignment="1">
      <alignment horizontal="center"/>
    </xf>
    <xf numFmtId="0" fontId="3" fillId="0" borderId="0" xfId="0" applyFont="1" applyAlignment="1">
      <alignment/>
    </xf>
    <xf numFmtId="0" fontId="4" fillId="55" borderId="0" xfId="0" applyFont="1" applyFill="1" applyAlignment="1">
      <alignment vertical="top" wrapText="1"/>
    </xf>
    <xf numFmtId="0" fontId="3" fillId="55" borderId="0" xfId="0" applyFont="1" applyFill="1" applyAlignment="1">
      <alignment vertical="top" wrapText="1"/>
    </xf>
    <xf numFmtId="0" fontId="4" fillId="55" borderId="0" xfId="0" applyFont="1" applyFill="1" applyBorder="1" applyAlignment="1">
      <alignment horizontal="center"/>
    </xf>
    <xf numFmtId="0" fontId="4" fillId="55" borderId="0" xfId="0" applyFont="1" applyFill="1" applyAlignment="1">
      <alignment vertical="top"/>
    </xf>
    <xf numFmtId="0" fontId="4" fillId="0" borderId="0" xfId="0" applyFont="1" applyAlignment="1">
      <alignment/>
    </xf>
    <xf numFmtId="166" fontId="3" fillId="55" borderId="0" xfId="97" applyNumberFormat="1" applyFont="1" applyFill="1" applyBorder="1" applyAlignment="1">
      <alignment/>
    </xf>
    <xf numFmtId="0" fontId="0" fillId="0" borderId="0" xfId="0" applyFill="1" applyAlignment="1">
      <alignment/>
    </xf>
    <xf numFmtId="6" fontId="3" fillId="56" borderId="0" xfId="0" applyNumberFormat="1" applyFont="1" applyFill="1" applyAlignment="1">
      <alignment/>
    </xf>
    <xf numFmtId="166" fontId="3" fillId="55" borderId="0" xfId="97" applyNumberFormat="1" applyFont="1" applyFill="1" applyBorder="1" applyAlignment="1">
      <alignment/>
    </xf>
    <xf numFmtId="0" fontId="3" fillId="0" borderId="0" xfId="0" applyFont="1" applyFill="1" applyBorder="1" applyAlignment="1">
      <alignment/>
    </xf>
    <xf numFmtId="0" fontId="1" fillId="55" borderId="0" xfId="0" applyFont="1" applyFill="1" applyBorder="1" applyAlignment="1">
      <alignment/>
    </xf>
    <xf numFmtId="0" fontId="5" fillId="0" borderId="0" xfId="0" applyFont="1" applyFill="1" applyBorder="1" applyAlignment="1">
      <alignment/>
    </xf>
    <xf numFmtId="0" fontId="5" fillId="0" borderId="0" xfId="0" applyFont="1" applyAlignment="1">
      <alignment/>
    </xf>
    <xf numFmtId="6" fontId="3" fillId="0" borderId="0" xfId="0" applyNumberFormat="1" applyFont="1" applyFill="1" applyBorder="1" applyAlignment="1">
      <alignment/>
    </xf>
    <xf numFmtId="188" fontId="3" fillId="56" borderId="0" xfId="0" applyNumberFormat="1" applyFont="1" applyFill="1" applyAlignment="1">
      <alignment/>
    </xf>
    <xf numFmtId="167" fontId="3" fillId="0" borderId="0" xfId="0" applyNumberFormat="1" applyFont="1" applyFill="1" applyBorder="1" applyAlignment="1">
      <alignment/>
    </xf>
    <xf numFmtId="6" fontId="3" fillId="55" borderId="0" xfId="0" applyNumberFormat="1" applyFont="1" applyFill="1" applyAlignment="1">
      <alignment/>
    </xf>
    <xf numFmtId="0" fontId="5" fillId="55" borderId="0" xfId="0" applyFont="1" applyFill="1" applyBorder="1" applyAlignment="1">
      <alignment/>
    </xf>
    <xf numFmtId="0" fontId="3" fillId="55" borderId="0" xfId="0" applyFont="1" applyFill="1" applyBorder="1" applyAlignment="1">
      <alignment horizontal="left"/>
    </xf>
    <xf numFmtId="9" fontId="3" fillId="0" borderId="0" xfId="0" applyNumberFormat="1" applyFont="1" applyFill="1" applyBorder="1" applyAlignment="1">
      <alignment/>
    </xf>
    <xf numFmtId="0" fontId="4" fillId="0" borderId="0" xfId="0" applyFont="1" applyFill="1" applyAlignment="1">
      <alignment horizontal="left" wrapText="1"/>
    </xf>
    <xf numFmtId="0" fontId="1" fillId="0" borderId="0" xfId="0" applyFont="1" applyFill="1" applyAlignment="1">
      <alignment/>
    </xf>
    <xf numFmtId="0" fontId="50" fillId="0" borderId="0" xfId="124" applyAlignment="1">
      <alignment/>
    </xf>
    <xf numFmtId="0" fontId="50" fillId="0" borderId="0" xfId="124" applyAlignment="1">
      <alignment horizontal="center"/>
    </xf>
    <xf numFmtId="0" fontId="2" fillId="0" borderId="0" xfId="0" applyFont="1" applyFill="1" applyAlignment="1">
      <alignment/>
    </xf>
    <xf numFmtId="0" fontId="2" fillId="0" borderId="0" xfId="0" applyFont="1" applyFill="1" applyAlignment="1">
      <alignment horizontal="left" vertical="top"/>
    </xf>
    <xf numFmtId="0" fontId="0" fillId="58" borderId="0" xfId="0" applyFill="1" applyAlignment="1">
      <alignment/>
    </xf>
    <xf numFmtId="0" fontId="59" fillId="58" borderId="0" xfId="143" applyFont="1" applyFill="1">
      <alignment/>
      <protection/>
    </xf>
    <xf numFmtId="0" fontId="60" fillId="58" borderId="0" xfId="127" applyFont="1" applyFill="1" applyAlignment="1" applyProtection="1">
      <alignment/>
      <protection/>
    </xf>
    <xf numFmtId="0" fontId="59" fillId="58" borderId="0" xfId="143" applyFont="1" applyFill="1" applyAlignment="1">
      <alignment horizontal="center" vertical="top"/>
      <protection/>
    </xf>
    <xf numFmtId="0" fontId="39" fillId="58" borderId="0" xfId="143" applyFill="1">
      <alignment/>
      <protection/>
    </xf>
    <xf numFmtId="0" fontId="4" fillId="55" borderId="0" xfId="0" applyFont="1" applyFill="1" applyBorder="1" applyAlignment="1">
      <alignment horizontal="center"/>
    </xf>
    <xf numFmtId="0" fontId="3" fillId="55" borderId="0" xfId="0" applyFont="1" applyFill="1" applyBorder="1" applyAlignment="1">
      <alignment horizontal="left" vertical="top" wrapText="1"/>
    </xf>
    <xf numFmtId="0" fontId="0" fillId="55" borderId="0" xfId="0" applyFont="1" applyFill="1" applyAlignment="1">
      <alignment horizontal="left" vertical="top" wrapText="1"/>
    </xf>
    <xf numFmtId="0" fontId="0" fillId="55" borderId="0" xfId="0" applyFont="1" applyFill="1" applyAlignment="1">
      <alignment horizontal="left" vertical="top" wrapText="1"/>
    </xf>
    <xf numFmtId="0" fontId="61" fillId="59" borderId="0" xfId="143" applyFont="1" applyFill="1" applyBorder="1" applyAlignment="1">
      <alignment horizontal="center" vertical="center"/>
      <protection/>
    </xf>
    <xf numFmtId="0" fontId="4" fillId="0" borderId="0" xfId="0" applyFont="1" applyFill="1" applyAlignment="1">
      <alignment horizontal="center" wrapText="1"/>
    </xf>
    <xf numFmtId="0" fontId="4" fillId="55" borderId="0" xfId="0" applyFont="1" applyFill="1" applyAlignment="1">
      <alignment horizontal="left" vertical="top" wrapText="1"/>
    </xf>
    <xf numFmtId="0" fontId="3" fillId="55"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wrapText="1"/>
    </xf>
    <xf numFmtId="0" fontId="3" fillId="55" borderId="0" xfId="0" applyFont="1" applyFill="1" applyBorder="1" applyAlignment="1">
      <alignment horizontal="left" wrapText="1"/>
    </xf>
    <xf numFmtId="0" fontId="3" fillId="55" borderId="20" xfId="0" applyFont="1" applyFill="1" applyBorder="1" applyAlignment="1">
      <alignment horizontal="left" vertical="top" wrapText="1"/>
    </xf>
    <xf numFmtId="0" fontId="3" fillId="55" borderId="19" xfId="0" applyFont="1" applyFill="1" applyBorder="1" applyAlignment="1">
      <alignment horizontal="left" wrapText="1"/>
    </xf>
    <xf numFmtId="0" fontId="3" fillId="55" borderId="20" xfId="0" applyFont="1" applyFill="1" applyBorder="1" applyAlignment="1">
      <alignment horizontal="left" wrapText="1"/>
    </xf>
    <xf numFmtId="0" fontId="3" fillId="55" borderId="21" xfId="0" applyFont="1" applyFill="1" applyBorder="1" applyAlignment="1">
      <alignment horizontal="left" wrapText="1"/>
    </xf>
    <xf numFmtId="0" fontId="3" fillId="55" borderId="22" xfId="0" applyFont="1" applyFill="1" applyBorder="1" applyAlignment="1">
      <alignment horizontal="left" wrapText="1"/>
    </xf>
    <xf numFmtId="0" fontId="3" fillId="55" borderId="23" xfId="0" applyFont="1" applyFill="1" applyBorder="1" applyAlignment="1">
      <alignment horizontal="left" wrapText="1"/>
    </xf>
    <xf numFmtId="0" fontId="3" fillId="55" borderId="21" xfId="0" applyFont="1" applyFill="1" applyBorder="1" applyAlignment="1">
      <alignment horizontal="left" vertical="top" wrapText="1"/>
    </xf>
    <xf numFmtId="0" fontId="3" fillId="55" borderId="22" xfId="0" applyFont="1" applyFill="1" applyBorder="1" applyAlignment="1">
      <alignment horizontal="left" vertical="top" wrapText="1"/>
    </xf>
    <xf numFmtId="0" fontId="3" fillId="55" borderId="23" xfId="0" applyFont="1" applyFill="1" applyBorder="1" applyAlignment="1">
      <alignment horizontal="left" vertical="top" wrapText="1"/>
    </xf>
    <xf numFmtId="0" fontId="3" fillId="55" borderId="19" xfId="0" applyFont="1" applyFill="1" applyBorder="1" applyAlignment="1">
      <alignment horizontal="left" vertical="top" wrapText="1"/>
    </xf>
    <xf numFmtId="0" fontId="4" fillId="55" borderId="0" xfId="0" applyFont="1" applyFill="1" applyAlignment="1">
      <alignment wrapText="1"/>
    </xf>
    <xf numFmtId="0" fontId="4" fillId="55" borderId="0" xfId="0" applyFont="1" applyFill="1" applyBorder="1" applyAlignment="1">
      <alignment horizontal="left" vertical="top" wrapText="1"/>
    </xf>
    <xf numFmtId="0" fontId="4" fillId="55" borderId="20"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62" fillId="58" borderId="0" xfId="143" applyFont="1" applyFill="1" applyAlignment="1">
      <alignment horizontal="left" vertical="top"/>
      <protection/>
    </xf>
    <xf numFmtId="0" fontId="39" fillId="58" borderId="0" xfId="143" applyFill="1" applyAlignment="1">
      <alignment/>
      <protection/>
    </xf>
    <xf numFmtId="0" fontId="63" fillId="59" borderId="28" xfId="143" applyFont="1" applyFill="1" applyBorder="1" applyAlignment="1">
      <alignment horizontal="center" vertical="center" wrapText="1"/>
      <protection/>
    </xf>
    <xf numFmtId="0" fontId="63" fillId="59" borderId="29" xfId="143" applyFont="1" applyFill="1" applyBorder="1" applyAlignment="1">
      <alignment horizontal="center" vertical="center" wrapText="1"/>
      <protection/>
    </xf>
    <xf numFmtId="0" fontId="63" fillId="59" borderId="30" xfId="143" applyFont="1" applyFill="1" applyBorder="1" applyAlignment="1">
      <alignment horizontal="center" vertical="center" wrapText="1"/>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riel" xfId="87"/>
    <cellStyle name="Bad" xfId="88"/>
    <cellStyle name="Bad 2" xfId="89"/>
    <cellStyle name="Bad 3" xfId="90"/>
    <cellStyle name="Calculation" xfId="91"/>
    <cellStyle name="Calculation 2" xfId="92"/>
    <cellStyle name="Calculation 3" xfId="93"/>
    <cellStyle name="Check Cell" xfId="94"/>
    <cellStyle name="Check Cell 2" xfId="95"/>
    <cellStyle name="Check Cell 3" xfId="96"/>
    <cellStyle name="Comma" xfId="97"/>
    <cellStyle name="Comma [0]" xfId="98"/>
    <cellStyle name="Comma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Hyperlink 2" xfId="125"/>
    <cellStyle name="Hyperlink 2 2" xfId="126"/>
    <cellStyle name="Hyperlink 3" xfId="127"/>
    <cellStyle name="Hyperlink 4"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2" xfId="138"/>
    <cellStyle name="Normal 2 2" xfId="139"/>
    <cellStyle name="Normal 3" xfId="140"/>
    <cellStyle name="Normal 3 2" xfId="141"/>
    <cellStyle name="Normal 4" xfId="142"/>
    <cellStyle name="Normal 5" xfId="143"/>
    <cellStyle name="Note" xfId="144"/>
    <cellStyle name="Note 2" xfId="145"/>
    <cellStyle name="Note 3" xfId="146"/>
    <cellStyle name="Output" xfId="147"/>
    <cellStyle name="Output 2" xfId="148"/>
    <cellStyle name="Output 3" xfId="149"/>
    <cellStyle name="Percent" xfId="150"/>
    <cellStyle name="Percent 2" xfId="151"/>
    <cellStyle name="Percent 3" xfId="152"/>
    <cellStyle name="Percent 4"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hyperlink" Target="#'Local data input'!A1" /></Relationships>
</file>

<file path=xl/drawings/_rels/drawing3.xml.rels><?xml version="1.0" encoding="utf-8" standalone="yes"?><Relationships xmlns="http://schemas.openxmlformats.org/package/2006/relationships"><Relationship Id="rId1" Type="http://schemas.openxmlformats.org/officeDocument/2006/relationships/hyperlink" Target="#'Model 1'!A1" /><Relationship Id="rId2" Type="http://schemas.openxmlformats.org/officeDocument/2006/relationships/hyperlink" Target="#'Model 2'!A1" /><Relationship Id="rId3" Type="http://schemas.openxmlformats.org/officeDocument/2006/relationships/hyperlink" Target="#Guide!A1" /></Relationships>
</file>

<file path=xl/drawings/_rels/drawing4.xml.rels><?xml version="1.0" encoding="utf-8" standalone="yes"?><Relationships xmlns="http://schemas.openxmlformats.org/package/2006/relationships"><Relationship Id="rId1" Type="http://schemas.openxmlformats.org/officeDocument/2006/relationships/hyperlink" Target="#Guide!A1" /><Relationship Id="rId2" Type="http://schemas.openxmlformats.org/officeDocument/2006/relationships/hyperlink" Target="#'Local data input'!A1" /></Relationships>
</file>

<file path=xl/drawings/_rels/drawing5.xml.rels><?xml version="1.0" encoding="utf-8" standalone="yes"?><Relationships xmlns="http://schemas.openxmlformats.org/package/2006/relationships"><Relationship Id="rId1" Type="http://schemas.openxmlformats.org/officeDocument/2006/relationships/hyperlink" Target="#Guide!A1" /><Relationship Id="rId2" Type="http://schemas.openxmlformats.org/officeDocument/2006/relationships/hyperlink" Target="#'Local data input'!A1" /></Relationships>
</file>

<file path=xl/drawings/_rels/drawing6.xml.rels><?xml version="1.0" encoding="utf-8" standalone="yes"?><Relationships xmlns="http://schemas.openxmlformats.org/package/2006/relationships"><Relationship Id="rId1" Type="http://schemas.openxmlformats.org/officeDocument/2006/relationships/hyperlink" Target="#Guide!A1" /><Relationship Id="rId2" Type="http://schemas.openxmlformats.org/officeDocument/2006/relationships/hyperlink" Target="#'Local data inpu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466725</xdr:colOff>
      <xdr:row>52</xdr:row>
      <xdr:rowOff>142875</xdr:rowOff>
    </xdr:to>
    <xdr:pic>
      <xdr:nvPicPr>
        <xdr:cNvPr id="1" name="Picture 1"/>
        <xdr:cNvPicPr preferRelativeResize="1">
          <a:picLocks noChangeAspect="1"/>
        </xdr:cNvPicPr>
      </xdr:nvPicPr>
      <xdr:blipFill>
        <a:blip r:embed="rId1"/>
        <a:stretch>
          <a:fillRect/>
        </a:stretch>
      </xdr:blipFill>
      <xdr:spPr>
        <a:xfrm>
          <a:off x="0" y="0"/>
          <a:ext cx="5343525" cy="8562975"/>
        </a:xfrm>
        <a:prstGeom prst="rect">
          <a:avLst/>
        </a:prstGeom>
        <a:noFill/>
        <a:ln w="9525" cmpd="sng">
          <a:noFill/>
        </a:ln>
      </xdr:spPr>
    </xdr:pic>
    <xdr:clientData/>
  </xdr:twoCellAnchor>
  <xdr:twoCellAnchor>
    <xdr:from>
      <xdr:col>0</xdr:col>
      <xdr:colOff>66675</xdr:colOff>
      <xdr:row>11</xdr:row>
      <xdr:rowOff>152400</xdr:rowOff>
    </xdr:from>
    <xdr:to>
      <xdr:col>7</xdr:col>
      <xdr:colOff>600075</xdr:colOff>
      <xdr:row>23</xdr:row>
      <xdr:rowOff>38100</xdr:rowOff>
    </xdr:to>
    <xdr:sp>
      <xdr:nvSpPr>
        <xdr:cNvPr id="2" name="Text Box 56"/>
        <xdr:cNvSpPr txBox="1">
          <a:spLocks noChangeArrowheads="1"/>
        </xdr:cNvSpPr>
      </xdr:nvSpPr>
      <xdr:spPr>
        <a:xfrm>
          <a:off x="66675" y="1933575"/>
          <a:ext cx="4800600" cy="1828800"/>
        </a:xfrm>
        <a:prstGeom prst="rect">
          <a:avLst/>
        </a:prstGeom>
        <a:noFill/>
        <a:ln w="9525" cmpd="sng">
          <a:noFill/>
        </a:ln>
      </xdr:spPr>
      <xdr:txBody>
        <a:bodyPr vertOverflow="clip" wrap="square" lIns="0" tIns="0" rIns="0" bIns="0"/>
        <a:p>
          <a:pPr algn="l">
            <a:defRPr/>
          </a:pPr>
          <a:r>
            <a:rPr lang="en-US" cap="none" sz="1800" b="1" i="0" u="none" baseline="0">
              <a:solidFill>
                <a:srgbClr val="333399"/>
              </a:solidFill>
              <a:latin typeface="Arial"/>
              <a:ea typeface="Arial"/>
              <a:cs typeface="Arial"/>
            </a:rPr>
            <a:t>Model:
</a:t>
          </a:r>
          <a:r>
            <a:rPr lang="en-US" cap="none" sz="1600" b="1" i="0" u="none" baseline="0">
              <a:solidFill>
                <a:srgbClr val="333399"/>
              </a:solidFill>
              <a:latin typeface="Arial"/>
              <a:ea typeface="Arial"/>
              <a:cs typeface="Arial"/>
            </a:rPr>
            <a:t>Economic analysis of workplace policy and management practices to improve the health of employees</a:t>
          </a:r>
          <a:r>
            <a:rPr lang="en-US" cap="none" sz="1800" b="1" i="0" u="none" baseline="0">
              <a:solidFill>
                <a:srgbClr val="333399"/>
              </a:solidFill>
              <a:latin typeface="Arial"/>
              <a:ea typeface="Arial"/>
              <a:cs typeface="Arial"/>
            </a:rPr>
            <a:t>
</a:t>
          </a:r>
          <a:r>
            <a:rPr lang="en-US" cap="none" sz="1800" b="0" i="0" u="none" baseline="0">
              <a:solidFill>
                <a:srgbClr val="FFFFFF"/>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0" i="0" u="none" baseline="0">
              <a:solidFill>
                <a:srgbClr val="333399"/>
              </a:solidFill>
              <a:latin typeface="Arial"/>
              <a:ea typeface="Arial"/>
              <a:cs typeface="Arial"/>
            </a:rPr>
            <a:t>Charles Levy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17</xdr:row>
      <xdr:rowOff>0</xdr:rowOff>
    </xdr:from>
    <xdr:to>
      <xdr:col>13</xdr:col>
      <xdr:colOff>447675</xdr:colOff>
      <xdr:row>20</xdr:row>
      <xdr:rowOff>123825</xdr:rowOff>
    </xdr:to>
    <xdr:sp>
      <xdr:nvSpPr>
        <xdr:cNvPr id="1" name="Rounded Rectangle 6">
          <a:hlinkClick r:id="rId1"/>
        </xdr:cNvPr>
        <xdr:cNvSpPr>
          <a:spLocks/>
        </xdr:cNvSpPr>
      </xdr:nvSpPr>
      <xdr:spPr>
        <a:xfrm>
          <a:off x="7191375" y="6886575"/>
          <a:ext cx="1666875" cy="638175"/>
        </a:xfrm>
        <a:prstGeom prst="roundRect">
          <a:avLst/>
        </a:prstGeom>
        <a:solidFill>
          <a:srgbClr val="95B3D7"/>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Local data input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1</xdr:col>
      <xdr:colOff>1666875</xdr:colOff>
      <xdr:row>39</xdr:row>
      <xdr:rowOff>114300</xdr:rowOff>
    </xdr:to>
    <xdr:sp>
      <xdr:nvSpPr>
        <xdr:cNvPr id="1" name="Rounded Rectangle 2">
          <a:hlinkClick r:id="rId1"/>
        </xdr:cNvPr>
        <xdr:cNvSpPr>
          <a:spLocks/>
        </xdr:cNvSpPr>
      </xdr:nvSpPr>
      <xdr:spPr>
        <a:xfrm>
          <a:off x="609600" y="6867525"/>
          <a:ext cx="1666875" cy="628650"/>
        </a:xfrm>
        <a:prstGeom prst="roundRect">
          <a:avLst/>
        </a:prstGeom>
        <a:solidFill>
          <a:srgbClr val="95B3D7"/>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Results: Model</a:t>
          </a:r>
          <a:r>
            <a:rPr lang="en-US" cap="none" sz="1400" b="0" i="0" u="none" baseline="0">
              <a:solidFill>
                <a:srgbClr val="000000"/>
              </a:solidFill>
              <a:latin typeface="Arial"/>
              <a:ea typeface="Arial"/>
              <a:cs typeface="Arial"/>
            </a:rPr>
            <a:t> 1 </a:t>
          </a:r>
        </a:p>
      </xdr:txBody>
    </xdr:sp>
    <xdr:clientData/>
  </xdr:twoCellAnchor>
  <xdr:twoCellAnchor>
    <xdr:from>
      <xdr:col>1</xdr:col>
      <xdr:colOff>0</xdr:colOff>
      <xdr:row>58</xdr:row>
      <xdr:rowOff>0</xdr:rowOff>
    </xdr:from>
    <xdr:to>
      <xdr:col>1</xdr:col>
      <xdr:colOff>1666875</xdr:colOff>
      <xdr:row>61</xdr:row>
      <xdr:rowOff>57150</xdr:rowOff>
    </xdr:to>
    <xdr:sp>
      <xdr:nvSpPr>
        <xdr:cNvPr id="2" name="Rounded Rectangle 6">
          <a:hlinkClick r:id="rId2"/>
        </xdr:cNvPr>
        <xdr:cNvSpPr>
          <a:spLocks/>
        </xdr:cNvSpPr>
      </xdr:nvSpPr>
      <xdr:spPr>
        <a:xfrm>
          <a:off x="609600" y="10972800"/>
          <a:ext cx="1666875" cy="628650"/>
        </a:xfrm>
        <a:prstGeom prst="roundRect">
          <a:avLst/>
        </a:prstGeom>
        <a:solidFill>
          <a:srgbClr val="95B3D7"/>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Results: Model</a:t>
          </a:r>
          <a:r>
            <a:rPr lang="en-US" cap="none" sz="1400" b="0" i="0" u="none" baseline="0">
              <a:solidFill>
                <a:srgbClr val="000000"/>
              </a:solidFill>
              <a:latin typeface="Arial"/>
              <a:ea typeface="Arial"/>
              <a:cs typeface="Arial"/>
            </a:rPr>
            <a:t> 2 </a:t>
          </a:r>
        </a:p>
      </xdr:txBody>
    </xdr:sp>
    <xdr:clientData/>
  </xdr:twoCellAnchor>
  <xdr:twoCellAnchor>
    <xdr:from>
      <xdr:col>1</xdr:col>
      <xdr:colOff>0</xdr:colOff>
      <xdr:row>1</xdr:row>
      <xdr:rowOff>0</xdr:rowOff>
    </xdr:from>
    <xdr:to>
      <xdr:col>1</xdr:col>
      <xdr:colOff>1485900</xdr:colOff>
      <xdr:row>2</xdr:row>
      <xdr:rowOff>66675</xdr:rowOff>
    </xdr:to>
    <xdr:sp>
      <xdr:nvSpPr>
        <xdr:cNvPr id="3" name="Rounded Rectangle 7">
          <a:hlinkClick r:id="rId3"/>
        </xdr:cNvPr>
        <xdr:cNvSpPr>
          <a:spLocks/>
        </xdr:cNvSpPr>
      </xdr:nvSpPr>
      <xdr:spPr>
        <a:xfrm>
          <a:off x="609600" y="161925"/>
          <a:ext cx="1485900" cy="304800"/>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guide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1485900</xdr:colOff>
      <xdr:row>2</xdr:row>
      <xdr:rowOff>142875</xdr:rowOff>
    </xdr:to>
    <xdr:sp>
      <xdr:nvSpPr>
        <xdr:cNvPr id="1" name="Rounded Rectangle 3">
          <a:hlinkClick r:id="rId1"/>
        </xdr:cNvPr>
        <xdr:cNvSpPr>
          <a:spLocks/>
        </xdr:cNvSpPr>
      </xdr:nvSpPr>
      <xdr:spPr>
        <a:xfrm>
          <a:off x="323850" y="161925"/>
          <a:ext cx="1485900" cy="304800"/>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guide</a:t>
          </a:r>
        </a:p>
      </xdr:txBody>
    </xdr:sp>
    <xdr:clientData/>
  </xdr:twoCellAnchor>
  <xdr:twoCellAnchor>
    <xdr:from>
      <xdr:col>5</xdr:col>
      <xdr:colOff>0</xdr:colOff>
      <xdr:row>1</xdr:row>
      <xdr:rowOff>0</xdr:rowOff>
    </xdr:from>
    <xdr:to>
      <xdr:col>8</xdr:col>
      <xdr:colOff>9525</xdr:colOff>
      <xdr:row>3</xdr:row>
      <xdr:rowOff>9525</xdr:rowOff>
    </xdr:to>
    <xdr:sp>
      <xdr:nvSpPr>
        <xdr:cNvPr id="2" name="Rounded Rectangle 4">
          <a:hlinkClick r:id="rId2"/>
        </xdr:cNvPr>
        <xdr:cNvSpPr>
          <a:spLocks/>
        </xdr:cNvSpPr>
      </xdr:nvSpPr>
      <xdr:spPr>
        <a:xfrm>
          <a:off x="4152900" y="161925"/>
          <a:ext cx="2266950" cy="333375"/>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local data input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1485900</xdr:colOff>
      <xdr:row>2</xdr:row>
      <xdr:rowOff>142875</xdr:rowOff>
    </xdr:to>
    <xdr:sp>
      <xdr:nvSpPr>
        <xdr:cNvPr id="1" name="Rounded Rectangle 3">
          <a:hlinkClick r:id="rId1"/>
        </xdr:cNvPr>
        <xdr:cNvSpPr>
          <a:spLocks/>
        </xdr:cNvSpPr>
      </xdr:nvSpPr>
      <xdr:spPr>
        <a:xfrm>
          <a:off x="714375" y="161925"/>
          <a:ext cx="1485900" cy="304800"/>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guide</a:t>
          </a:r>
        </a:p>
      </xdr:txBody>
    </xdr:sp>
    <xdr:clientData/>
  </xdr:twoCellAnchor>
  <xdr:twoCellAnchor>
    <xdr:from>
      <xdr:col>4</xdr:col>
      <xdr:colOff>0</xdr:colOff>
      <xdr:row>1</xdr:row>
      <xdr:rowOff>0</xdr:rowOff>
    </xdr:from>
    <xdr:to>
      <xdr:col>6</xdr:col>
      <xdr:colOff>571500</xdr:colOff>
      <xdr:row>3</xdr:row>
      <xdr:rowOff>9525</xdr:rowOff>
    </xdr:to>
    <xdr:sp>
      <xdr:nvSpPr>
        <xdr:cNvPr id="2" name="Rounded Rectangle 4">
          <a:hlinkClick r:id="rId2"/>
        </xdr:cNvPr>
        <xdr:cNvSpPr>
          <a:spLocks/>
        </xdr:cNvSpPr>
      </xdr:nvSpPr>
      <xdr:spPr>
        <a:xfrm>
          <a:off x="4057650" y="161925"/>
          <a:ext cx="2266950" cy="333375"/>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local data input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1200150</xdr:colOff>
      <xdr:row>2</xdr:row>
      <xdr:rowOff>104775</xdr:rowOff>
    </xdr:to>
    <xdr:sp>
      <xdr:nvSpPr>
        <xdr:cNvPr id="1" name="Rounded Rectangle 1">
          <a:hlinkClick r:id="rId1"/>
        </xdr:cNvPr>
        <xdr:cNvSpPr>
          <a:spLocks/>
        </xdr:cNvSpPr>
      </xdr:nvSpPr>
      <xdr:spPr>
        <a:xfrm>
          <a:off x="609600" y="190500"/>
          <a:ext cx="1485900" cy="304800"/>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guide</a:t>
          </a:r>
        </a:p>
      </xdr:txBody>
    </xdr:sp>
    <xdr:clientData/>
  </xdr:twoCellAnchor>
  <xdr:twoCellAnchor>
    <xdr:from>
      <xdr:col>3</xdr:col>
      <xdr:colOff>0</xdr:colOff>
      <xdr:row>1</xdr:row>
      <xdr:rowOff>0</xdr:rowOff>
    </xdr:from>
    <xdr:to>
      <xdr:col>6</xdr:col>
      <xdr:colOff>438150</xdr:colOff>
      <xdr:row>2</xdr:row>
      <xdr:rowOff>133350</xdr:rowOff>
    </xdr:to>
    <xdr:sp>
      <xdr:nvSpPr>
        <xdr:cNvPr id="2" name="Rounded Rectangle 3">
          <a:hlinkClick r:id="rId2"/>
        </xdr:cNvPr>
        <xdr:cNvSpPr>
          <a:spLocks/>
        </xdr:cNvSpPr>
      </xdr:nvSpPr>
      <xdr:spPr>
        <a:xfrm>
          <a:off x="3924300" y="190500"/>
          <a:ext cx="2266950" cy="333375"/>
        </a:xfrm>
        <a:prstGeom prst="roundRect">
          <a:avLst/>
        </a:prstGeom>
        <a:solidFill>
          <a:srgbClr val="B9CDE5"/>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Back to local data input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23" sqref="Q23:Q24"/>
    </sheetView>
  </sheetViews>
  <sheetFormatPr defaultColWidth="9.140625" defaultRowHeight="12.75"/>
  <cols>
    <col min="1" max="16384" width="9.140625" style="1"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W18"/>
  <sheetViews>
    <sheetView showGridLines="0" zoomScalePageLayoutView="0" workbookViewId="0" topLeftCell="A1">
      <selection activeCell="E19" sqref="E19"/>
    </sheetView>
  </sheetViews>
  <sheetFormatPr defaultColWidth="9.140625" defaultRowHeight="12.75"/>
  <cols>
    <col min="1" max="1" width="3.140625" style="0" customWidth="1"/>
    <col min="11" max="11" width="22.421875" style="0" customWidth="1"/>
  </cols>
  <sheetData>
    <row r="2" spans="2:11" ht="15.75" customHeight="1">
      <c r="B2" s="109" t="s">
        <v>68</v>
      </c>
      <c r="C2" s="109"/>
      <c r="D2" s="109"/>
      <c r="E2" s="109"/>
      <c r="F2" s="109"/>
      <c r="G2" s="109"/>
      <c r="H2" s="109"/>
      <c r="I2" s="109"/>
      <c r="J2" s="109"/>
      <c r="K2" s="109"/>
    </row>
    <row r="4" spans="2:23" ht="31.5" customHeight="1">
      <c r="B4" s="108" t="s">
        <v>42</v>
      </c>
      <c r="C4" s="108"/>
      <c r="D4" s="108"/>
      <c r="E4" s="108"/>
      <c r="F4" s="108"/>
      <c r="G4" s="108"/>
      <c r="H4" s="108"/>
      <c r="I4" s="108"/>
      <c r="J4" s="108"/>
      <c r="K4" s="108"/>
      <c r="L4" s="108"/>
      <c r="M4" s="108"/>
      <c r="N4" s="108"/>
      <c r="O4" s="108"/>
      <c r="P4" s="108"/>
      <c r="Q4" s="108"/>
      <c r="R4" s="108"/>
      <c r="S4" s="108"/>
      <c r="T4" s="108"/>
      <c r="U4" s="108"/>
      <c r="V4" s="108"/>
      <c r="W4" s="108"/>
    </row>
    <row r="5" spans="3:11" ht="10.5" customHeight="1">
      <c r="C5" s="70"/>
      <c r="D5" s="70"/>
      <c r="E5" s="70"/>
      <c r="F5" s="70"/>
      <c r="G5" s="70"/>
      <c r="H5" s="70"/>
      <c r="I5" s="70"/>
      <c r="J5" s="70"/>
      <c r="K5" s="70"/>
    </row>
    <row r="6" spans="2:23" ht="33" customHeight="1">
      <c r="B6" s="76" t="s">
        <v>31</v>
      </c>
      <c r="C6" s="70"/>
      <c r="D6" s="70"/>
      <c r="E6" s="70"/>
      <c r="F6" s="70"/>
      <c r="G6" s="70"/>
      <c r="H6" s="70"/>
      <c r="I6" s="70"/>
      <c r="J6" s="70"/>
      <c r="K6" s="70"/>
      <c r="N6" s="110" t="s">
        <v>39</v>
      </c>
      <c r="O6" s="110"/>
      <c r="P6" s="110"/>
      <c r="Q6" s="110"/>
      <c r="R6" s="110"/>
      <c r="S6" s="110"/>
      <c r="T6" s="110"/>
      <c r="U6" s="110"/>
      <c r="V6" s="110"/>
      <c r="W6" s="110"/>
    </row>
    <row r="7" spans="2:22" ht="12.75" customHeight="1">
      <c r="B7" s="1"/>
      <c r="C7" s="1"/>
      <c r="D7" s="1"/>
      <c r="E7" s="1"/>
      <c r="F7" s="1"/>
      <c r="G7" s="1"/>
      <c r="H7" s="1"/>
      <c r="I7" s="1"/>
      <c r="J7" s="1"/>
      <c r="K7" s="1"/>
      <c r="N7" s="73"/>
      <c r="O7" s="73"/>
      <c r="P7" s="73"/>
      <c r="Q7" s="73"/>
      <c r="R7" s="73"/>
      <c r="S7" s="73"/>
      <c r="T7" s="73"/>
      <c r="U7" s="73"/>
      <c r="V7" s="73"/>
    </row>
    <row r="8" spans="2:22" ht="15.75">
      <c r="B8" s="20"/>
      <c r="C8" s="1"/>
      <c r="D8" s="1"/>
      <c r="E8" s="1"/>
      <c r="F8" s="1"/>
      <c r="G8" s="1"/>
      <c r="H8" s="1"/>
      <c r="I8" s="1"/>
      <c r="J8" s="1"/>
      <c r="K8" s="1"/>
      <c r="N8" s="20"/>
      <c r="O8" s="73"/>
      <c r="P8" s="73"/>
      <c r="Q8" s="73"/>
      <c r="R8" s="73"/>
      <c r="S8" s="73"/>
      <c r="T8" s="73"/>
      <c r="U8" s="73"/>
      <c r="V8" s="73"/>
    </row>
    <row r="9" spans="2:23" ht="60" customHeight="1">
      <c r="B9" s="106" t="s">
        <v>71</v>
      </c>
      <c r="C9" s="107"/>
      <c r="D9" s="107"/>
      <c r="E9" s="107"/>
      <c r="F9" s="107"/>
      <c r="G9" s="107"/>
      <c r="H9" s="107"/>
      <c r="I9" s="107"/>
      <c r="J9" s="107"/>
      <c r="K9" s="107"/>
      <c r="N9" s="111" t="s">
        <v>47</v>
      </c>
      <c r="O9" s="111"/>
      <c r="P9" s="111"/>
      <c r="Q9" s="111"/>
      <c r="R9" s="111"/>
      <c r="S9" s="111"/>
      <c r="T9" s="111"/>
      <c r="U9" s="111"/>
      <c r="V9" s="111"/>
      <c r="W9" s="111"/>
    </row>
    <row r="10" spans="2:23" ht="68.25" customHeight="1">
      <c r="B10" s="107"/>
      <c r="C10" s="107"/>
      <c r="D10" s="107"/>
      <c r="E10" s="107"/>
      <c r="F10" s="107"/>
      <c r="G10" s="107"/>
      <c r="H10" s="107"/>
      <c r="I10" s="107"/>
      <c r="J10" s="107"/>
      <c r="K10" s="107"/>
      <c r="N10" s="112" t="s">
        <v>46</v>
      </c>
      <c r="O10" s="112"/>
      <c r="P10" s="112"/>
      <c r="Q10" s="112"/>
      <c r="R10" s="112"/>
      <c r="S10" s="112"/>
      <c r="T10" s="112"/>
      <c r="U10" s="112"/>
      <c r="V10" s="112"/>
      <c r="W10" s="112"/>
    </row>
    <row r="11" spans="2:23" ht="89.25" customHeight="1">
      <c r="B11" s="107"/>
      <c r="C11" s="107"/>
      <c r="D11" s="107"/>
      <c r="E11" s="107"/>
      <c r="F11" s="107"/>
      <c r="G11" s="107"/>
      <c r="H11" s="107"/>
      <c r="I11" s="107"/>
      <c r="J11" s="107"/>
      <c r="K11" s="107"/>
      <c r="N11" s="111" t="s">
        <v>45</v>
      </c>
      <c r="O11" s="111"/>
      <c r="P11" s="111"/>
      <c r="Q11" s="111"/>
      <c r="R11" s="111"/>
      <c r="S11" s="111"/>
      <c r="T11" s="111"/>
      <c r="U11" s="111"/>
      <c r="V11" s="111"/>
      <c r="W11" s="111"/>
    </row>
    <row r="12" spans="2:23" ht="53.25" customHeight="1">
      <c r="B12" s="107"/>
      <c r="C12" s="107"/>
      <c r="D12" s="107"/>
      <c r="E12" s="107"/>
      <c r="F12" s="107"/>
      <c r="G12" s="107"/>
      <c r="H12" s="107"/>
      <c r="I12" s="107"/>
      <c r="J12" s="107"/>
      <c r="K12" s="107"/>
      <c r="O12" s="74"/>
      <c r="P12" s="74"/>
      <c r="Q12" s="74"/>
      <c r="R12" s="74"/>
      <c r="S12" s="74"/>
      <c r="T12" s="74"/>
      <c r="U12" s="74"/>
      <c r="V12" s="74"/>
      <c r="W12" s="74"/>
    </row>
    <row r="13" spans="2:23" ht="15.75">
      <c r="B13" s="104" t="s">
        <v>25</v>
      </c>
      <c r="C13" s="104"/>
      <c r="D13" s="104"/>
      <c r="E13" s="104"/>
      <c r="F13" s="104"/>
      <c r="G13" s="104"/>
      <c r="H13" s="104"/>
      <c r="I13" s="104"/>
      <c r="J13" s="104"/>
      <c r="K13" s="104"/>
      <c r="L13" s="104"/>
      <c r="M13" s="104"/>
      <c r="N13" s="104"/>
      <c r="O13" s="104"/>
      <c r="P13" s="104"/>
      <c r="Q13" s="104"/>
      <c r="R13" s="104"/>
      <c r="S13" s="104"/>
      <c r="T13" s="104"/>
      <c r="U13" s="104"/>
      <c r="V13" s="104"/>
      <c r="W13" s="104"/>
    </row>
    <row r="14" spans="2:23" ht="15.75">
      <c r="B14" s="75"/>
      <c r="C14" s="75"/>
      <c r="D14" s="75"/>
      <c r="E14" s="75"/>
      <c r="F14" s="75"/>
      <c r="G14" s="75"/>
      <c r="H14" s="75"/>
      <c r="I14" s="75"/>
      <c r="J14" s="75"/>
      <c r="K14" s="75"/>
      <c r="L14" s="75"/>
      <c r="M14" s="75"/>
      <c r="N14" s="75"/>
      <c r="O14" s="75"/>
      <c r="P14" s="75"/>
      <c r="Q14" s="75"/>
      <c r="R14" s="75"/>
      <c r="S14" s="75"/>
      <c r="T14" s="75"/>
      <c r="U14" s="75"/>
      <c r="V14" s="75"/>
      <c r="W14" s="75"/>
    </row>
    <row r="15" spans="2:23" ht="69.75" customHeight="1">
      <c r="B15" s="105" t="s">
        <v>72</v>
      </c>
      <c r="C15" s="105"/>
      <c r="D15" s="105"/>
      <c r="E15" s="105"/>
      <c r="F15" s="105"/>
      <c r="G15" s="105"/>
      <c r="H15" s="105"/>
      <c r="I15" s="105"/>
      <c r="J15" s="105"/>
      <c r="K15" s="105"/>
      <c r="L15" s="105"/>
      <c r="M15" s="105"/>
      <c r="N15" s="105"/>
      <c r="O15" s="105"/>
      <c r="P15" s="105"/>
      <c r="Q15" s="105"/>
      <c r="R15" s="105"/>
      <c r="S15" s="105"/>
      <c r="T15" s="105"/>
      <c r="U15" s="105"/>
      <c r="V15" s="105"/>
      <c r="W15" s="105"/>
    </row>
    <row r="18" ht="15">
      <c r="I18" s="72" t="s">
        <v>43</v>
      </c>
    </row>
  </sheetData>
  <sheetProtection/>
  <mergeCells count="9">
    <mergeCell ref="B13:W13"/>
    <mergeCell ref="B15:W15"/>
    <mergeCell ref="B9:K12"/>
    <mergeCell ref="B4:W4"/>
    <mergeCell ref="B2:K2"/>
    <mergeCell ref="N6:W6"/>
    <mergeCell ref="N9:W9"/>
    <mergeCell ref="N10:W10"/>
    <mergeCell ref="N11:W1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U61"/>
  <sheetViews>
    <sheetView showGridLines="0" zoomScalePageLayoutView="0" workbookViewId="0" topLeftCell="A1">
      <selection activeCell="A1" sqref="A1"/>
    </sheetView>
  </sheetViews>
  <sheetFormatPr defaultColWidth="9.140625" defaultRowHeight="12.75"/>
  <cols>
    <col min="2" max="2" width="36.7109375" style="0" customWidth="1"/>
    <col min="3" max="3" width="14.57421875" style="0" customWidth="1"/>
    <col min="11" max="11" width="21.421875" style="0" customWidth="1"/>
    <col min="21" max="21" width="7.421875" style="0" hidden="1" customWidth="1"/>
  </cols>
  <sheetData>
    <row r="2" ht="18.75" customHeight="1"/>
    <row r="4" spans="1:10" ht="15.75">
      <c r="A4" s="113" t="s">
        <v>68</v>
      </c>
      <c r="B4" s="113"/>
      <c r="C4" s="113"/>
      <c r="D4" s="113"/>
      <c r="E4" s="113"/>
      <c r="F4" s="113"/>
      <c r="G4" s="113"/>
      <c r="H4" s="113"/>
      <c r="I4" s="113"/>
      <c r="J4" s="113"/>
    </row>
    <row r="5" spans="1:10" ht="15.75">
      <c r="A5" s="93"/>
      <c r="B5" s="93"/>
      <c r="C5" s="93"/>
      <c r="D5" s="93"/>
      <c r="E5" s="93"/>
      <c r="F5" s="93"/>
      <c r="G5" s="93"/>
      <c r="H5" s="93"/>
      <c r="I5" s="93"/>
      <c r="J5" s="93"/>
    </row>
    <row r="6" spans="1:2" ht="15.75">
      <c r="A6" s="77" t="s">
        <v>49</v>
      </c>
      <c r="B6" s="77" t="s">
        <v>44</v>
      </c>
    </row>
    <row r="7" ht="15">
      <c r="B7" s="72" t="s">
        <v>60</v>
      </c>
    </row>
    <row r="8" spans="2:11" ht="12.75">
      <c r="B8" s="83"/>
      <c r="C8" s="48"/>
      <c r="D8" s="48"/>
      <c r="E8" s="48"/>
      <c r="F8" s="48"/>
      <c r="G8" s="48"/>
      <c r="H8" s="48"/>
      <c r="I8" s="48"/>
      <c r="J8" s="48"/>
      <c r="K8" s="48"/>
    </row>
    <row r="9" spans="2:11" ht="15">
      <c r="B9" s="78" t="s">
        <v>26</v>
      </c>
      <c r="C9" s="50">
        <v>3</v>
      </c>
      <c r="D9" s="23"/>
      <c r="E9" s="51" t="s">
        <v>36</v>
      </c>
      <c r="F9" s="51"/>
      <c r="G9" s="51"/>
      <c r="H9" s="51"/>
      <c r="I9" s="51"/>
      <c r="J9" s="51"/>
      <c r="K9" s="51"/>
    </row>
    <row r="10" spans="2:11" ht="15">
      <c r="B10" s="78" t="s">
        <v>27</v>
      </c>
      <c r="C10" s="52">
        <v>0.08</v>
      </c>
      <c r="D10" s="23"/>
      <c r="E10" s="23" t="s">
        <v>33</v>
      </c>
      <c r="F10" s="23"/>
      <c r="G10" s="23"/>
      <c r="H10" s="23"/>
      <c r="I10" s="23"/>
      <c r="J10" s="23"/>
      <c r="K10" s="23"/>
    </row>
    <row r="11" spans="2:11" ht="15">
      <c r="B11" s="78" t="s">
        <v>28</v>
      </c>
      <c r="C11" s="50">
        <v>1000</v>
      </c>
      <c r="D11" s="23"/>
      <c r="E11" s="23" t="s">
        <v>32</v>
      </c>
      <c r="F11" s="23"/>
      <c r="G11" s="23"/>
      <c r="H11" s="23"/>
      <c r="I11" s="23"/>
      <c r="J11" s="23"/>
      <c r="K11" s="23"/>
    </row>
    <row r="13" ht="15">
      <c r="B13" s="84" t="s">
        <v>19</v>
      </c>
    </row>
    <row r="15" spans="1:5" ht="15">
      <c r="A15" s="96">
        <v>1</v>
      </c>
      <c r="B15" s="81" t="s">
        <v>48</v>
      </c>
      <c r="C15" s="80">
        <v>150</v>
      </c>
      <c r="E15" s="23" t="s">
        <v>50</v>
      </c>
    </row>
    <row r="16" ht="12.75">
      <c r="A16" s="96"/>
    </row>
    <row r="17" spans="1:10" ht="12.75" customHeight="1">
      <c r="A17" s="96">
        <v>2</v>
      </c>
      <c r="B17" s="72" t="s">
        <v>52</v>
      </c>
      <c r="C17" s="80">
        <v>180</v>
      </c>
      <c r="E17" s="105" t="s">
        <v>51</v>
      </c>
      <c r="F17" s="105"/>
      <c r="G17" s="105"/>
      <c r="H17" s="105"/>
      <c r="I17" s="105"/>
      <c r="J17" s="105"/>
    </row>
    <row r="18" spans="1:10" ht="12.75" customHeight="1">
      <c r="A18" s="96"/>
      <c r="E18" s="105"/>
      <c r="F18" s="105"/>
      <c r="G18" s="105"/>
      <c r="H18" s="105"/>
      <c r="I18" s="105"/>
      <c r="J18" s="105"/>
    </row>
    <row r="19" spans="1:10" ht="12.75" customHeight="1">
      <c r="A19" s="96"/>
      <c r="E19" s="105"/>
      <c r="F19" s="105"/>
      <c r="G19" s="105"/>
      <c r="H19" s="105"/>
      <c r="I19" s="105"/>
      <c r="J19" s="105"/>
    </row>
    <row r="20" spans="1:3" ht="15">
      <c r="A20" s="96">
        <v>3</v>
      </c>
      <c r="B20" s="72" t="s">
        <v>15</v>
      </c>
      <c r="C20" s="31">
        <v>10</v>
      </c>
    </row>
    <row r="21" ht="12.75">
      <c r="A21" s="95"/>
    </row>
    <row r="22" spans="1:2" ht="15">
      <c r="A22" s="95"/>
      <c r="B22" s="85" t="s">
        <v>69</v>
      </c>
    </row>
    <row r="23" ht="12.75">
      <c r="A23" s="95"/>
    </row>
    <row r="24" spans="1:11" ht="30">
      <c r="A24" s="96">
        <v>4</v>
      </c>
      <c r="B24" s="32" t="str">
        <f>"Annual cost of absence per "&amp;TEXT('Local data input'!C11,"#,##0")&amp;" workers"</f>
        <v>Annual cost of absence per 1,000 workers</v>
      </c>
      <c r="C24" s="28">
        <f>42783/1000*'Local data input'!C11</f>
        <v>42783</v>
      </c>
      <c r="E24" s="105" t="s">
        <v>70</v>
      </c>
      <c r="F24" s="105"/>
      <c r="G24" s="105"/>
      <c r="H24" s="105"/>
      <c r="I24" s="105"/>
      <c r="J24" s="105"/>
      <c r="K24" s="105"/>
    </row>
    <row r="25" spans="1:11" ht="12.75">
      <c r="A25" s="95"/>
      <c r="E25" s="105"/>
      <c r="F25" s="105"/>
      <c r="G25" s="105"/>
      <c r="H25" s="105"/>
      <c r="I25" s="105"/>
      <c r="J25" s="105"/>
      <c r="K25" s="105"/>
    </row>
    <row r="26" spans="1:2" ht="15">
      <c r="A26" s="95"/>
      <c r="B26" s="85" t="s">
        <v>34</v>
      </c>
    </row>
    <row r="27" spans="1:2" ht="15">
      <c r="A27" s="95"/>
      <c r="B27" s="72"/>
    </row>
    <row r="28" spans="1:11" ht="15">
      <c r="A28" s="96">
        <v>5</v>
      </c>
      <c r="B28" s="72" t="s">
        <v>54</v>
      </c>
      <c r="C28" s="42">
        <v>0.119</v>
      </c>
      <c r="D28" s="23"/>
      <c r="E28" s="114" t="s">
        <v>56</v>
      </c>
      <c r="F28" s="114"/>
      <c r="G28" s="114"/>
      <c r="H28" s="114"/>
      <c r="I28" s="114"/>
      <c r="J28" s="114"/>
      <c r="K28" s="114"/>
    </row>
    <row r="29" spans="1:4" ht="15">
      <c r="A29" s="96"/>
      <c r="B29" s="72"/>
      <c r="D29" s="23"/>
    </row>
    <row r="30" spans="1:11" ht="30.75" customHeight="1">
      <c r="A30" s="96">
        <v>6</v>
      </c>
      <c r="B30" s="72" t="s">
        <v>10</v>
      </c>
      <c r="C30" s="28">
        <v>11625</v>
      </c>
      <c r="E30" s="114" t="s">
        <v>55</v>
      </c>
      <c r="F30" s="114"/>
      <c r="G30" s="114"/>
      <c r="H30" s="114"/>
      <c r="I30" s="114"/>
      <c r="J30" s="114"/>
      <c r="K30" s="114"/>
    </row>
    <row r="31" ht="12.75">
      <c r="A31" s="95"/>
    </row>
    <row r="32" spans="1:2" ht="15">
      <c r="A32" s="95"/>
      <c r="B32" s="85" t="s">
        <v>57</v>
      </c>
    </row>
    <row r="33" ht="12.75">
      <c r="A33" s="95"/>
    </row>
    <row r="34" spans="1:3" ht="15">
      <c r="A34" s="96">
        <v>7</v>
      </c>
      <c r="B34" s="72" t="s">
        <v>35</v>
      </c>
      <c r="C34" s="87">
        <v>44100</v>
      </c>
    </row>
    <row r="37" ht="15">
      <c r="B37" s="72"/>
    </row>
    <row r="42" ht="15.75">
      <c r="B42" s="77" t="s">
        <v>53</v>
      </c>
    </row>
    <row r="43" ht="15.75">
      <c r="B43" s="77"/>
    </row>
    <row r="44" spans="2:11" ht="15">
      <c r="B44" s="23" t="s">
        <v>20</v>
      </c>
      <c r="C44" s="31">
        <v>3</v>
      </c>
      <c r="D44" s="23"/>
      <c r="E44" s="114" t="s">
        <v>36</v>
      </c>
      <c r="F44" s="114"/>
      <c r="G44" s="114"/>
      <c r="H44" s="114"/>
      <c r="I44" s="114"/>
      <c r="J44" s="114"/>
      <c r="K44" s="114"/>
    </row>
    <row r="45" spans="2:21" ht="15">
      <c r="B45" s="23" t="s">
        <v>14</v>
      </c>
      <c r="C45" s="42">
        <v>0.08</v>
      </c>
      <c r="D45" s="23"/>
      <c r="E45" s="114" t="s">
        <v>33</v>
      </c>
      <c r="F45" s="114"/>
      <c r="G45" s="114"/>
      <c r="H45" s="114"/>
      <c r="I45" s="114"/>
      <c r="J45" s="114"/>
      <c r="K45" s="114"/>
      <c r="U45">
        <v>1</v>
      </c>
    </row>
    <row r="46" spans="2:21" ht="15">
      <c r="B46" s="23" t="s">
        <v>21</v>
      </c>
      <c r="C46" s="50">
        <v>1000</v>
      </c>
      <c r="D46" s="23"/>
      <c r="E46" s="23" t="s">
        <v>32</v>
      </c>
      <c r="F46" s="23"/>
      <c r="G46" s="23"/>
      <c r="H46" s="23"/>
      <c r="I46" s="23"/>
      <c r="J46" s="23"/>
      <c r="K46" s="23"/>
      <c r="U46">
        <v>10</v>
      </c>
    </row>
    <row r="47" ht="12.75">
      <c r="U47">
        <v>100</v>
      </c>
    </row>
    <row r="48" spans="2:21" ht="15">
      <c r="B48" s="90" t="s">
        <v>59</v>
      </c>
      <c r="U48">
        <v>1000</v>
      </c>
    </row>
    <row r="49" ht="15">
      <c r="B49" s="90"/>
    </row>
    <row r="50" spans="1:9" ht="15">
      <c r="A50" s="96">
        <v>8</v>
      </c>
      <c r="B50" s="91" t="s">
        <v>13</v>
      </c>
      <c r="C50" s="54">
        <v>0.2</v>
      </c>
      <c r="D50" s="29"/>
      <c r="E50" s="29" t="s">
        <v>61</v>
      </c>
      <c r="F50" s="23"/>
      <c r="G50" s="23"/>
      <c r="H50" s="23"/>
      <c r="I50" s="23"/>
    </row>
    <row r="51" spans="1:9" ht="15">
      <c r="A51" s="96"/>
      <c r="B51" s="114" t="str">
        <f>"Cost of staff absence per "&amp;TEXT('Local data input'!C46,"#,##0")&amp;" workers"</f>
        <v>Cost of staff absence per 1,000 workers</v>
      </c>
      <c r="D51" s="29"/>
      <c r="F51" s="32"/>
      <c r="G51" s="32"/>
      <c r="H51" s="32"/>
      <c r="I51" s="32"/>
    </row>
    <row r="52" spans="1:9" ht="22.5" customHeight="1">
      <c r="A52" s="96">
        <v>9</v>
      </c>
      <c r="B52" s="114"/>
      <c r="C52" s="28">
        <f>42783/1000*'Local data input'!C46</f>
        <v>42783</v>
      </c>
      <c r="D52" s="23"/>
      <c r="E52" s="29" t="s">
        <v>62</v>
      </c>
      <c r="F52" s="32"/>
      <c r="G52" s="32"/>
      <c r="H52" s="32"/>
      <c r="I52" s="32"/>
    </row>
    <row r="53" spans="1:21" ht="12.75">
      <c r="A53" s="95"/>
      <c r="U53">
        <v>1</v>
      </c>
    </row>
    <row r="54" spans="1:21" ht="15">
      <c r="A54" s="95"/>
      <c r="B54" s="85" t="s">
        <v>34</v>
      </c>
      <c r="U54">
        <v>2</v>
      </c>
    </row>
    <row r="55" spans="1:21" ht="12.75">
      <c r="A55" s="95"/>
      <c r="U55">
        <v>3</v>
      </c>
    </row>
    <row r="56" spans="1:21" ht="15">
      <c r="A56" s="96">
        <v>10</v>
      </c>
      <c r="B56" s="91" t="s">
        <v>40</v>
      </c>
      <c r="C56" s="54">
        <v>0.64</v>
      </c>
      <c r="D56" s="29"/>
      <c r="E56" s="29" t="s">
        <v>63</v>
      </c>
      <c r="F56" s="23"/>
      <c r="G56" s="23"/>
      <c r="H56" s="23"/>
      <c r="I56" s="23"/>
      <c r="J56" s="23"/>
      <c r="K56" s="23"/>
      <c r="U56">
        <v>4</v>
      </c>
    </row>
    <row r="57" spans="1:21" ht="15">
      <c r="A57" s="71"/>
      <c r="B57" s="91"/>
      <c r="C57" s="57"/>
      <c r="D57" s="29"/>
      <c r="E57" s="29"/>
      <c r="F57" s="23"/>
      <c r="G57" s="23"/>
      <c r="H57" s="23"/>
      <c r="I57" s="23"/>
      <c r="J57" s="23"/>
      <c r="K57" s="23"/>
      <c r="U57">
        <v>5</v>
      </c>
    </row>
    <row r="58" spans="1:11" ht="15">
      <c r="A58" s="71"/>
      <c r="B58" s="23"/>
      <c r="C58" s="86"/>
      <c r="D58" s="23"/>
      <c r="E58" s="105"/>
      <c r="F58" s="105"/>
      <c r="G58" s="105"/>
      <c r="H58" s="105"/>
      <c r="I58" s="105"/>
      <c r="J58" s="105"/>
      <c r="K58" s="105"/>
    </row>
    <row r="59" spans="1:11" ht="15">
      <c r="A59" s="71"/>
      <c r="B59" s="23"/>
      <c r="C59" s="86"/>
      <c r="D59" s="23"/>
      <c r="E59" s="105"/>
      <c r="F59" s="105"/>
      <c r="G59" s="105"/>
      <c r="H59" s="105"/>
      <c r="I59" s="105"/>
      <c r="J59" s="105"/>
      <c r="K59" s="105"/>
    </row>
    <row r="60" spans="1:11" ht="15">
      <c r="A60" s="71"/>
      <c r="B60" s="23"/>
      <c r="C60" s="88"/>
      <c r="D60" s="23"/>
      <c r="E60" s="105"/>
      <c r="F60" s="105"/>
      <c r="G60" s="105"/>
      <c r="H60" s="105"/>
      <c r="I60" s="105"/>
      <c r="J60" s="105"/>
      <c r="K60" s="105"/>
    </row>
    <row r="61" spans="2:11" ht="15">
      <c r="B61" s="23"/>
      <c r="C61" s="58"/>
      <c r="D61" s="23"/>
      <c r="E61" s="105"/>
      <c r="F61" s="105"/>
      <c r="G61" s="105"/>
      <c r="H61" s="105"/>
      <c r="I61" s="105"/>
      <c r="J61" s="105"/>
      <c r="K61" s="105"/>
    </row>
  </sheetData>
  <sheetProtection/>
  <mergeCells count="10">
    <mergeCell ref="E58:K59"/>
    <mergeCell ref="E60:K61"/>
    <mergeCell ref="A4:J4"/>
    <mergeCell ref="E17:J19"/>
    <mergeCell ref="E45:K45"/>
    <mergeCell ref="E44:K44"/>
    <mergeCell ref="E28:K28"/>
    <mergeCell ref="E30:K30"/>
    <mergeCell ref="B51:B52"/>
    <mergeCell ref="E24:K25"/>
  </mergeCells>
  <dataValidations count="2">
    <dataValidation type="list" allowBlank="1" showInputMessage="1" showErrorMessage="1" sqref="C44 C9">
      <formula1>$U$53:$U$57</formula1>
    </dataValidation>
    <dataValidation type="list" allowBlank="1" showInputMessage="1" showErrorMessage="1" sqref="C46 C11">
      <formula1>$U$45:$U$48</formula1>
    </dataValidation>
  </dataValidations>
  <hyperlinks>
    <hyperlink ref="A15:A34" location="Notes!A1" display="Notes!A1"/>
    <hyperlink ref="A50:A56" location="Notes!A1" display="Notes!A1"/>
  </hyperlinks>
  <printOptions/>
  <pageMargins left="0.5118110236220472" right="0" top="0.35433070866141736" bottom="0.35433070866141736" header="0.31496062992125984" footer="0.31496062992125984"/>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D5:AD89"/>
  <sheetViews>
    <sheetView zoomScalePageLayoutView="0" workbookViewId="0" topLeftCell="C1">
      <selection activeCell="L49" sqref="L49"/>
    </sheetView>
  </sheetViews>
  <sheetFormatPr defaultColWidth="9.140625" defaultRowHeight="12.75"/>
  <cols>
    <col min="1" max="1" width="0" style="1" hidden="1" customWidth="1"/>
    <col min="2" max="2" width="5.7109375" style="1" hidden="1" customWidth="1"/>
    <col min="3" max="3" width="4.8515625" style="1" customWidth="1"/>
    <col min="4" max="4" width="43.140625" style="1" customWidth="1"/>
    <col min="5" max="5" width="14.28125" style="1" bestFit="1" customWidth="1"/>
    <col min="6" max="6" width="11.7109375" style="1" customWidth="1"/>
    <col min="7" max="7" width="12.140625" style="1" customWidth="1"/>
    <col min="8" max="9" width="10.00390625" style="1" customWidth="1"/>
    <col min="10" max="10" width="9.140625" style="1" customWidth="1"/>
    <col min="11" max="11" width="11.28125" style="1" bestFit="1" customWidth="1"/>
    <col min="12" max="12" width="9.140625" style="1" customWidth="1"/>
    <col min="13" max="13" width="17.57421875" style="1" customWidth="1"/>
    <col min="14" max="14" width="11.57421875" style="1" bestFit="1" customWidth="1"/>
    <col min="15" max="15" width="9.140625" style="1" customWidth="1"/>
    <col min="16" max="16" width="13.7109375" style="1" customWidth="1"/>
    <col min="17" max="17" width="4.8515625" style="1" customWidth="1"/>
    <col min="18" max="19" width="9.140625" style="1" customWidth="1"/>
    <col min="20" max="20" width="10.28125" style="1" customWidth="1"/>
    <col min="21" max="21" width="10.140625" style="1" customWidth="1"/>
    <col min="22" max="28" width="9.140625" style="1" customWidth="1"/>
    <col min="29" max="30" width="0" style="1" hidden="1" customWidth="1"/>
    <col min="31" max="16384" width="9.140625" style="1" customWidth="1"/>
  </cols>
  <sheetData>
    <row r="1" ht="12.75" customHeight="1"/>
    <row r="2" ht="12.75" customHeight="1"/>
    <row r="3" ht="12.75" customHeight="1"/>
    <row r="4" ht="12.75" customHeight="1"/>
    <row r="5" spans="4:13" ht="16.5" customHeight="1">
      <c r="D5" s="113" t="s">
        <v>68</v>
      </c>
      <c r="E5" s="113"/>
      <c r="F5" s="113"/>
      <c r="G5" s="113"/>
      <c r="H5" s="113"/>
      <c r="I5" s="113"/>
      <c r="J5" s="113"/>
      <c r="K5" s="113"/>
      <c r="L5" s="113"/>
      <c r="M5" s="113"/>
    </row>
    <row r="6" ht="12.75" customHeight="1" hidden="1"/>
    <row r="7" spans="4:30" ht="12.75" customHeight="1">
      <c r="D7" s="125" t="s">
        <v>31</v>
      </c>
      <c r="E7" s="125"/>
      <c r="F7" s="125"/>
      <c r="G7" s="125"/>
      <c r="H7" s="125"/>
      <c r="I7" s="19"/>
      <c r="J7" s="19"/>
      <c r="K7" s="19"/>
      <c r="L7" s="19"/>
      <c r="M7" s="19"/>
      <c r="AC7" s="1">
        <v>2</v>
      </c>
      <c r="AD7" s="10">
        <v>10</v>
      </c>
    </row>
    <row r="8" spans="4:30" ht="26.25" customHeight="1">
      <c r="D8" s="125"/>
      <c r="E8" s="125"/>
      <c r="F8" s="125"/>
      <c r="G8" s="125"/>
      <c r="H8" s="125"/>
      <c r="AC8" s="1">
        <v>3</v>
      </c>
      <c r="AD8" s="16">
        <v>100</v>
      </c>
    </row>
    <row r="9" spans="4:30" ht="12.75" customHeight="1">
      <c r="D9" s="69"/>
      <c r="E9" s="69"/>
      <c r="F9" s="69"/>
      <c r="G9" s="69"/>
      <c r="H9" s="69"/>
      <c r="AD9" s="16"/>
    </row>
    <row r="10" spans="4:30" ht="15.75">
      <c r="D10" s="62" t="s">
        <v>19</v>
      </c>
      <c r="E10" s="63"/>
      <c r="F10" s="53"/>
      <c r="G10" s="48"/>
      <c r="H10" s="48"/>
      <c r="I10" s="48"/>
      <c r="J10" s="48"/>
      <c r="K10" s="48"/>
      <c r="L10" s="48"/>
      <c r="M10" s="48"/>
      <c r="AC10" s="1">
        <v>4</v>
      </c>
      <c r="AD10" s="16">
        <v>1000</v>
      </c>
    </row>
    <row r="11" spans="4:30" ht="15.75">
      <c r="D11" s="64"/>
      <c r="E11" s="65"/>
      <c r="F11" s="45"/>
      <c r="G11" s="46"/>
      <c r="H11" s="46"/>
      <c r="I11" s="46"/>
      <c r="J11" s="46"/>
      <c r="K11" s="46"/>
      <c r="L11" s="46"/>
      <c r="M11" s="46"/>
      <c r="AC11" s="1">
        <v>5</v>
      </c>
      <c r="AD11" s="16"/>
    </row>
    <row r="12" spans="4:30" ht="15.75">
      <c r="D12" s="68"/>
      <c r="E12" s="67"/>
      <c r="F12" s="48"/>
      <c r="G12" s="48"/>
      <c r="H12" s="48"/>
      <c r="I12" s="48"/>
      <c r="J12" s="48"/>
      <c r="K12" s="48"/>
      <c r="L12" s="48"/>
      <c r="M12" s="49"/>
      <c r="AD12" s="16"/>
    </row>
    <row r="13" spans="4:13" ht="30" customHeight="1">
      <c r="D13" s="116" t="s">
        <v>58</v>
      </c>
      <c r="E13" s="114"/>
      <c r="F13" s="114"/>
      <c r="G13" s="114"/>
      <c r="H13" s="114"/>
      <c r="I13" s="114"/>
      <c r="J13" s="114"/>
      <c r="K13" s="114"/>
      <c r="L13" s="114"/>
      <c r="M13" s="117"/>
    </row>
    <row r="14" spans="4:13" ht="15.75">
      <c r="D14" s="22"/>
      <c r="E14" s="23"/>
      <c r="F14" s="23"/>
      <c r="G14" s="23"/>
      <c r="H14" s="23"/>
      <c r="I14" s="23"/>
      <c r="J14" s="23"/>
      <c r="K14" s="23"/>
      <c r="L14" s="23"/>
      <c r="M14" s="24"/>
    </row>
    <row r="15" spans="4:13" ht="15">
      <c r="D15" s="25"/>
      <c r="E15" s="26" t="s">
        <v>7</v>
      </c>
      <c r="F15" s="26" t="s">
        <v>5</v>
      </c>
      <c r="G15" s="26" t="s">
        <v>6</v>
      </c>
      <c r="H15" s="26" t="s">
        <v>22</v>
      </c>
      <c r="I15" s="26" t="s">
        <v>23</v>
      </c>
      <c r="J15" s="23"/>
      <c r="K15" s="23"/>
      <c r="L15" s="23"/>
      <c r="M15" s="24"/>
    </row>
    <row r="16" spans="4:13" ht="15.75" customHeight="1">
      <c r="D16" s="27" t="s">
        <v>0</v>
      </c>
      <c r="E16" s="86">
        <f>'Local data input'!C15</f>
        <v>150</v>
      </c>
      <c r="F16" s="86"/>
      <c r="G16" s="86"/>
      <c r="H16" s="28"/>
      <c r="I16" s="28"/>
      <c r="J16" s="23"/>
      <c r="K16" s="105"/>
      <c r="L16" s="105"/>
      <c r="M16" s="115"/>
    </row>
    <row r="17" spans="4:13" ht="15">
      <c r="D17" s="27"/>
      <c r="E17" s="29"/>
      <c r="F17" s="29"/>
      <c r="G17" s="29"/>
      <c r="H17" s="29"/>
      <c r="I17" s="29"/>
      <c r="J17" s="23"/>
      <c r="K17" s="105"/>
      <c r="L17" s="105"/>
      <c r="M17" s="115"/>
    </row>
    <row r="18" spans="4:13" ht="15.75">
      <c r="D18" s="27"/>
      <c r="E18" s="29"/>
      <c r="F18" s="29"/>
      <c r="G18" s="29"/>
      <c r="H18" s="29"/>
      <c r="I18" s="29"/>
      <c r="J18" s="23"/>
      <c r="K18" s="30"/>
      <c r="L18" s="23"/>
      <c r="M18" s="24"/>
    </row>
    <row r="19" spans="4:16" ht="12.75" customHeight="1">
      <c r="D19" s="27" t="s">
        <v>1</v>
      </c>
      <c r="E19" s="86">
        <f>'Local data input'!C17</f>
        <v>180</v>
      </c>
      <c r="F19" s="86"/>
      <c r="G19" s="86"/>
      <c r="H19" s="28"/>
      <c r="I19" s="28"/>
      <c r="J19" s="23"/>
      <c r="K19" s="105"/>
      <c r="L19" s="105"/>
      <c r="M19" s="115"/>
      <c r="N19" s="3"/>
      <c r="O19" s="3"/>
      <c r="P19" s="3"/>
    </row>
    <row r="20" spans="4:16" ht="12.75" customHeight="1">
      <c r="D20" s="27"/>
      <c r="E20" s="29"/>
      <c r="F20" s="29"/>
      <c r="G20" s="29"/>
      <c r="H20" s="29"/>
      <c r="I20" s="29"/>
      <c r="J20" s="23"/>
      <c r="K20" s="105"/>
      <c r="L20" s="105"/>
      <c r="M20" s="115"/>
      <c r="N20" s="3"/>
      <c r="O20" s="3"/>
      <c r="P20" s="3"/>
    </row>
    <row r="21" spans="4:13" ht="22.5" customHeight="1">
      <c r="D21" s="27"/>
      <c r="E21" s="23"/>
      <c r="F21" s="23"/>
      <c r="G21" s="23"/>
      <c r="H21" s="23"/>
      <c r="I21" s="23"/>
      <c r="J21" s="23"/>
      <c r="K21" s="105"/>
      <c r="L21" s="105"/>
      <c r="M21" s="115"/>
    </row>
    <row r="22" spans="4:13" ht="15.75">
      <c r="D22" s="27" t="s">
        <v>2</v>
      </c>
      <c r="E22" s="29">
        <f>E19+E16</f>
        <v>330</v>
      </c>
      <c r="F22" s="29">
        <f>F19+F16</f>
        <v>0</v>
      </c>
      <c r="G22" s="29">
        <f>G19+G16</f>
        <v>0</v>
      </c>
      <c r="H22" s="29">
        <f>H19+H16</f>
        <v>0</v>
      </c>
      <c r="I22" s="29">
        <f>I19+I16</f>
        <v>0</v>
      </c>
      <c r="J22" s="23"/>
      <c r="K22" s="30"/>
      <c r="L22" s="23"/>
      <c r="M22" s="24"/>
    </row>
    <row r="23" spans="4:13" ht="15.75">
      <c r="D23" s="27" t="s">
        <v>29</v>
      </c>
      <c r="E23" s="29">
        <f>IF('Local data input'!C9=1,E22,IF('Local data input'!C9=2,E22+F22/(1+'Local data input'!C10),IF('Local data input'!C9=3,E22+F22/(1+'Local data input'!C10)+G22/(1+'Local data input'!C10)^2,IF('Local data input'!C9=4,E22+F22/(1+'Local data input'!C10)+G22/(1+'Local data input'!C10)^2+H22/(1+'Local data input'!C10)^3,IF('Local data input'!C9=5,E22+F22/(1+'Local data input'!C10)+G22/(1+'Local data input'!C10)^2+H22/(1+'Local data input'!C10)^3+I22/(1+'Local data input'!C10)^4)))))</f>
        <v>330</v>
      </c>
      <c r="F23" s="29"/>
      <c r="G23" s="29"/>
      <c r="H23" s="29"/>
      <c r="I23" s="29"/>
      <c r="J23" s="23"/>
      <c r="K23" s="30"/>
      <c r="L23" s="23"/>
      <c r="M23" s="24"/>
    </row>
    <row r="24" spans="4:13" ht="15.75">
      <c r="D24" s="27"/>
      <c r="E24" s="23"/>
      <c r="F24" s="23"/>
      <c r="G24" s="23"/>
      <c r="H24" s="23"/>
      <c r="I24" s="23"/>
      <c r="J24" s="23"/>
      <c r="K24" s="30"/>
      <c r="L24" s="23"/>
      <c r="M24" s="24"/>
    </row>
    <row r="25" spans="4:16" ht="12.75" customHeight="1">
      <c r="D25" s="27" t="s">
        <v>15</v>
      </c>
      <c r="E25" s="82">
        <f>'Local data input'!C20</f>
        <v>10</v>
      </c>
      <c r="F25" s="23"/>
      <c r="G25" s="23"/>
      <c r="H25" s="23"/>
      <c r="I25" s="23"/>
      <c r="J25" s="23"/>
      <c r="K25" s="32"/>
      <c r="L25" s="32"/>
      <c r="M25" s="33"/>
      <c r="N25" s="3"/>
      <c r="O25" s="3"/>
      <c r="P25" s="3"/>
    </row>
    <row r="26" spans="4:16" ht="12.75" customHeight="1">
      <c r="D26" s="27"/>
      <c r="E26" s="23"/>
      <c r="F26" s="23"/>
      <c r="G26" s="23"/>
      <c r="H26" s="23"/>
      <c r="I26" s="23"/>
      <c r="J26" s="32"/>
      <c r="K26" s="32"/>
      <c r="L26" s="32"/>
      <c r="M26" s="33"/>
      <c r="N26" s="3"/>
      <c r="O26" s="3"/>
      <c r="P26" s="3"/>
    </row>
    <row r="27" spans="4:16" ht="12.75" customHeight="1">
      <c r="D27" s="27" t="s">
        <v>3</v>
      </c>
      <c r="E27" s="34">
        <f>E23/E25</f>
        <v>33</v>
      </c>
      <c r="F27" s="29"/>
      <c r="G27" s="29"/>
      <c r="H27" s="29"/>
      <c r="I27" s="29"/>
      <c r="J27" s="32"/>
      <c r="K27" s="32"/>
      <c r="L27" s="32"/>
      <c r="M27" s="33"/>
      <c r="N27" s="3"/>
      <c r="O27" s="3"/>
      <c r="P27" s="3"/>
    </row>
    <row r="28" spans="4:16" ht="12" customHeight="1">
      <c r="D28" s="27" t="str">
        <f>"Cost per "&amp;TEXT('Local data input'!C11,"#,##0")&amp;" staff"</f>
        <v>Cost per 1,000 staff</v>
      </c>
      <c r="E28" s="29">
        <f>E27*'Local data input'!C11</f>
        <v>33000</v>
      </c>
      <c r="F28" s="29"/>
      <c r="G28" s="29"/>
      <c r="H28" s="29"/>
      <c r="I28" s="29"/>
      <c r="J28" s="32"/>
      <c r="K28" s="32"/>
      <c r="L28" s="32"/>
      <c r="M28" s="33"/>
      <c r="N28" s="3"/>
      <c r="O28" s="3"/>
      <c r="P28" s="3"/>
    </row>
    <row r="29" spans="4:13" ht="15">
      <c r="D29" s="25"/>
      <c r="E29" s="23"/>
      <c r="F29" s="23"/>
      <c r="G29" s="23"/>
      <c r="H29" s="23"/>
      <c r="I29" s="23"/>
      <c r="J29" s="23"/>
      <c r="K29" s="23"/>
      <c r="L29" s="23"/>
      <c r="M29" s="24"/>
    </row>
    <row r="30" spans="4:13" ht="15">
      <c r="D30" s="35"/>
      <c r="E30" s="36"/>
      <c r="F30" s="36"/>
      <c r="G30" s="36"/>
      <c r="H30" s="36"/>
      <c r="I30" s="36"/>
      <c r="J30" s="36"/>
      <c r="K30" s="36"/>
      <c r="L30" s="36"/>
      <c r="M30" s="37"/>
    </row>
    <row r="31" spans="4:13" ht="15">
      <c r="D31" s="19"/>
      <c r="E31" s="19"/>
      <c r="F31" s="19"/>
      <c r="G31" s="19"/>
      <c r="H31" s="19"/>
      <c r="I31" s="19"/>
      <c r="J31" s="19"/>
      <c r="K31" s="19"/>
      <c r="L31" s="19"/>
      <c r="M31" s="19"/>
    </row>
    <row r="32" spans="4:13" ht="15.75">
      <c r="D32" s="60" t="s">
        <v>4</v>
      </c>
      <c r="E32" s="25"/>
      <c r="F32" s="23"/>
      <c r="G32" s="23"/>
      <c r="H32" s="23"/>
      <c r="I32" s="23"/>
      <c r="J32" s="23"/>
      <c r="K32" s="23"/>
      <c r="L32" s="23"/>
      <c r="M32" s="23"/>
    </row>
    <row r="33" spans="4:13" ht="15.75">
      <c r="D33" s="61"/>
      <c r="E33" s="35"/>
      <c r="F33" s="36"/>
      <c r="G33" s="36"/>
      <c r="H33" s="36"/>
      <c r="I33" s="36"/>
      <c r="J33" s="36"/>
      <c r="K33" s="36"/>
      <c r="L33" s="36"/>
      <c r="M33" s="36"/>
    </row>
    <row r="34" spans="4:13" ht="15.75">
      <c r="D34" s="66"/>
      <c r="E34" s="23"/>
      <c r="F34" s="23"/>
      <c r="G34" s="23"/>
      <c r="H34" s="23"/>
      <c r="I34" s="23"/>
      <c r="J34" s="23"/>
      <c r="K34" s="23"/>
      <c r="L34" s="23"/>
      <c r="M34" s="24"/>
    </row>
    <row r="35" spans="4:13" ht="27.75" customHeight="1">
      <c r="D35" s="116" t="s">
        <v>66</v>
      </c>
      <c r="E35" s="114"/>
      <c r="F35" s="114"/>
      <c r="G35" s="114"/>
      <c r="H35" s="114"/>
      <c r="I35" s="114"/>
      <c r="J35" s="114"/>
      <c r="K35" s="114"/>
      <c r="L35" s="114"/>
      <c r="M35" s="117"/>
    </row>
    <row r="36" spans="4:13" ht="15.75">
      <c r="D36" s="22"/>
      <c r="E36" s="23"/>
      <c r="F36" s="23"/>
      <c r="G36" s="23"/>
      <c r="H36" s="23"/>
      <c r="I36" s="23"/>
      <c r="J36" s="23"/>
      <c r="K36" s="23"/>
      <c r="L36" s="23"/>
      <c r="M36" s="24"/>
    </row>
    <row r="37" spans="4:13" ht="15.75">
      <c r="D37" s="22"/>
      <c r="E37" s="23"/>
      <c r="F37" s="23"/>
      <c r="G37" s="23"/>
      <c r="H37" s="23"/>
      <c r="I37" s="23"/>
      <c r="J37" s="23"/>
      <c r="K37" s="23"/>
      <c r="L37" s="23"/>
      <c r="M37" s="24"/>
    </row>
    <row r="38" spans="4:16" ht="12.75" customHeight="1">
      <c r="D38" s="25" t="str">
        <f>"Annual cost of absence per "&amp;TEXT('Local data input'!C11,"#,##0")&amp;" workers"</f>
        <v>Annual cost of absence per 1,000 workers</v>
      </c>
      <c r="E38" s="86">
        <f>'Local data input'!C24</f>
        <v>42783</v>
      </c>
      <c r="F38" s="29"/>
      <c r="G38" s="105" t="s">
        <v>64</v>
      </c>
      <c r="H38" s="105"/>
      <c r="I38" s="105"/>
      <c r="J38" s="105"/>
      <c r="K38" s="105"/>
      <c r="L38" s="105"/>
      <c r="M38" s="115"/>
      <c r="N38" s="17"/>
      <c r="O38" s="17"/>
      <c r="P38" s="17"/>
    </row>
    <row r="39" spans="4:21" ht="37.5" customHeight="1">
      <c r="D39" s="25"/>
      <c r="E39" s="23"/>
      <c r="F39" s="23"/>
      <c r="G39" s="105"/>
      <c r="H39" s="105"/>
      <c r="I39" s="105"/>
      <c r="J39" s="105"/>
      <c r="K39" s="105"/>
      <c r="L39" s="105"/>
      <c r="M39" s="115"/>
      <c r="N39" s="4"/>
      <c r="O39" s="4"/>
      <c r="P39" s="4"/>
      <c r="T39" s="10"/>
      <c r="U39" s="11"/>
    </row>
    <row r="40" spans="4:20" ht="15">
      <c r="D40" s="25" t="str">
        <f>"NPV of intervention cost per "&amp;TEXT('Local data input'!C11,"#,##0")&amp;" staff"</f>
        <v>NPV of intervention cost per 1,000 staff</v>
      </c>
      <c r="E40" s="29">
        <f>E28</f>
        <v>33000</v>
      </c>
      <c r="F40" s="23"/>
      <c r="G40" s="23"/>
      <c r="H40" s="23"/>
      <c r="I40" s="23"/>
      <c r="J40" s="23"/>
      <c r="K40" s="23"/>
      <c r="L40" s="23"/>
      <c r="M40" s="24"/>
      <c r="S40" s="9"/>
      <c r="T40" s="8"/>
    </row>
    <row r="41" spans="4:20" ht="15">
      <c r="D41" s="25"/>
      <c r="E41" s="29"/>
      <c r="F41" s="23"/>
      <c r="G41" s="23"/>
      <c r="H41" s="23"/>
      <c r="I41" s="23"/>
      <c r="J41" s="23"/>
      <c r="K41" s="23"/>
      <c r="L41" s="23"/>
      <c r="M41" s="24"/>
      <c r="S41" s="9"/>
      <c r="T41" s="8"/>
    </row>
    <row r="42" spans="4:13" ht="15">
      <c r="D42" s="25"/>
      <c r="E42" s="26" t="s">
        <v>7</v>
      </c>
      <c r="F42" s="26" t="s">
        <v>5</v>
      </c>
      <c r="G42" s="26" t="s">
        <v>6</v>
      </c>
      <c r="H42" s="26" t="s">
        <v>22</v>
      </c>
      <c r="I42" s="26" t="s">
        <v>23</v>
      </c>
      <c r="J42" s="23"/>
      <c r="K42" s="23"/>
      <c r="L42" s="23"/>
      <c r="M42" s="24"/>
    </row>
    <row r="43" spans="4:14" ht="15">
      <c r="D43" s="25" t="s">
        <v>8</v>
      </c>
      <c r="E43" s="38">
        <f>IF('Local data input'!C9=1,E40,IF('Local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F43" s="38">
        <f>IF('Local data input'!C9=1,0,IF('Local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G43" s="38">
        <f>IF('Local data input'!C9=1,0,IF('Local data input'!C9=2,0,IF('Local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H43" s="38">
        <f>IF('Local data input'!C9=1,0,IF('Local data input'!C9=2,0,IF('Local data input'!C9=3,0,IF('Local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0</v>
      </c>
      <c r="I43" s="38">
        <f>IF('Local data input'!C9=1,0,IF('Local data input'!C9=2,0,IF('Local data input'!C9=3,0,IF('Local data input'!C9=4,0,IF('Local data input'!C9=5,(('Local data input'!C10^4+4*'Local data input'!C10^3+6*'Local data input'!C10^2+4*'Local data input'!C10+1)*E40/('Local data input'!C10^4+5*'Local data input'!C10^3+10*'Local data input'!C10^2+10*'Local data input'!C10+5)),1)))))</f>
        <v>0</v>
      </c>
      <c r="J43" s="23"/>
      <c r="K43" s="39"/>
      <c r="L43" s="23"/>
      <c r="M43" s="40"/>
      <c r="N43" s="8"/>
    </row>
    <row r="44" spans="4:14" ht="27" customHeight="1">
      <c r="D44" s="25" t="s">
        <v>24</v>
      </c>
      <c r="E44" s="41">
        <f>E43/E38</f>
        <v>0.2771329639310013</v>
      </c>
      <c r="F44" s="23"/>
      <c r="G44" s="23"/>
      <c r="H44" s="23"/>
      <c r="I44" s="23"/>
      <c r="J44" s="114" t="s">
        <v>41</v>
      </c>
      <c r="K44" s="114"/>
      <c r="L44" s="114"/>
      <c r="M44" s="117"/>
      <c r="N44" s="12"/>
    </row>
    <row r="45" spans="4:13" ht="15">
      <c r="D45" s="25"/>
      <c r="E45" s="41"/>
      <c r="F45" s="23"/>
      <c r="G45" s="23"/>
      <c r="H45" s="23"/>
      <c r="I45" s="23"/>
      <c r="J45" s="23"/>
      <c r="K45" s="23"/>
      <c r="L45" s="23"/>
      <c r="M45" s="24"/>
    </row>
    <row r="46" spans="4:13" ht="37.5" customHeight="1">
      <c r="D46" s="118" t="str">
        <f>"The implication is that a training intervention could be expected to yield a positive return through a reduction in staff absence if it could reduce this by "&amp;ROUND(E44,2)*100&amp;"% or more. i.e. to bring the annual cost of absence per"&amp;""&amp;" staff below £"&amp;TEXT(ROUND(E38*(1-E44),-3),"#,##0")</f>
        <v>The implication is that a training intervention could be expected to yield a positive return through a reduction in staff absence if it could reduce this by 28% or more. i.e. to bring the annual cost of absence per staff below £31,000</v>
      </c>
      <c r="E46" s="119"/>
      <c r="F46" s="119"/>
      <c r="G46" s="119"/>
      <c r="H46" s="119"/>
      <c r="I46" s="119"/>
      <c r="J46" s="119"/>
      <c r="K46" s="119"/>
      <c r="L46" s="119"/>
      <c r="M46" s="120"/>
    </row>
    <row r="47" spans="4:13" ht="15">
      <c r="D47" s="19"/>
      <c r="E47" s="19"/>
      <c r="F47" s="19"/>
      <c r="G47" s="19"/>
      <c r="H47" s="19"/>
      <c r="I47" s="19"/>
      <c r="J47" s="19"/>
      <c r="K47" s="19"/>
      <c r="L47" s="19"/>
      <c r="M47" s="19"/>
    </row>
    <row r="48" spans="4:13" ht="15.75">
      <c r="D48" s="60" t="s">
        <v>9</v>
      </c>
      <c r="E48" s="53"/>
      <c r="F48" s="48"/>
      <c r="G48" s="48"/>
      <c r="H48" s="48"/>
      <c r="I48" s="48"/>
      <c r="J48" s="48"/>
      <c r="K48" s="48"/>
      <c r="L48" s="48"/>
      <c r="M48" s="48"/>
    </row>
    <row r="49" spans="4:13" ht="15.75">
      <c r="D49" s="61"/>
      <c r="E49" s="45"/>
      <c r="F49" s="46"/>
      <c r="G49" s="46"/>
      <c r="H49" s="46"/>
      <c r="I49" s="46"/>
      <c r="J49" s="46"/>
      <c r="K49" s="46"/>
      <c r="L49" s="46"/>
      <c r="M49" s="46"/>
    </row>
    <row r="50" spans="4:13" ht="15.75">
      <c r="D50" s="66"/>
      <c r="E50" s="48"/>
      <c r="F50" s="48"/>
      <c r="G50" s="48"/>
      <c r="H50" s="48"/>
      <c r="I50" s="48"/>
      <c r="J50" s="48"/>
      <c r="K50" s="48"/>
      <c r="L50" s="48"/>
      <c r="M50" s="49"/>
    </row>
    <row r="51" spans="4:14" ht="45" customHeight="1">
      <c r="D51" s="124" t="s">
        <v>65</v>
      </c>
      <c r="E51" s="105"/>
      <c r="F51" s="105"/>
      <c r="G51" s="105"/>
      <c r="H51" s="105"/>
      <c r="I51" s="105"/>
      <c r="J51" s="105"/>
      <c r="K51" s="105"/>
      <c r="L51" s="105"/>
      <c r="M51" s="115"/>
      <c r="N51" s="19"/>
    </row>
    <row r="52" spans="4:14" ht="15.75">
      <c r="D52" s="22"/>
      <c r="E52" s="23"/>
      <c r="F52" s="23"/>
      <c r="G52" s="23"/>
      <c r="H52" s="23"/>
      <c r="I52" s="23"/>
      <c r="J52" s="23"/>
      <c r="K52" s="23"/>
      <c r="L52" s="23"/>
      <c r="M52" s="24"/>
      <c r="N52" s="19"/>
    </row>
    <row r="53" spans="4:14" ht="32.25" customHeight="1">
      <c r="D53" s="25" t="s">
        <v>34</v>
      </c>
      <c r="E53" s="88">
        <f>'Local data input'!C28</f>
        <v>0.119</v>
      </c>
      <c r="F53" s="23"/>
      <c r="G53" s="114"/>
      <c r="H53" s="114"/>
      <c r="I53" s="114"/>
      <c r="J53" s="114"/>
      <c r="K53" s="114"/>
      <c r="L53" s="114"/>
      <c r="M53" s="117"/>
      <c r="N53" s="19"/>
    </row>
    <row r="54" spans="4:14" ht="31.5" customHeight="1">
      <c r="D54" s="25" t="s">
        <v>10</v>
      </c>
      <c r="E54" s="86">
        <f>'Local data input'!C30</f>
        <v>11625</v>
      </c>
      <c r="F54" s="23"/>
      <c r="G54" s="114"/>
      <c r="H54" s="114"/>
      <c r="I54" s="114"/>
      <c r="J54" s="114"/>
      <c r="K54" s="114"/>
      <c r="L54" s="114"/>
      <c r="M54" s="117"/>
      <c r="N54" s="19"/>
    </row>
    <row r="55" spans="4:14" ht="24.75" customHeight="1">
      <c r="D55" s="25" t="str">
        <f>"Cost of turnover per "&amp;TEXT('Local data input'!C11,"#,##0")&amp;" workers"</f>
        <v>Cost of turnover per 1,000 workers</v>
      </c>
      <c r="E55" s="43">
        <f>E54*E53*1000/1000*'Local data input'!C11</f>
        <v>1383375</v>
      </c>
      <c r="F55" s="23"/>
      <c r="G55" s="23"/>
      <c r="H55" s="23"/>
      <c r="I55" s="23"/>
      <c r="J55" s="23"/>
      <c r="K55" s="23"/>
      <c r="L55" s="23"/>
      <c r="M55" s="24"/>
      <c r="N55" s="19"/>
    </row>
    <row r="56" spans="4:14" ht="15">
      <c r="D56" s="25"/>
      <c r="E56" s="23"/>
      <c r="F56" s="23"/>
      <c r="G56" s="23"/>
      <c r="H56" s="23"/>
      <c r="I56" s="23"/>
      <c r="J56" s="23"/>
      <c r="K56" s="23"/>
      <c r="L56" s="23"/>
      <c r="M56" s="24"/>
      <c r="N56" s="19"/>
    </row>
    <row r="57" spans="4:14" ht="15">
      <c r="D57" s="25" t="str">
        <f>"NPV of intervention cost per "&amp;TEXT('Local data input'!C11,"#,##0")&amp;" staff"</f>
        <v>NPV of intervention cost per 1,000 staff</v>
      </c>
      <c r="E57" s="29">
        <f>E28</f>
        <v>33000</v>
      </c>
      <c r="F57" s="23"/>
      <c r="G57" s="23"/>
      <c r="H57" s="23"/>
      <c r="I57" s="23"/>
      <c r="J57" s="23"/>
      <c r="K57" s="23"/>
      <c r="L57" s="23"/>
      <c r="M57" s="24"/>
      <c r="N57" s="19"/>
    </row>
    <row r="58" spans="4:14" ht="15">
      <c r="D58" s="25"/>
      <c r="E58" s="23"/>
      <c r="F58" s="23"/>
      <c r="G58" s="23"/>
      <c r="H58" s="23"/>
      <c r="I58" s="23"/>
      <c r="J58" s="23"/>
      <c r="K58" s="23"/>
      <c r="L58" s="23"/>
      <c r="M58" s="24"/>
      <c r="N58" s="19"/>
    </row>
    <row r="59" spans="4:14" ht="15">
      <c r="D59" s="25"/>
      <c r="E59" s="26" t="s">
        <v>7</v>
      </c>
      <c r="F59" s="26" t="s">
        <v>5</v>
      </c>
      <c r="G59" s="26" t="s">
        <v>6</v>
      </c>
      <c r="H59" s="26" t="s">
        <v>22</v>
      </c>
      <c r="I59" s="26" t="s">
        <v>23</v>
      </c>
      <c r="J59" s="23"/>
      <c r="K59" s="23"/>
      <c r="L59" s="23"/>
      <c r="M59" s="24"/>
      <c r="N59" s="19"/>
    </row>
    <row r="60" spans="4:14" ht="15">
      <c r="D60" s="25" t="s">
        <v>8</v>
      </c>
      <c r="E60" s="38">
        <f>IF('Local data input'!C9=1,E40,IF('Local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F60" s="38">
        <f>IF('Local data input'!C9=1,0,IF('Local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G60" s="38">
        <f>IF('Local data input'!C9=1,0,IF('Local data input'!C9=2,0,IF('Local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H60" s="38">
        <f>IF('Local data input'!C9=1,0,IF('Local data input'!C9=2,0,IF('Local data input'!C9=3,0,IF('Local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0</v>
      </c>
      <c r="I60" s="38">
        <f>IF('Local data input'!C9=1,0,IF('Local data input'!C9=2,0,IF('Local data input'!C9=3,0,IF('Local data input'!C9=4,0,IF('Local data input'!C9=5,(('Local data input'!C10^4+4*'Local data input'!C10^3+6*'Local data input'!C10^2+4*'Local data input'!C10+1)*E40/('Local data input'!C10^4+5*'Local data input'!C10^3+10*'Local data input'!C10^2+10*'Local data input'!C10+5)),1)))))</f>
        <v>0</v>
      </c>
      <c r="J60" s="23"/>
      <c r="K60" s="44"/>
      <c r="L60" s="23"/>
      <c r="M60" s="24"/>
      <c r="N60" s="19"/>
    </row>
    <row r="61" spans="4:14" ht="15">
      <c r="D61" s="25" t="s">
        <v>11</v>
      </c>
      <c r="E61" s="41">
        <f>E60/E55</f>
        <v>0.008570763239078362</v>
      </c>
      <c r="F61" s="23"/>
      <c r="G61" s="23"/>
      <c r="H61" s="23"/>
      <c r="I61" s="23"/>
      <c r="J61" s="23"/>
      <c r="K61" s="34"/>
      <c r="L61" s="23"/>
      <c r="M61" s="24"/>
      <c r="N61" s="19"/>
    </row>
    <row r="62" spans="4:14" ht="15">
      <c r="D62" s="25"/>
      <c r="E62" s="41"/>
      <c r="F62" s="23"/>
      <c r="G62" s="23"/>
      <c r="H62" s="23"/>
      <c r="I62" s="23"/>
      <c r="J62" s="23"/>
      <c r="K62" s="23"/>
      <c r="L62" s="23"/>
      <c r="M62" s="24"/>
      <c r="N62" s="19"/>
    </row>
    <row r="63" spans="4:16" ht="39" customHeight="1">
      <c r="D63" s="121" t="str">
        <f>"The implication is that a training intervention could be expected to yield a positive return through a reduction in staff turnover if it could reduce this by "&amp;ROUND(E61,3)*100&amp;"% or more. i.e. to below "&amp;TEXT((E53*(1-E61)),"0.0%")</f>
        <v>The implication is that a training intervention could be expected to yield a positive return through a reduction in staff turnover if it could reduce this by 0.9% or more. i.e. to below 11.8%</v>
      </c>
      <c r="E63" s="122"/>
      <c r="F63" s="122"/>
      <c r="G63" s="122"/>
      <c r="H63" s="122"/>
      <c r="I63" s="122"/>
      <c r="J63" s="122"/>
      <c r="K63" s="122"/>
      <c r="L63" s="122"/>
      <c r="M63" s="123"/>
      <c r="N63" s="21"/>
      <c r="O63" s="6"/>
      <c r="P63" s="6"/>
    </row>
    <row r="65" spans="4:13" ht="15.75">
      <c r="D65" s="60" t="s">
        <v>12</v>
      </c>
      <c r="E65" s="25"/>
      <c r="F65" s="23"/>
      <c r="G65" s="23"/>
      <c r="H65" s="23"/>
      <c r="I65" s="23"/>
      <c r="J65" s="23"/>
      <c r="K65" s="23"/>
      <c r="L65" s="23"/>
      <c r="M65" s="23"/>
    </row>
    <row r="66" spans="4:13" ht="15.75">
      <c r="D66" s="61"/>
      <c r="E66" s="35"/>
      <c r="F66" s="36"/>
      <c r="G66" s="36"/>
      <c r="H66" s="36"/>
      <c r="I66" s="36"/>
      <c r="J66" s="36"/>
      <c r="K66" s="36"/>
      <c r="L66" s="36"/>
      <c r="M66" s="36"/>
    </row>
    <row r="67" spans="4:13" ht="15.75">
      <c r="D67" s="66"/>
      <c r="E67" s="23"/>
      <c r="F67" s="23"/>
      <c r="G67" s="23"/>
      <c r="H67" s="23"/>
      <c r="I67" s="23"/>
      <c r="J67" s="23"/>
      <c r="K67" s="23"/>
      <c r="L67" s="23"/>
      <c r="M67" s="24"/>
    </row>
    <row r="68" spans="4:13" ht="50.25" customHeight="1">
      <c r="D68" s="124" t="s">
        <v>30</v>
      </c>
      <c r="E68" s="105"/>
      <c r="F68" s="105"/>
      <c r="G68" s="105"/>
      <c r="H68" s="105"/>
      <c r="I68" s="105"/>
      <c r="J68" s="105"/>
      <c r="K68" s="105"/>
      <c r="L68" s="105"/>
      <c r="M68" s="115"/>
    </row>
    <row r="69" spans="4:13" ht="15.75">
      <c r="D69" s="22"/>
      <c r="E69" s="23"/>
      <c r="F69" s="23"/>
      <c r="G69" s="23"/>
      <c r="H69" s="23"/>
      <c r="I69" s="23"/>
      <c r="J69" s="23"/>
      <c r="K69" s="23"/>
      <c r="L69" s="23"/>
      <c r="M69" s="24"/>
    </row>
    <row r="70" spans="4:13" ht="15">
      <c r="D70" s="25" t="s">
        <v>35</v>
      </c>
      <c r="E70" s="86">
        <f>'Local data input'!C34</f>
        <v>44100</v>
      </c>
      <c r="F70" s="23"/>
      <c r="G70" s="23"/>
      <c r="H70" s="23"/>
      <c r="I70" s="23"/>
      <c r="J70" s="23"/>
      <c r="L70" s="23"/>
      <c r="M70" s="24"/>
    </row>
    <row r="71" spans="4:13" ht="15">
      <c r="D71" s="25" t="str">
        <f>"Output per "&amp;TEXT('Local data input'!C11,"#,##0")&amp;" workers"</f>
        <v>Output per 1,000 workers</v>
      </c>
      <c r="E71" s="29">
        <f>E70*1000/1000*'Local data input'!C11</f>
        <v>44100000</v>
      </c>
      <c r="F71" s="23"/>
      <c r="G71" s="23"/>
      <c r="H71" s="23"/>
      <c r="I71" s="23"/>
      <c r="J71" s="23"/>
      <c r="K71" s="23"/>
      <c r="L71" s="23"/>
      <c r="M71" s="24"/>
    </row>
    <row r="72" spans="4:13" ht="15">
      <c r="D72" s="25"/>
      <c r="E72" s="23"/>
      <c r="F72" s="23"/>
      <c r="G72" s="23"/>
      <c r="H72" s="23"/>
      <c r="I72" s="23"/>
      <c r="J72" s="23"/>
      <c r="K72" s="23"/>
      <c r="L72" s="23"/>
      <c r="M72" s="24"/>
    </row>
    <row r="73" spans="4:13" ht="15">
      <c r="D73" s="25" t="str">
        <f>"NPV of intervention cost per "&amp;TEXT('Local data input'!C11,"#,##0")&amp;" staff"</f>
        <v>NPV of intervention cost per 1,000 staff</v>
      </c>
      <c r="E73" s="29">
        <f>E28</f>
        <v>33000</v>
      </c>
      <c r="F73" s="23"/>
      <c r="G73" s="23"/>
      <c r="H73" s="23"/>
      <c r="I73" s="23"/>
      <c r="J73" s="23"/>
      <c r="K73" s="23"/>
      <c r="L73" s="23"/>
      <c r="M73" s="24"/>
    </row>
    <row r="74" spans="4:13" ht="15">
      <c r="D74" s="25"/>
      <c r="E74" s="23"/>
      <c r="F74" s="23"/>
      <c r="G74" s="23"/>
      <c r="H74" s="23"/>
      <c r="I74" s="23"/>
      <c r="J74" s="23"/>
      <c r="K74" s="23"/>
      <c r="L74" s="23"/>
      <c r="M74" s="24"/>
    </row>
    <row r="75" spans="4:13" ht="15">
      <c r="D75" s="25"/>
      <c r="E75" s="26" t="s">
        <v>7</v>
      </c>
      <c r="F75" s="26" t="s">
        <v>5</v>
      </c>
      <c r="G75" s="26" t="s">
        <v>6</v>
      </c>
      <c r="H75" s="26" t="s">
        <v>22</v>
      </c>
      <c r="I75" s="26" t="s">
        <v>23</v>
      </c>
      <c r="J75" s="23"/>
      <c r="K75" s="23"/>
      <c r="L75" s="23"/>
      <c r="M75" s="24"/>
    </row>
    <row r="76" spans="4:13" ht="15">
      <c r="D76" s="25" t="s">
        <v>8</v>
      </c>
      <c r="E76" s="38">
        <f>IF('Local data input'!C9=1,E40,IF('Local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F76" s="38">
        <f>IF('Local data input'!C9=1,0,IF('Local data input'!C9=2,(('Local data input'!C10+1)*E40)/('Local data input'!C10+2),IF('Local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G76" s="38">
        <f>IF('Local data input'!C9=1,0,IF('Local data input'!C9=2,0,IF('Local data input'!C9=3,(('Local data input'!C10^2+2*'Local data input'!C10+1)*E40)/('Local data input'!C10^2+3*'Local data input'!C10+3),IF('Local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11856.579595860028</v>
      </c>
      <c r="H76" s="38">
        <f>IF('Local data input'!C9=1,0,IF('Local data input'!C9=2,0,IF('Local data input'!C9=3,0,IF('Local data input'!C9=4,(('Local data input'!C10^3+3*'Local data input'!C10^2+3*'Local data input'!C10+1)*E40)/('Local data input'!C10^3+4*'Local data input'!C10^2+6*'Local data input'!C10+4),IF('Local data input'!C9=5,(('Local data input'!C10^4+4*'Local data input'!C10^3+6*'Local data input'!C10^2+4*'Local data input'!C10+1)*E40/('Local data input'!C10^4+5*'Local data input'!C10^3+10*'Local data input'!C10^2+10*'Local data input'!C10+5)),1)))))</f>
        <v>0</v>
      </c>
      <c r="I76" s="38">
        <f>IF('Local data input'!C9=1,0,IF('Local data input'!C9=2,0,IF('Local data input'!C9=3,0,IF('Local data input'!C9=4,0,IF('Local data input'!C9=5,(('Local data input'!C10^4+4*'Local data input'!C10^3+6*'Local data input'!C10^2+4*'Local data input'!C10+1)*E40/('Local data input'!C10^4+5*'Local data input'!C10^3+10*'Local data input'!C10^2+10*'Local data input'!C10+5)),1)))))</f>
        <v>0</v>
      </c>
      <c r="J76" s="23"/>
      <c r="K76" s="23"/>
      <c r="L76" s="23"/>
      <c r="M76" s="24"/>
    </row>
    <row r="77" spans="4:13" ht="15">
      <c r="D77" s="25" t="s">
        <v>11</v>
      </c>
      <c r="E77" s="47">
        <f>E76/E71</f>
        <v>0.0002688566801782319</v>
      </c>
      <c r="F77" s="23"/>
      <c r="G77" s="23"/>
      <c r="H77" s="23"/>
      <c r="I77" s="23"/>
      <c r="J77" s="23"/>
      <c r="K77" s="23"/>
      <c r="L77" s="23"/>
      <c r="M77" s="24"/>
    </row>
    <row r="78" spans="4:13" ht="15">
      <c r="D78" s="25"/>
      <c r="E78" s="47"/>
      <c r="F78" s="23"/>
      <c r="G78" s="23"/>
      <c r="H78" s="23"/>
      <c r="I78" s="23"/>
      <c r="J78" s="23"/>
      <c r="K78" s="23"/>
      <c r="L78" s="23"/>
      <c r="M78" s="24"/>
    </row>
    <row r="79" spans="4:13" ht="33.75" customHeight="1">
      <c r="D79" s="118" t="str">
        <f>"The implication is that a training intervention could be expected to yield a positive return through an increase in productivity if it could increase this by "&amp;ROUND(E77,4)*100&amp;"% or more. i.e. to above "&amp;TEXT(ROUND((E70*(1+E77)),0),"£#,#00")</f>
        <v>The implication is that a training intervention could be expected to yield a positive return through an increase in productivity if it could increase this by 0.03% or more. i.e. to above £44,112</v>
      </c>
      <c r="E79" s="119"/>
      <c r="F79" s="119"/>
      <c r="G79" s="119"/>
      <c r="H79" s="119"/>
      <c r="I79" s="119"/>
      <c r="J79" s="119"/>
      <c r="K79" s="119"/>
      <c r="L79" s="119"/>
      <c r="M79" s="120"/>
    </row>
    <row r="82" ht="12.75">
      <c r="D82" s="2"/>
    </row>
    <row r="83" ht="12.75">
      <c r="D83" s="2"/>
    </row>
    <row r="84" ht="12.75">
      <c r="D84" s="2"/>
    </row>
    <row r="85" ht="12.75">
      <c r="D85" s="2"/>
    </row>
    <row r="86" ht="12.75">
      <c r="D86" s="2"/>
    </row>
    <row r="87" ht="12.75">
      <c r="D87" s="2"/>
    </row>
    <row r="88" ht="12.75">
      <c r="D88" s="2"/>
    </row>
    <row r="89" ht="12.75">
      <c r="D89" s="2"/>
    </row>
  </sheetData>
  <sheetProtection/>
  <mergeCells count="15">
    <mergeCell ref="G53:M53"/>
    <mergeCell ref="D79:M79"/>
    <mergeCell ref="D63:M63"/>
    <mergeCell ref="D5:M5"/>
    <mergeCell ref="G54:M54"/>
    <mergeCell ref="D51:M51"/>
    <mergeCell ref="D68:M68"/>
    <mergeCell ref="D7:H8"/>
    <mergeCell ref="K19:M21"/>
    <mergeCell ref="D35:M35"/>
    <mergeCell ref="K16:M17"/>
    <mergeCell ref="D46:M46"/>
    <mergeCell ref="J44:M44"/>
    <mergeCell ref="D13:M13"/>
    <mergeCell ref="G38:M39"/>
  </mergeCells>
  <conditionalFormatting sqref="F22:I22">
    <cfRule type="cellIs" priority="1" dxfId="0" operator="equal" stopIfTrue="1">
      <formula>0</formula>
    </cfRule>
  </conditionalFormatting>
  <printOptions/>
  <pageMargins left="0.5118110236220472" right="0" top="0.5511811023622047" bottom="0.35433070866141736" header="0.31496062992125984" footer="0.31496062992125984"/>
  <pageSetup fitToHeight="1" fitToWidth="1" horizontalDpi="600" verticalDpi="600" orientation="portrait" paperSize="9" scale="55" r:id="rId2"/>
  <rowBreaks count="1" manualBreakCount="1">
    <brk id="46" min="3" max="12"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C4:AC40"/>
  <sheetViews>
    <sheetView zoomScalePageLayoutView="0" workbookViewId="0" topLeftCell="A1">
      <selection activeCell="H2" sqref="H2"/>
    </sheetView>
  </sheetViews>
  <sheetFormatPr defaultColWidth="9.140625" defaultRowHeight="12.75"/>
  <cols>
    <col min="1" max="1" width="5.8515625" style="1" customWidth="1"/>
    <col min="2" max="2" width="4.8515625" style="1" customWidth="1"/>
    <col min="3" max="3" width="35.8515625" style="1" customWidth="1"/>
    <col min="4" max="4" width="14.28125" style="1" customWidth="1"/>
    <col min="5" max="5" width="12.57421875" style="1" customWidth="1"/>
    <col min="6" max="6" width="12.8515625" style="1" customWidth="1"/>
    <col min="7" max="7" width="13.28125" style="1" customWidth="1"/>
    <col min="8" max="8" width="12.57421875" style="1" customWidth="1"/>
    <col min="9" max="9" width="9.140625" style="1" customWidth="1"/>
    <col min="10" max="10" width="3.00390625" style="1" customWidth="1"/>
    <col min="11" max="11" width="3.57421875" style="1" customWidth="1"/>
    <col min="12" max="12" width="9.140625" style="1" customWidth="1"/>
    <col min="13" max="13" width="13.7109375" style="1" customWidth="1"/>
    <col min="14" max="14" width="4.8515625" style="1" customWidth="1"/>
    <col min="15" max="16" width="9.140625" style="1" customWidth="1"/>
    <col min="17" max="17" width="9.7109375" style="1" bestFit="1" customWidth="1"/>
    <col min="18" max="18" width="9.140625" style="1" customWidth="1"/>
    <col min="19" max="19" width="10.28125" style="1" bestFit="1" customWidth="1"/>
    <col min="20" max="27" width="9.140625" style="1" customWidth="1"/>
    <col min="28" max="28" width="7.8515625" style="1" hidden="1" customWidth="1"/>
    <col min="29" max="29" width="9.28125" style="1" hidden="1" customWidth="1"/>
    <col min="30" max="16384" width="9.140625" style="1" customWidth="1"/>
  </cols>
  <sheetData>
    <row r="1" ht="12.75" customHeight="1"/>
    <row r="2" ht="12.75" customHeight="1"/>
    <row r="3" ht="12.75" customHeight="1"/>
    <row r="4" spans="3:5" ht="12.75" customHeight="1">
      <c r="C4" s="73"/>
      <c r="D4" s="73"/>
      <c r="E4" s="73"/>
    </row>
    <row r="5" spans="3:12" ht="12.75" customHeight="1">
      <c r="C5" s="113" t="s">
        <v>68</v>
      </c>
      <c r="D5" s="113"/>
      <c r="E5" s="113"/>
      <c r="F5" s="113"/>
      <c r="G5" s="113"/>
      <c r="H5" s="113"/>
      <c r="I5" s="113"/>
      <c r="J5" s="113"/>
      <c r="K5" s="113"/>
      <c r="L5" s="113"/>
    </row>
    <row r="6" spans="3:5" ht="12.75" customHeight="1">
      <c r="C6" s="73"/>
      <c r="D6" s="73"/>
      <c r="E6" s="73"/>
    </row>
    <row r="7" spans="3:29" ht="37.5" customHeight="1">
      <c r="C7" s="110" t="s">
        <v>39</v>
      </c>
      <c r="D7" s="110"/>
      <c r="E7" s="110"/>
      <c r="F7" s="110"/>
      <c r="AB7" s="1">
        <v>2</v>
      </c>
      <c r="AC7" s="16">
        <v>1</v>
      </c>
    </row>
    <row r="8" ht="16.5" customHeight="1">
      <c r="AB8" s="1">
        <v>4</v>
      </c>
    </row>
    <row r="9" spans="3:28" ht="16.5" customHeight="1">
      <c r="C9" s="60" t="s">
        <v>17</v>
      </c>
      <c r="D9" s="25"/>
      <c r="E9" s="23"/>
      <c r="F9" s="23"/>
      <c r="G9" s="23"/>
      <c r="H9" s="23"/>
      <c r="I9" s="23"/>
      <c r="J9" s="23"/>
      <c r="K9" s="23"/>
      <c r="L9" s="23"/>
      <c r="AB9" s="1">
        <v>5</v>
      </c>
    </row>
    <row r="10" spans="3:12" ht="15.75">
      <c r="C10" s="61" t="s">
        <v>4</v>
      </c>
      <c r="D10" s="35"/>
      <c r="E10" s="36"/>
      <c r="F10" s="36"/>
      <c r="G10" s="36"/>
      <c r="H10" s="36"/>
      <c r="I10" s="36"/>
      <c r="J10" s="36"/>
      <c r="K10" s="36"/>
      <c r="L10" s="36"/>
    </row>
    <row r="11" spans="3:12" ht="15.75">
      <c r="C11" s="22"/>
      <c r="D11" s="23"/>
      <c r="E11" s="23"/>
      <c r="F11" s="23"/>
      <c r="G11" s="23"/>
      <c r="H11" s="23"/>
      <c r="I11" s="23"/>
      <c r="J11" s="23"/>
      <c r="K11" s="23"/>
      <c r="L11" s="24"/>
    </row>
    <row r="12" spans="3:12" ht="36" customHeight="1">
      <c r="C12" s="124" t="s">
        <v>37</v>
      </c>
      <c r="D12" s="126"/>
      <c r="E12" s="126"/>
      <c r="F12" s="126"/>
      <c r="G12" s="126"/>
      <c r="H12" s="126"/>
      <c r="I12" s="126"/>
      <c r="J12" s="126"/>
      <c r="K12" s="126"/>
      <c r="L12" s="127"/>
    </row>
    <row r="13" spans="3:12" ht="15">
      <c r="C13" s="25"/>
      <c r="D13" s="26"/>
      <c r="E13" s="26"/>
      <c r="F13" s="26"/>
      <c r="G13" s="23"/>
      <c r="H13" s="23"/>
      <c r="I13" s="23"/>
      <c r="J13" s="23"/>
      <c r="K13" s="23"/>
      <c r="L13" s="24"/>
    </row>
    <row r="14" spans="3:12" ht="15">
      <c r="C14" s="27" t="s">
        <v>13</v>
      </c>
      <c r="D14" s="92">
        <f>'Local data input'!C50</f>
        <v>0.2</v>
      </c>
      <c r="E14" s="29"/>
      <c r="F14" s="29"/>
      <c r="G14" s="23"/>
      <c r="H14" s="23"/>
      <c r="I14" s="23"/>
      <c r="J14" s="23"/>
      <c r="K14" s="23"/>
      <c r="L14" s="24"/>
    </row>
    <row r="15" spans="3:13" ht="12.75" customHeight="1">
      <c r="C15" s="116" t="str">
        <f>"Cost of staff absence per "&amp;TEXT('Local data input'!C46,"#,##0")&amp;" workers"</f>
        <v>Cost of staff absence per 1,000 workers</v>
      </c>
      <c r="D15" s="89">
        <f>'Local data input'!C52</f>
        <v>42783</v>
      </c>
      <c r="E15" s="29"/>
      <c r="F15" s="29"/>
      <c r="G15" s="32"/>
      <c r="H15" s="32"/>
      <c r="I15" s="32"/>
      <c r="J15" s="32"/>
      <c r="K15" s="32"/>
      <c r="L15" s="33"/>
      <c r="M15" s="3"/>
    </row>
    <row r="16" spans="3:13" ht="15">
      <c r="C16" s="116"/>
      <c r="D16" s="23"/>
      <c r="E16" s="23"/>
      <c r="F16" s="23"/>
      <c r="G16" s="32"/>
      <c r="H16" s="32"/>
      <c r="I16" s="32"/>
      <c r="J16" s="32"/>
      <c r="K16" s="32"/>
      <c r="L16" s="33"/>
      <c r="M16" s="3"/>
    </row>
    <row r="17" spans="3:12" ht="15">
      <c r="C17" s="27"/>
      <c r="D17" s="26" t="s">
        <v>7</v>
      </c>
      <c r="E17" s="26" t="s">
        <v>5</v>
      </c>
      <c r="F17" s="26" t="s">
        <v>6</v>
      </c>
      <c r="G17" s="26" t="s">
        <v>22</v>
      </c>
      <c r="H17" s="26" t="s">
        <v>23</v>
      </c>
      <c r="I17" s="23"/>
      <c r="J17" s="23"/>
      <c r="K17" s="23"/>
      <c r="L17" s="24"/>
    </row>
    <row r="18" spans="3:12" ht="27.75" customHeight="1">
      <c r="C18" s="55" t="str">
        <f>"Implied necessary cost reduction per "&amp;TEXT('Local data input'!C46,"#,##0")&amp;" workers"</f>
        <v>Implied necessary cost reduction per 1,000 workers</v>
      </c>
      <c r="D18" s="38">
        <f>IF('Local data input'!$C$44=1,'Local data input'!C52,IF('Local data input'!$C$44=2,(('Local data input'!$C$45+1)*'Local data input'!C52)/('Local data input'!$C$45+2),IF('Local data input'!$C$44=3,(('Local data input'!$C$45^2+2*'Local data input'!$C$45+1)*'Local data input'!C52)/('Local data input'!$C$45^2+3*'Local data input'!$C$45+3),IF('Local data input'!$C$44=4,(('Local data input'!$C$45^3+3*'Local data input'!$C$45^2+3*'Local data input'!$C$45+1)*'Local data input'!C52)/('Local data input'!$C$45^3+4*'Local data input'!$C$45^2+6*'Local data input'!$C$45+4),IF('Local data input'!$C$44=5,(('Local data input'!$C$45^4+4*'Local data input'!$C$45^3+6*'Local data input'!$C$45^2+4*'Local data input'!$C$45+1)*'Local data input'!C52/('Local data input'!$C$45^4+5*'Local data input'!$C$45^3+10*'Local data input'!$C$45^2+10*'Local data input'!$C$45+5)),1)))))*D14</f>
        <v>3074.3033021192705</v>
      </c>
      <c r="E18" s="38">
        <f>IF('Local data input'!$C$44=1,0,IF('Local data input'!$C$44=2,(('Local data input'!$C$45+1)*'Local data input'!C52)/('Local data input'!$C$45+2),IF('Local data input'!$C$44=3,(('Local data input'!$C$45^2+2*'Local data input'!$C$45+1)*'Local data input'!C52)/('Local data input'!$C$45^2+3*'Local data input'!$C$45+3),IF('Local data input'!$C$44=4,(('Local data input'!$C$45^3+3*'Local data input'!$C$45^2+3*'Local data input'!$C$45+1)*'Local data input'!C52)/('Local data input'!$C$45^3+4*'Local data input'!$C$45^2+6*'Local data input'!$C$45+4),IF('Local data input'!$C$44=5,(('Local data input'!$C$45^4+4*'Local data input'!$C$45^3+6*'Local data input'!$C$45^2+4*'Local data input'!$C$45+1)*'Local data input'!C52/('Local data input'!$C$45^4+5*'Local data input'!$C$45^3+10*'Local data input'!$C$45^2+10*'Local data input'!$C$45+5)),1)))))*D14</f>
        <v>3074.3033021192705</v>
      </c>
      <c r="F18" s="38">
        <f>IF('Local data input'!$C$44=1,0,IF('Local data input'!$C$44=2,0,IF('Local data input'!$C$44=3,(('Local data input'!$C$45^2+2*'Local data input'!$C$45+1)*'Local data input'!C52)/('Local data input'!$C$45^2+3*'Local data input'!$C$45+3),IF('Local data input'!$C$44=4,(('Local data input'!$C$45^3+3*'Local data input'!$C$45^2+3*'Local data input'!$C$45+1)*'Local data input'!C52)/('Local data input'!$C$45^3+4*'Local data input'!$C$45^2+6*'Local data input'!$C$45+4),IF('Local data input'!$C$44=5,(('Local data input'!$C$45^4+4*'Local data input'!$C$45^3+6*'Local data input'!$C$45^2+4*'Local data input'!$C$45+1)*'Local data input'!C52/('Local data input'!$C$45^4+5*'Local data input'!$C$45^3+10*'Local data input'!$C$45^2+10*'Local data input'!$C$45+5)),1)))))*D14</f>
        <v>3074.3033021192705</v>
      </c>
      <c r="G18" s="38">
        <f>IF('Local data input'!$C$44=1,0,IF('Local data input'!$C$44=2,0,IF('Local data input'!$C$44=3,0,IF('Local data input'!$C$44=4,(('Local data input'!$C$45^3+3*'Local data input'!$C$45^2+3*'Local data input'!$C$45+1)*'Local data input'!C52)/('Local data input'!$C$45^3+4*'Local data input'!$C$45^2+6*'Local data input'!$C$45+4),IF('Local data input'!$C$44=5,(('Local data input'!$C$45^4+4*'Local data input'!$C$45^3+6*'Local data input'!$C$45^2+4*'Local data input'!$C$45+1)*'Local data input'!C52/('Local data input'!$C$45^4+5*'Local data input'!$C$45^3+10*'Local data input'!$C$45^2+10*'Local data input'!$C$45+5)),1)))))*D14</f>
        <v>0</v>
      </c>
      <c r="H18" s="38">
        <f>IF('Local data input'!$C$44=1,0,IF('Local data input'!$C$44=2,0,IF('Local data input'!$C$44=3,0,IF('Local data input'!$C$44=4,0,IF('Local data input'!$C$44=5,(('Local data input'!$C$45^4+4*'Local data input'!$C$45^3+6*'Local data input'!$C$45^2+4*'Local data input'!$C$45+1)*'Local data input'!C52/('Local data input'!$C$45^4+5*'Local data input'!$C$45^3+10*'Local data input'!$C$45^2+10*'Local data input'!$C$45+5)),1)))))*D14</f>
        <v>0</v>
      </c>
      <c r="I18" s="23"/>
      <c r="J18" s="23"/>
      <c r="K18" s="23"/>
      <c r="L18" s="24"/>
    </row>
    <row r="19" spans="3:12" ht="15.75">
      <c r="C19" s="27"/>
      <c r="D19" s="23"/>
      <c r="E19" s="23"/>
      <c r="F19" s="23"/>
      <c r="G19" s="23"/>
      <c r="H19" s="30"/>
      <c r="I19" s="23"/>
      <c r="J19" s="23"/>
      <c r="K19" s="23"/>
      <c r="L19" s="24"/>
    </row>
    <row r="20" spans="3:13" ht="15">
      <c r="C20" s="27"/>
      <c r="D20" s="29"/>
      <c r="E20" s="29"/>
      <c r="F20" s="29"/>
      <c r="G20" s="32"/>
      <c r="H20" s="32"/>
      <c r="I20" s="32"/>
      <c r="J20" s="32"/>
      <c r="K20" s="32"/>
      <c r="L20" s="33"/>
      <c r="M20" s="3"/>
    </row>
    <row r="21" spans="3:19" ht="37.5" customHeight="1">
      <c r="C21" s="121" t="str">
        <f>"The implication is that a comparable intervention could be expected to yield a positive return through a reduction in staff absence if it costs less than £"&amp;TEXT((ROUND(D18,-2)),"#,##0")&amp;" per "&amp;TEXT('Local data input'!C46,"#,##0")&amp;" workers"</f>
        <v>The implication is that a comparable intervention could be expected to yield a positive return through a reduction in staff absence if it costs less than £3,100 per 1,000 workers</v>
      </c>
      <c r="D21" s="122"/>
      <c r="E21" s="122"/>
      <c r="F21" s="122"/>
      <c r="G21" s="122"/>
      <c r="H21" s="122"/>
      <c r="I21" s="122"/>
      <c r="J21" s="122"/>
      <c r="K21" s="122"/>
      <c r="L21" s="123"/>
      <c r="M21" s="6"/>
      <c r="S21" s="14"/>
    </row>
    <row r="22" spans="3:19" ht="21" customHeight="1">
      <c r="C22" s="56"/>
      <c r="D22" s="56"/>
      <c r="E22" s="56"/>
      <c r="F22" s="56"/>
      <c r="G22" s="56"/>
      <c r="H22" s="56"/>
      <c r="I22" s="56"/>
      <c r="J22" s="56"/>
      <c r="K22" s="56"/>
      <c r="L22" s="56"/>
      <c r="M22" s="18"/>
      <c r="S22" s="14"/>
    </row>
    <row r="23" spans="3:12" ht="19.5" customHeight="1">
      <c r="C23" s="60" t="s">
        <v>16</v>
      </c>
      <c r="D23" s="25"/>
      <c r="E23" s="23"/>
      <c r="F23" s="23"/>
      <c r="G23" s="23"/>
      <c r="H23" s="23"/>
      <c r="I23" s="23"/>
      <c r="J23" s="23"/>
      <c r="K23" s="23"/>
      <c r="L23" s="23"/>
    </row>
    <row r="24" spans="3:12" ht="15.75">
      <c r="C24" s="61" t="s">
        <v>9</v>
      </c>
      <c r="D24" s="35"/>
      <c r="E24" s="36"/>
      <c r="F24" s="36"/>
      <c r="G24" s="36"/>
      <c r="H24" s="36"/>
      <c r="I24" s="36"/>
      <c r="J24" s="36"/>
      <c r="K24" s="36"/>
      <c r="L24" s="36"/>
    </row>
    <row r="25" spans="3:12" ht="15.75">
      <c r="C25" s="22"/>
      <c r="D25" s="23"/>
      <c r="E25" s="23"/>
      <c r="F25" s="23"/>
      <c r="G25" s="23"/>
      <c r="H25" s="23"/>
      <c r="I25" s="23"/>
      <c r="J25" s="23"/>
      <c r="K25" s="23"/>
      <c r="L25" s="24"/>
    </row>
    <row r="26" spans="3:12" ht="30" customHeight="1">
      <c r="C26" s="124" t="s">
        <v>38</v>
      </c>
      <c r="D26" s="126"/>
      <c r="E26" s="126"/>
      <c r="F26" s="126"/>
      <c r="G26" s="126"/>
      <c r="H26" s="126"/>
      <c r="I26" s="126"/>
      <c r="J26" s="126"/>
      <c r="K26" s="126"/>
      <c r="L26" s="127"/>
    </row>
    <row r="27" spans="3:12" ht="15">
      <c r="C27" s="25"/>
      <c r="D27" s="26"/>
      <c r="E27" s="26"/>
      <c r="F27" s="26"/>
      <c r="G27" s="23"/>
      <c r="H27" s="23"/>
      <c r="I27" s="23"/>
      <c r="J27" s="23"/>
      <c r="K27" s="23"/>
      <c r="L27" s="24"/>
    </row>
    <row r="28" spans="3:12" ht="15">
      <c r="C28" s="27" t="s">
        <v>40</v>
      </c>
      <c r="D28" s="92">
        <f>'Local data input'!C56</f>
        <v>0.64</v>
      </c>
      <c r="E28" s="29"/>
      <c r="F28" s="29"/>
      <c r="G28" s="23"/>
      <c r="H28" s="23"/>
      <c r="I28" s="23"/>
      <c r="J28" s="23"/>
      <c r="K28" s="23"/>
      <c r="L28" s="24"/>
    </row>
    <row r="29" spans="3:12" ht="15">
      <c r="C29" s="27"/>
      <c r="D29" s="92"/>
      <c r="E29" s="29"/>
      <c r="F29" s="29"/>
      <c r="G29" s="23"/>
      <c r="H29" s="23"/>
      <c r="I29" s="23"/>
      <c r="J29" s="23"/>
      <c r="K29" s="23"/>
      <c r="L29" s="24"/>
    </row>
    <row r="30" spans="3:12" ht="12.75" customHeight="1">
      <c r="C30" s="25" t="s">
        <v>10</v>
      </c>
      <c r="D30" s="86">
        <f>'Local data input'!C30</f>
        <v>11625</v>
      </c>
      <c r="E30" s="23"/>
      <c r="F30" s="105"/>
      <c r="G30" s="105"/>
      <c r="H30" s="105"/>
      <c r="I30" s="105"/>
      <c r="J30" s="105"/>
      <c r="K30" s="105"/>
      <c r="L30" s="115"/>
    </row>
    <row r="31" spans="3:12" ht="17.25" customHeight="1">
      <c r="C31" s="25"/>
      <c r="D31" s="86"/>
      <c r="E31" s="23"/>
      <c r="F31" s="105"/>
      <c r="G31" s="105"/>
      <c r="H31" s="105"/>
      <c r="I31" s="105"/>
      <c r="J31" s="105"/>
      <c r="K31" s="105"/>
      <c r="L31" s="115"/>
    </row>
    <row r="32" spans="3:12" ht="15">
      <c r="C32" s="25" t="s">
        <v>34</v>
      </c>
      <c r="D32" s="88">
        <f>'Local data input'!C28</f>
        <v>0.119</v>
      </c>
      <c r="E32" s="23"/>
      <c r="F32" s="105"/>
      <c r="G32" s="105"/>
      <c r="H32" s="105"/>
      <c r="I32" s="105"/>
      <c r="J32" s="105"/>
      <c r="K32" s="105"/>
      <c r="L32" s="115"/>
    </row>
    <row r="33" spans="3:12" ht="15">
      <c r="C33" s="25"/>
      <c r="D33" s="58"/>
      <c r="E33" s="23"/>
      <c r="F33" s="105"/>
      <c r="G33" s="105"/>
      <c r="H33" s="105"/>
      <c r="I33" s="105"/>
      <c r="J33" s="105"/>
      <c r="K33" s="105"/>
      <c r="L33" s="115"/>
    </row>
    <row r="34" spans="3:12" ht="15">
      <c r="C34" s="25" t="str">
        <f>"Cost of turnover per "&amp;TEXT('Local data input'!C46,"#,##0")&amp;" workers"</f>
        <v>Cost of turnover per 1,000 workers</v>
      </c>
      <c r="D34" s="43">
        <f>D32*D30*1000/1000*'Local data input'!C46</f>
        <v>1383375</v>
      </c>
      <c r="E34" s="23"/>
      <c r="F34" s="23"/>
      <c r="G34" s="23"/>
      <c r="H34" s="23"/>
      <c r="I34" s="23"/>
      <c r="J34" s="23"/>
      <c r="K34" s="23"/>
      <c r="L34" s="24"/>
    </row>
    <row r="35" spans="3:12" ht="15">
      <c r="C35" s="25"/>
      <c r="D35" s="23"/>
      <c r="E35" s="23"/>
      <c r="F35" s="23"/>
      <c r="G35" s="23"/>
      <c r="H35" s="23"/>
      <c r="I35" s="23"/>
      <c r="J35" s="23"/>
      <c r="K35" s="23"/>
      <c r="L35" s="24"/>
    </row>
    <row r="36" spans="3:19" ht="12.75" customHeight="1">
      <c r="C36" s="25"/>
      <c r="D36" s="26" t="s">
        <v>7</v>
      </c>
      <c r="E36" s="26" t="s">
        <v>5</v>
      </c>
      <c r="F36" s="26" t="s">
        <v>6</v>
      </c>
      <c r="G36" s="26" t="s">
        <v>22</v>
      </c>
      <c r="H36" s="26" t="s">
        <v>23</v>
      </c>
      <c r="I36" s="23"/>
      <c r="J36" s="23"/>
      <c r="K36" s="23"/>
      <c r="L36" s="24"/>
      <c r="S36" s="15"/>
    </row>
    <row r="37" spans="3:12" ht="30">
      <c r="C37" s="59" t="str">
        <f>"Implied necessary cost reduction per "&amp;TEXT('Local data input'!C46,"#,##0")&amp;" workers"</f>
        <v>Implied necessary cost reduction per 1,000 workers</v>
      </c>
      <c r="D37" s="38">
        <f>IF('Local data input'!$C$44=1,D34,IF('Local data input'!$C$44=2,(('Local data input'!$C$45+1)*D34)/('Local data input'!$C$45+2),IF('Local data input'!$C$44=3,(('Local data input'!$C$45^2+2*'Local data input'!$C$45+1)*D34)/('Local data input'!$C$45^2+3*'Local data input'!$C$45+3),IF('Local data input'!$C$44=4,(('Local data input'!$C$45^3+3*'Local data input'!$C$45^2+3*'Local data input'!$C$45+1)*D34)/('Local data input'!$C$45^3+4*'Local data input'!$C$45^2+6*'Local data input'!$C$45+4),IF('Local data input'!$C$44=5,(('Local data input'!$C$45^4+4*'Local data input'!$C$45^3+6*'Local data input'!$C$45^2+4*'Local data input'!$C$45+1)*D34/('Local data input'!$C$45^4+5*'Local data input'!$C$45^3+10*'Local data input'!$C$45^2+10*'Local data input'!$C$45+5)),1)))))*D28</f>
        <v>318101.25184820103</v>
      </c>
      <c r="E37" s="38">
        <f>IF('Local data input'!$C$44=1,0,IF('Local data input'!$C$44=2,(('Local data input'!$C$45+1)*D34)/('Local data input'!$C$45+2),IF('Local data input'!$C$44=3,(('Local data input'!$C$45^2+2*'Local data input'!$C$45+1)*D34)/('Local data input'!$C$45^2+3*'Local data input'!$C$45+3),IF('Local data input'!$C$44=4,(('Local data input'!$C$45^3+3*'Local data input'!$C$45^2+3*'Local data input'!$C$45+1)*D34)/('Local data input'!$C$45^3+4*'Local data input'!$C$45^2+6*'Local data input'!$C$45+4),IF('Local data input'!$C$44=5,(('Local data input'!$C$45^4+4*'Local data input'!$C$45^3+6*'Local data input'!$C$45^2+4*'Local data input'!$C$45+1)*D34/('Local data input'!$C$45^4+5*'Local data input'!$C$45^3+10*'Local data input'!$C$45^2+10*'Local data input'!$C$45+5)),1)))))*D28</f>
        <v>318101.25184820103</v>
      </c>
      <c r="F37" s="38">
        <f>IF('Local data input'!$C$44=1,0,IF('Local data input'!$C$44=2,0,IF('Local data input'!$C$44=3,(('Local data input'!$C$45^2+2*'Local data input'!$C$45+1)*D34)/('Local data input'!$C$45^2+3*'Local data input'!$C$45+3),IF('Local data input'!$C$44=4,(('Local data input'!$C$45^3+3*'Local data input'!$C$45^2+3*'Local data input'!$C$45+1)*D34)/('Local data input'!$C$45^3+4*'Local data input'!$C$45^2+6*'Local data input'!$C$45+4),IF('Local data input'!$C$44=5,(('Local data input'!$C$45^4+4*'Local data input'!$C$45^3+6*'Local data input'!$C$45^2+4*'Local data input'!$C$45+1)*D34/('Local data input'!$C$45^4+5*'Local data input'!$C$45^3+10*'Local data input'!$C$45^2+10*'Local data input'!$C$45+5)),1)))))*D28</f>
        <v>318101.25184820103</v>
      </c>
      <c r="G37" s="38">
        <f>IF('Local data input'!$C$44=1,0,IF('Local data input'!$C$44=2,0,IF('Local data input'!$C$44=3,0,IF('Local data input'!$C$44=4,(('Local data input'!$C$45^3+3*'Local data input'!$C$45^2+3*'Local data input'!$C$45+1)*D34)/('Local data input'!$C$45^3+4*'Local data input'!$C$45^2+6*'Local data input'!$C$45+4),IF('Local data input'!$C$44=5,(('Local data input'!$C$45^4+4*'Local data input'!$C$45^3+6*'Local data input'!$C$45^2+4*'Local data input'!$C$45+1)*D34/('Local data input'!$C$45^4+5*'Local data input'!$C$45^3+10*'Local data input'!$C$45^2+10*'Local data input'!$C$45+5)),1)))))*D28</f>
        <v>0</v>
      </c>
      <c r="H37" s="38">
        <f>IF('Local data input'!$C$44=1,0,IF('Local data input'!$C$44=2,0,IF('Local data input'!$C$44=3,0,IF('Local data input'!$C$44=4,0,IF('Local data input'!$C$44=5,(('Local data input'!$C$45^4+4*'Local data input'!$C$45^3+6*'Local data input'!$C$45^2+4*'Local data input'!$C$45+1)*D34/('Local data input'!$C$45^4+5*'Local data input'!$C$45^3+10*'Local data input'!$C$45^2+10*'Local data input'!$C$45+5)),1)))))*D28</f>
        <v>0</v>
      </c>
      <c r="I37" s="23"/>
      <c r="J37" s="23"/>
      <c r="K37" s="23"/>
      <c r="L37" s="24"/>
    </row>
    <row r="38" spans="3:12" ht="15">
      <c r="C38" s="59"/>
      <c r="D38" s="38"/>
      <c r="E38" s="38"/>
      <c r="F38" s="38"/>
      <c r="G38" s="38"/>
      <c r="H38" s="38"/>
      <c r="I38" s="23"/>
      <c r="J38" s="23"/>
      <c r="K38" s="23"/>
      <c r="L38" s="24"/>
    </row>
    <row r="39" spans="3:17" ht="35.25" customHeight="1">
      <c r="C39" s="121" t="str">
        <f>"The implication is that a comparable intervention could be expected to yield a positive return through a reduction in staff turnover if it costs less than £"&amp;TEXT((ROUND(D37,-2)),"#,##0")&amp;" per "&amp;TEXT('Local data input'!C46,"#,##0")&amp;" workers"</f>
        <v>The implication is that a comparable intervention could be expected to yield a positive return through a reduction in staff turnover if it costs less than £318,100 per 1,000 workers</v>
      </c>
      <c r="D39" s="122"/>
      <c r="E39" s="122"/>
      <c r="F39" s="122"/>
      <c r="G39" s="122"/>
      <c r="H39" s="122"/>
      <c r="I39" s="122"/>
      <c r="J39" s="122"/>
      <c r="K39" s="122"/>
      <c r="L39" s="123"/>
      <c r="Q39" s="5"/>
    </row>
    <row r="40" spans="3:19" ht="27.75" customHeight="1">
      <c r="C40" s="13"/>
      <c r="D40" s="13"/>
      <c r="E40" s="13"/>
      <c r="F40" s="13"/>
      <c r="G40" s="13"/>
      <c r="H40" s="13"/>
      <c r="I40" s="6"/>
      <c r="J40" s="6"/>
      <c r="K40" s="6"/>
      <c r="L40" s="6"/>
      <c r="M40" s="6"/>
      <c r="S40" s="7"/>
    </row>
  </sheetData>
  <sheetProtection/>
  <mergeCells count="9">
    <mergeCell ref="C21:L21"/>
    <mergeCell ref="C39:L39"/>
    <mergeCell ref="C7:F7"/>
    <mergeCell ref="C5:L5"/>
    <mergeCell ref="C15:C16"/>
    <mergeCell ref="C12:L12"/>
    <mergeCell ref="C26:L26"/>
    <mergeCell ref="F30:L31"/>
    <mergeCell ref="F32:L33"/>
  </mergeCells>
  <printOptions/>
  <pageMargins left="0.5118110236220472" right="0" top="0.5511811023622047" bottom="0" header="0.31496062992125984" footer="0.31496062992125984"/>
  <pageSetup fitToHeight="1" fitToWidth="1" horizontalDpi="600" verticalDpi="600" orientation="portrait" paperSize="9" scale="69" r:id="rId2"/>
  <drawing r:id="rId1"/>
</worksheet>
</file>

<file path=xl/worksheets/sheet6.xml><?xml version="1.0" encoding="utf-8"?>
<worksheet xmlns="http://schemas.openxmlformats.org/spreadsheetml/2006/main" xmlns:r="http://schemas.openxmlformats.org/officeDocument/2006/relationships">
  <dimension ref="B1:M39"/>
  <sheetViews>
    <sheetView showGridLines="0" zoomScalePageLayoutView="0" workbookViewId="0" topLeftCell="A1">
      <selection activeCell="C18" sqref="C18"/>
    </sheetView>
  </sheetViews>
  <sheetFormatPr defaultColWidth="9.140625" defaultRowHeight="12.75"/>
  <cols>
    <col min="1" max="1" width="9.140625" style="99" customWidth="1"/>
    <col min="2" max="2" width="4.28125" style="99" customWidth="1"/>
    <col min="3" max="3" width="45.421875" style="99" customWidth="1"/>
    <col min="4" max="16384" width="9.140625" style="99" customWidth="1"/>
  </cols>
  <sheetData>
    <row r="1" spans="2:4" ht="15">
      <c r="B1" s="103"/>
      <c r="C1" s="101"/>
      <c r="D1" s="103"/>
    </row>
    <row r="2" spans="2:4" ht="15.75">
      <c r="B2" s="130"/>
      <c r="C2" s="131"/>
      <c r="D2" s="102"/>
    </row>
    <row r="3" spans="2:4" ht="14.25">
      <c r="B3" s="102"/>
      <c r="C3" s="100"/>
      <c r="D3" s="102"/>
    </row>
    <row r="4" spans="2:4" ht="14.25">
      <c r="B4" s="102"/>
      <c r="C4" s="100"/>
      <c r="D4" s="102"/>
    </row>
    <row r="5" spans="2:13" ht="30.75" customHeight="1">
      <c r="B5" s="113" t="s">
        <v>68</v>
      </c>
      <c r="C5" s="113"/>
      <c r="D5" s="113"/>
      <c r="E5" s="113"/>
      <c r="F5" s="113"/>
      <c r="G5" s="113"/>
      <c r="H5" s="79"/>
      <c r="I5" s="79"/>
      <c r="J5" s="79"/>
      <c r="K5" s="79"/>
      <c r="L5" s="79"/>
      <c r="M5" s="79"/>
    </row>
    <row r="6" spans="2:13" ht="12.75">
      <c r="B6" s="79"/>
      <c r="C6" s="79"/>
      <c r="D6" s="79"/>
      <c r="E6" s="79"/>
      <c r="F6" s="79"/>
      <c r="G6" s="79"/>
      <c r="H6" s="79"/>
      <c r="I6" s="79"/>
      <c r="J6" s="79"/>
      <c r="K6" s="79"/>
      <c r="L6" s="79"/>
      <c r="M6" s="79"/>
    </row>
    <row r="7" spans="2:13" ht="15" customHeight="1">
      <c r="B7" s="132" t="s">
        <v>49</v>
      </c>
      <c r="C7" s="133"/>
      <c r="D7" s="133"/>
      <c r="E7" s="133"/>
      <c r="F7" s="133"/>
      <c r="G7" s="134"/>
      <c r="H7" s="79"/>
      <c r="I7" s="79"/>
      <c r="J7" s="79"/>
      <c r="K7" s="79"/>
      <c r="L7" s="79"/>
      <c r="M7" s="79"/>
    </row>
    <row r="8" spans="2:13" ht="12.75">
      <c r="B8" s="94" t="s">
        <v>67</v>
      </c>
      <c r="C8" s="79"/>
      <c r="D8" s="79"/>
      <c r="E8" s="79"/>
      <c r="F8" s="79"/>
      <c r="G8" s="79"/>
      <c r="H8" s="79"/>
      <c r="I8" s="79"/>
      <c r="J8" s="79"/>
      <c r="K8" s="79"/>
      <c r="L8" s="79"/>
      <c r="M8" s="79"/>
    </row>
    <row r="9" spans="2:13" ht="14.25">
      <c r="B9" s="98">
        <v>1</v>
      </c>
      <c r="C9" s="129" t="s">
        <v>74</v>
      </c>
      <c r="D9" s="129"/>
      <c r="E9" s="129"/>
      <c r="F9" s="129"/>
      <c r="G9" s="129"/>
      <c r="H9" s="129"/>
      <c r="I9" s="129"/>
      <c r="J9" s="129"/>
      <c r="K9" s="129"/>
      <c r="L9" s="79"/>
      <c r="M9" s="79"/>
    </row>
    <row r="10" spans="2:13" ht="30.75" customHeight="1">
      <c r="B10" s="98">
        <v>2</v>
      </c>
      <c r="C10" s="128" t="s">
        <v>73</v>
      </c>
      <c r="D10" s="128"/>
      <c r="E10" s="128"/>
      <c r="F10" s="128"/>
      <c r="G10" s="128"/>
      <c r="H10" s="128"/>
      <c r="I10" s="128"/>
      <c r="J10" s="128"/>
      <c r="K10" s="128"/>
      <c r="L10" s="79"/>
      <c r="M10" s="79"/>
    </row>
    <row r="11" spans="2:13" ht="48.75" customHeight="1">
      <c r="B11" s="98">
        <v>3</v>
      </c>
      <c r="C11" s="128" t="s">
        <v>18</v>
      </c>
      <c r="D11" s="128"/>
      <c r="E11" s="128"/>
      <c r="F11" s="128"/>
      <c r="G11" s="128"/>
      <c r="H11" s="128"/>
      <c r="I11" s="128"/>
      <c r="J11" s="128"/>
      <c r="K11" s="128"/>
      <c r="L11" s="79"/>
      <c r="M11" s="79"/>
    </row>
    <row r="12" spans="2:13" ht="44.25" customHeight="1">
      <c r="B12" s="98">
        <v>4</v>
      </c>
      <c r="C12" s="128" t="s">
        <v>75</v>
      </c>
      <c r="D12" s="128"/>
      <c r="E12" s="128"/>
      <c r="F12" s="128"/>
      <c r="G12" s="128"/>
      <c r="H12" s="128"/>
      <c r="I12" s="128"/>
      <c r="J12" s="128"/>
      <c r="K12" s="128"/>
      <c r="L12" s="79"/>
      <c r="M12" s="79"/>
    </row>
    <row r="13" spans="2:13" ht="16.5" customHeight="1">
      <c r="B13" s="98">
        <v>5</v>
      </c>
      <c r="C13" s="97" t="s">
        <v>76</v>
      </c>
      <c r="D13" s="97"/>
      <c r="E13" s="97"/>
      <c r="F13" s="97"/>
      <c r="G13" s="97"/>
      <c r="H13" s="97"/>
      <c r="I13" s="97"/>
      <c r="J13" s="97"/>
      <c r="K13" s="97"/>
      <c r="L13" s="79"/>
      <c r="M13" s="79"/>
    </row>
    <row r="14" spans="2:13" ht="14.25">
      <c r="B14" s="98">
        <v>6</v>
      </c>
      <c r="C14" s="97" t="s">
        <v>77</v>
      </c>
      <c r="D14" s="97"/>
      <c r="E14" s="97"/>
      <c r="F14" s="97"/>
      <c r="G14" s="97"/>
      <c r="H14" s="97"/>
      <c r="I14" s="97"/>
      <c r="J14" s="97"/>
      <c r="K14" s="97"/>
      <c r="L14" s="79"/>
      <c r="M14" s="79"/>
    </row>
    <row r="15" spans="2:13" ht="14.25">
      <c r="B15" s="98">
        <v>7</v>
      </c>
      <c r="C15" s="97" t="s">
        <v>78</v>
      </c>
      <c r="D15" s="97"/>
      <c r="E15" s="97"/>
      <c r="F15" s="97"/>
      <c r="G15" s="97"/>
      <c r="H15" s="97"/>
      <c r="I15" s="97"/>
      <c r="J15" s="97"/>
      <c r="K15" s="97"/>
      <c r="L15" s="79"/>
      <c r="M15" s="79"/>
    </row>
    <row r="16" spans="2:13" ht="14.25">
      <c r="B16" s="98">
        <v>8</v>
      </c>
      <c r="C16" s="97" t="s">
        <v>79</v>
      </c>
      <c r="D16" s="97"/>
      <c r="E16" s="97"/>
      <c r="F16" s="97"/>
      <c r="G16" s="97"/>
      <c r="H16" s="97"/>
      <c r="I16" s="97"/>
      <c r="J16" s="97"/>
      <c r="K16" s="97"/>
      <c r="L16" s="79"/>
      <c r="M16" s="79"/>
    </row>
    <row r="17" spans="2:13" ht="33" customHeight="1">
      <c r="B17" s="98">
        <v>9</v>
      </c>
      <c r="C17" s="128" t="s">
        <v>80</v>
      </c>
      <c r="D17" s="128"/>
      <c r="E17" s="128"/>
      <c r="F17" s="128"/>
      <c r="G17" s="128"/>
      <c r="H17" s="128"/>
      <c r="I17" s="128"/>
      <c r="J17" s="128"/>
      <c r="K17" s="128"/>
      <c r="L17" s="79"/>
      <c r="M17" s="79"/>
    </row>
    <row r="18" spans="2:13" ht="14.25">
      <c r="B18" s="98">
        <v>10</v>
      </c>
      <c r="C18" s="97" t="s">
        <v>81</v>
      </c>
      <c r="D18" s="79"/>
      <c r="E18" s="79"/>
      <c r="F18" s="79"/>
      <c r="G18" s="79"/>
      <c r="H18" s="79"/>
      <c r="I18" s="79"/>
      <c r="J18" s="79"/>
      <c r="K18" s="79"/>
      <c r="L18" s="79"/>
      <c r="M18" s="79"/>
    </row>
    <row r="19" spans="2:13" ht="45" customHeight="1">
      <c r="B19" s="98"/>
      <c r="C19" s="128"/>
      <c r="D19" s="128"/>
      <c r="E19" s="128"/>
      <c r="F19" s="128"/>
      <c r="G19" s="128"/>
      <c r="H19" s="128"/>
      <c r="I19" s="128"/>
      <c r="J19" s="128"/>
      <c r="K19" s="128"/>
      <c r="L19" s="79"/>
      <c r="M19" s="79"/>
    </row>
    <row r="20" spans="2:13" ht="12.75">
      <c r="B20" s="79"/>
      <c r="C20" s="79"/>
      <c r="D20" s="79"/>
      <c r="E20" s="79"/>
      <c r="F20" s="79"/>
      <c r="G20" s="79"/>
      <c r="H20" s="79"/>
      <c r="I20" s="79"/>
      <c r="J20" s="79"/>
      <c r="K20" s="79"/>
      <c r="L20" s="79"/>
      <c r="M20" s="79"/>
    </row>
    <row r="21" spans="2:13" ht="12.75">
      <c r="B21" s="79"/>
      <c r="C21" s="79"/>
      <c r="D21" s="79"/>
      <c r="E21" s="79"/>
      <c r="F21" s="79"/>
      <c r="G21" s="79"/>
      <c r="H21" s="79"/>
      <c r="I21" s="79"/>
      <c r="J21" s="79"/>
      <c r="K21" s="79"/>
      <c r="L21" s="79"/>
      <c r="M21" s="79"/>
    </row>
    <row r="22" spans="2:13" ht="12.75">
      <c r="B22" s="79"/>
      <c r="C22" s="79"/>
      <c r="D22" s="79"/>
      <c r="E22" s="79"/>
      <c r="F22" s="79"/>
      <c r="G22" s="79"/>
      <c r="H22" s="79"/>
      <c r="I22" s="79"/>
      <c r="J22" s="79"/>
      <c r="K22" s="79"/>
      <c r="L22" s="79"/>
      <c r="M22" s="79"/>
    </row>
    <row r="23" spans="2:13" ht="12.75">
      <c r="B23" s="79"/>
      <c r="C23" s="79"/>
      <c r="D23" s="79"/>
      <c r="E23" s="79"/>
      <c r="F23" s="79"/>
      <c r="G23" s="79"/>
      <c r="H23" s="79"/>
      <c r="I23" s="79"/>
      <c r="J23" s="79"/>
      <c r="K23" s="79"/>
      <c r="L23" s="79"/>
      <c r="M23" s="79"/>
    </row>
    <row r="24" spans="2:13" ht="12.75">
      <c r="B24" s="79"/>
      <c r="C24" s="79"/>
      <c r="D24" s="79"/>
      <c r="E24" s="79"/>
      <c r="F24" s="79"/>
      <c r="G24" s="79"/>
      <c r="H24" s="79"/>
      <c r="I24" s="79"/>
      <c r="J24" s="79"/>
      <c r="K24" s="79"/>
      <c r="L24" s="79"/>
      <c r="M24" s="79"/>
    </row>
    <row r="25" spans="2:13" ht="12.75">
      <c r="B25" s="79"/>
      <c r="C25" s="79"/>
      <c r="D25" s="79"/>
      <c r="E25" s="79"/>
      <c r="F25" s="79"/>
      <c r="G25" s="79"/>
      <c r="H25" s="79"/>
      <c r="I25" s="79"/>
      <c r="J25" s="79"/>
      <c r="K25" s="79"/>
      <c r="L25" s="79"/>
      <c r="M25" s="79"/>
    </row>
    <row r="26" spans="2:13" ht="12.75">
      <c r="B26" s="79"/>
      <c r="C26" s="79"/>
      <c r="D26" s="79"/>
      <c r="E26" s="79"/>
      <c r="F26" s="79"/>
      <c r="G26" s="79"/>
      <c r="H26" s="79"/>
      <c r="I26" s="79"/>
      <c r="J26" s="79"/>
      <c r="K26" s="79"/>
      <c r="L26" s="79"/>
      <c r="M26" s="79"/>
    </row>
    <row r="27" spans="2:13" ht="12.75">
      <c r="B27" s="79"/>
      <c r="C27" s="79"/>
      <c r="D27" s="79"/>
      <c r="E27" s="79"/>
      <c r="F27" s="79"/>
      <c r="G27" s="79"/>
      <c r="H27" s="79"/>
      <c r="I27" s="79"/>
      <c r="J27" s="79"/>
      <c r="K27" s="79"/>
      <c r="L27" s="79"/>
      <c r="M27" s="79"/>
    </row>
    <row r="28" spans="2:13" ht="12.75">
      <c r="B28" s="79"/>
      <c r="C28" s="79"/>
      <c r="D28" s="79"/>
      <c r="E28" s="79"/>
      <c r="F28" s="79"/>
      <c r="G28" s="79"/>
      <c r="H28" s="79"/>
      <c r="I28" s="79"/>
      <c r="J28" s="79"/>
      <c r="K28" s="79"/>
      <c r="L28" s="79"/>
      <c r="M28" s="79"/>
    </row>
    <row r="29" spans="2:13" ht="12.75">
      <c r="B29" s="79"/>
      <c r="C29" s="79"/>
      <c r="D29" s="79"/>
      <c r="E29" s="79"/>
      <c r="F29" s="79"/>
      <c r="G29" s="79"/>
      <c r="H29" s="79"/>
      <c r="I29" s="79"/>
      <c r="J29" s="79"/>
      <c r="K29" s="79"/>
      <c r="L29" s="79"/>
      <c r="M29" s="79"/>
    </row>
    <row r="30" spans="2:13" ht="12.75">
      <c r="B30" s="79"/>
      <c r="C30" s="79"/>
      <c r="D30" s="79"/>
      <c r="E30" s="79"/>
      <c r="F30" s="79"/>
      <c r="G30" s="79"/>
      <c r="H30" s="79"/>
      <c r="I30" s="79"/>
      <c r="J30" s="79"/>
      <c r="K30" s="79"/>
      <c r="L30" s="79"/>
      <c r="M30" s="79"/>
    </row>
    <row r="31" spans="2:13" ht="12.75">
      <c r="B31" s="79"/>
      <c r="C31" s="79"/>
      <c r="D31" s="79"/>
      <c r="E31" s="79"/>
      <c r="F31" s="79"/>
      <c r="G31" s="79"/>
      <c r="H31" s="79"/>
      <c r="I31" s="79"/>
      <c r="J31" s="79"/>
      <c r="K31" s="79"/>
      <c r="L31" s="79"/>
      <c r="M31" s="79"/>
    </row>
    <row r="32" spans="2:13" ht="12.75">
      <c r="B32" s="79"/>
      <c r="C32" s="79"/>
      <c r="D32" s="79"/>
      <c r="E32" s="79"/>
      <c r="F32" s="79"/>
      <c r="G32" s="79"/>
      <c r="H32" s="79"/>
      <c r="I32" s="79"/>
      <c r="J32" s="79"/>
      <c r="K32" s="79"/>
      <c r="L32" s="79"/>
      <c r="M32" s="79"/>
    </row>
    <row r="33" spans="2:13" ht="12.75">
      <c r="B33" s="79"/>
      <c r="C33" s="79"/>
      <c r="D33" s="79"/>
      <c r="E33" s="79"/>
      <c r="F33" s="79"/>
      <c r="G33" s="79"/>
      <c r="H33" s="79"/>
      <c r="I33" s="79"/>
      <c r="J33" s="79"/>
      <c r="K33" s="79"/>
      <c r="L33" s="79"/>
      <c r="M33" s="79"/>
    </row>
    <row r="34" spans="2:13" ht="12.75">
      <c r="B34" s="79"/>
      <c r="C34" s="79"/>
      <c r="D34" s="79"/>
      <c r="E34" s="79"/>
      <c r="F34" s="79"/>
      <c r="G34" s="79"/>
      <c r="H34" s="79"/>
      <c r="I34" s="79"/>
      <c r="J34" s="79"/>
      <c r="K34" s="79"/>
      <c r="L34" s="79"/>
      <c r="M34" s="79"/>
    </row>
    <row r="35" spans="2:13" ht="12.75">
      <c r="B35" s="79"/>
      <c r="C35" s="79"/>
      <c r="D35" s="79"/>
      <c r="E35" s="79"/>
      <c r="F35" s="79"/>
      <c r="G35" s="79"/>
      <c r="H35" s="79"/>
      <c r="I35" s="79"/>
      <c r="J35" s="79"/>
      <c r="K35" s="79"/>
      <c r="L35" s="79"/>
      <c r="M35" s="79"/>
    </row>
    <row r="36" spans="2:13" ht="12.75">
      <c r="B36" s="79"/>
      <c r="C36" s="79"/>
      <c r="D36" s="79"/>
      <c r="E36" s="79"/>
      <c r="F36" s="79"/>
      <c r="G36" s="79"/>
      <c r="H36" s="79"/>
      <c r="I36" s="79"/>
      <c r="J36" s="79"/>
      <c r="K36" s="79"/>
      <c r="L36" s="79"/>
      <c r="M36" s="79"/>
    </row>
    <row r="37" spans="2:13" ht="12.75">
      <c r="B37" s="79"/>
      <c r="C37" s="79"/>
      <c r="D37" s="79"/>
      <c r="E37" s="79"/>
      <c r="F37" s="79"/>
      <c r="G37" s="79"/>
      <c r="H37" s="79"/>
      <c r="I37" s="79"/>
      <c r="J37" s="79"/>
      <c r="K37" s="79"/>
      <c r="L37" s="79"/>
      <c r="M37" s="79"/>
    </row>
    <row r="38" spans="2:13" ht="12.75">
      <c r="B38" s="79"/>
      <c r="C38" s="79"/>
      <c r="D38" s="79"/>
      <c r="E38" s="79"/>
      <c r="F38" s="79"/>
      <c r="G38" s="79"/>
      <c r="H38" s="79"/>
      <c r="I38" s="79"/>
      <c r="J38" s="79"/>
      <c r="K38" s="79"/>
      <c r="L38" s="79"/>
      <c r="M38" s="79"/>
    </row>
    <row r="39" spans="2:13" ht="12.75">
      <c r="B39" s="79"/>
      <c r="C39" s="79"/>
      <c r="D39" s="79"/>
      <c r="E39" s="79"/>
      <c r="F39" s="79"/>
      <c r="G39" s="79"/>
      <c r="H39" s="79"/>
      <c r="I39" s="79"/>
      <c r="J39" s="79"/>
      <c r="K39" s="79"/>
      <c r="L39" s="79"/>
      <c r="M39" s="79"/>
    </row>
  </sheetData>
  <sheetProtection/>
  <mergeCells count="9">
    <mergeCell ref="C11:K11"/>
    <mergeCell ref="C10:K10"/>
    <mergeCell ref="C9:K9"/>
    <mergeCell ref="C19:K19"/>
    <mergeCell ref="C17:K17"/>
    <mergeCell ref="B2:C2"/>
    <mergeCell ref="B7:G7"/>
    <mergeCell ref="B5:G5"/>
    <mergeCell ref="C12:K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Institute of Employment Studies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dc:creator>
  <cp:keywords/>
  <dc:description/>
  <cp:lastModifiedBy>Stephen Brookfield</cp:lastModifiedBy>
  <cp:lastPrinted>2015-04-14T12:39:02Z</cp:lastPrinted>
  <dcterms:created xsi:type="dcterms:W3CDTF">2014-05-06T09:19:39Z</dcterms:created>
  <dcterms:modified xsi:type="dcterms:W3CDTF">2015-06-17T07:40:17Z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