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24226"/>
  <xr:revisionPtr revIDLastSave="0" documentId="13_ncr:1_{727CD145-4242-4810-80EC-C02B218A9DCA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Capacity (national prices)" sheetId="56" r:id="rId9"/>
    <sheet name="payscales" sheetId="57" r:id="rId10"/>
  </sheets>
  <externalReferences>
    <externalReference r:id="rId11"/>
    <externalReference r:id="rId12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8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prices)'!$B$1:$R$92</definedName>
    <definedName name="_xlnm.Print_Area" localSheetId="8">'Capacity (national prices)'!$B$1:$R$91</definedName>
    <definedName name="_xlnm.Print_Area" localSheetId="1">Contents!$A$1:$P$29</definedName>
    <definedName name="_xlnm.Print_Area" localSheetId="0">Cover!$A$1:$P$31</definedName>
    <definedName name="_xlnm.Print_Area" localSheetId="6">'Financial impact (cash)'!$B$1:$J$41</definedName>
    <definedName name="_xlnm.Print_Area" localSheetId="2">'Inputs and eligible population'!$A$2:$N$144</definedName>
    <definedName name="_xlnm.Print_Area" localSheetId="5">'Population selection'!$B$11:$J$17</definedName>
    <definedName name="_xlnm.Print_Area" localSheetId="4">Summary!$B$1:$K$56</definedName>
    <definedName name="_xlnm.Print_Area" localSheetId="3">'Unit costs'!$B$1:$Q$122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1" l="1"/>
  <c r="C37" i="21"/>
  <c r="C36" i="21"/>
  <c r="C35" i="21"/>
  <c r="C34" i="21"/>
  <c r="C33" i="21"/>
  <c r="C11" i="21"/>
  <c r="C12" i="21"/>
  <c r="C13" i="21"/>
  <c r="C14" i="21"/>
  <c r="C15" i="21"/>
  <c r="C10" i="21"/>
  <c r="G83" i="21"/>
  <c r="G84" i="21"/>
  <c r="G85" i="21"/>
  <c r="G86" i="21"/>
  <c r="G87" i="21"/>
  <c r="F78" i="50"/>
  <c r="E78" i="50"/>
  <c r="C88" i="46" l="1"/>
  <c r="C87" i="46"/>
  <c r="C86" i="46"/>
  <c r="C85" i="46"/>
  <c r="C84" i="46"/>
  <c r="C83" i="46"/>
  <c r="C82" i="46"/>
  <c r="C76" i="46"/>
  <c r="C75" i="46"/>
  <c r="C74" i="46"/>
  <c r="C73" i="46"/>
  <c r="C72" i="46"/>
  <c r="C71" i="46"/>
  <c r="C70" i="46"/>
  <c r="C63" i="46"/>
  <c r="C62" i="46"/>
  <c r="C61" i="46"/>
  <c r="C60" i="46"/>
  <c r="C59" i="46"/>
  <c r="C58" i="46"/>
  <c r="C57" i="46"/>
  <c r="C50" i="46"/>
  <c r="C49" i="46"/>
  <c r="B16" i="46"/>
  <c r="B15" i="46"/>
  <c r="B14" i="46"/>
  <c r="B13" i="46"/>
  <c r="B12" i="46"/>
  <c r="B11" i="46"/>
  <c r="C88" i="56"/>
  <c r="C87" i="56"/>
  <c r="C86" i="56"/>
  <c r="C85" i="56"/>
  <c r="C84" i="56"/>
  <c r="C83" i="56"/>
  <c r="C82" i="56"/>
  <c r="C76" i="56"/>
  <c r="C75" i="56"/>
  <c r="C74" i="56"/>
  <c r="C73" i="56"/>
  <c r="C72" i="56"/>
  <c r="C71" i="56"/>
  <c r="C70" i="56"/>
  <c r="C60" i="56"/>
  <c r="C59" i="56"/>
  <c r="C58" i="56"/>
  <c r="C61" i="56"/>
  <c r="C62" i="56"/>
  <c r="C63" i="56"/>
  <c r="C57" i="56"/>
  <c r="C50" i="56"/>
  <c r="C49" i="56"/>
  <c r="E162" i="21" l="1"/>
  <c r="E161" i="21"/>
  <c r="E160" i="21"/>
  <c r="E159" i="21"/>
  <c r="E158" i="21"/>
  <c r="E157" i="21"/>
  <c r="E137" i="21"/>
  <c r="E136" i="21"/>
  <c r="E135" i="21"/>
  <c r="E134" i="21"/>
  <c r="E133" i="21"/>
  <c r="E132" i="21"/>
  <c r="E112" i="21"/>
  <c r="E111" i="21"/>
  <c r="E110" i="21"/>
  <c r="E109" i="21"/>
  <c r="E108" i="21"/>
  <c r="E107" i="21"/>
  <c r="E87" i="21"/>
  <c r="E86" i="21"/>
  <c r="E85" i="21"/>
  <c r="E84" i="21"/>
  <c r="E83" i="21"/>
  <c r="E82" i="21"/>
  <c r="E62" i="21"/>
  <c r="E61" i="21"/>
  <c r="E60" i="21"/>
  <c r="E59" i="21"/>
  <c r="E58" i="21"/>
  <c r="E57" i="21"/>
  <c r="E38" i="21"/>
  <c r="E37" i="21"/>
  <c r="E36" i="21"/>
  <c r="E35" i="21"/>
  <c r="E34" i="21"/>
  <c r="E33" i="21"/>
  <c r="E15" i="21"/>
  <c r="E14" i="21"/>
  <c r="E13" i="21"/>
  <c r="E12" i="21"/>
  <c r="E11" i="21"/>
  <c r="E10" i="21"/>
  <c r="G11" i="21"/>
  <c r="G12" i="21"/>
  <c r="G13" i="21"/>
  <c r="G14" i="21"/>
  <c r="G15" i="21"/>
  <c r="G10" i="21"/>
  <c r="G58" i="21"/>
  <c r="G59" i="21"/>
  <c r="G60" i="21"/>
  <c r="G61" i="21"/>
  <c r="G62" i="21"/>
  <c r="G57" i="21"/>
  <c r="G82" i="21"/>
  <c r="G132" i="21"/>
  <c r="G108" i="21"/>
  <c r="G109" i="21"/>
  <c r="G110" i="21"/>
  <c r="G111" i="21"/>
  <c r="G112" i="21"/>
  <c r="G107" i="21"/>
  <c r="G158" i="21"/>
  <c r="G159" i="21"/>
  <c r="G160" i="21"/>
  <c r="G161" i="21"/>
  <c r="G162" i="21"/>
  <c r="G157" i="21"/>
  <c r="D162" i="21"/>
  <c r="H171" i="21" s="1"/>
  <c r="D161" i="21"/>
  <c r="D160" i="21"/>
  <c r="H169" i="21" s="1"/>
  <c r="D159" i="21"/>
  <c r="H168" i="21" s="1"/>
  <c r="D158" i="21"/>
  <c r="H167" i="21" s="1"/>
  <c r="D157" i="21"/>
  <c r="I162" i="21"/>
  <c r="I161" i="21"/>
  <c r="I160" i="21"/>
  <c r="I159" i="21"/>
  <c r="I158" i="21"/>
  <c r="I157" i="21"/>
  <c r="D137" i="21"/>
  <c r="H146" i="21" s="1"/>
  <c r="D136" i="21"/>
  <c r="H145" i="21" s="1"/>
  <c r="D135" i="21"/>
  <c r="H144" i="21" s="1"/>
  <c r="D134" i="21"/>
  <c r="H143" i="21" s="1"/>
  <c r="D133" i="21"/>
  <c r="H142" i="21" s="1"/>
  <c r="D132" i="21"/>
  <c r="I132" i="21"/>
  <c r="D112" i="21"/>
  <c r="H121" i="21" s="1"/>
  <c r="D111" i="21"/>
  <c r="H120" i="21" s="1"/>
  <c r="D110" i="21"/>
  <c r="H119" i="21" s="1"/>
  <c r="D109" i="21"/>
  <c r="D108" i="21"/>
  <c r="H117" i="21" s="1"/>
  <c r="D107" i="21"/>
  <c r="H116" i="21" s="1"/>
  <c r="I107" i="21"/>
  <c r="D87" i="21"/>
  <c r="H96" i="21" s="1"/>
  <c r="D86" i="21"/>
  <c r="H95" i="21" s="1"/>
  <c r="D85" i="21"/>
  <c r="D84" i="21"/>
  <c r="H93" i="21" s="1"/>
  <c r="D83" i="21"/>
  <c r="H92" i="21" s="1"/>
  <c r="D82" i="21"/>
  <c r="H91" i="21" s="1"/>
  <c r="I82" i="21"/>
  <c r="D62" i="21"/>
  <c r="H71" i="21" s="1"/>
  <c r="D61" i="21"/>
  <c r="H70" i="21" s="1"/>
  <c r="D60" i="21"/>
  <c r="H69" i="21" s="1"/>
  <c r="D59" i="21"/>
  <c r="H68" i="21" s="1"/>
  <c r="D58" i="21"/>
  <c r="H67" i="21" s="1"/>
  <c r="D57" i="21"/>
  <c r="H66" i="21" s="1"/>
  <c r="I57" i="21"/>
  <c r="D33" i="21"/>
  <c r="H41" i="21" s="1"/>
  <c r="I33" i="21"/>
  <c r="G33" i="21"/>
  <c r="D10" i="21"/>
  <c r="H18" i="21" s="1"/>
  <c r="I10" i="21"/>
  <c r="G78" i="50"/>
  <c r="H78" i="50"/>
  <c r="I78" i="50"/>
  <c r="J78" i="50"/>
  <c r="F72" i="50"/>
  <c r="G72" i="50"/>
  <c r="H72" i="50"/>
  <c r="I72" i="50"/>
  <c r="J72" i="50"/>
  <c r="E72" i="50"/>
  <c r="I137" i="21"/>
  <c r="I136" i="21"/>
  <c r="I135" i="21"/>
  <c r="I134" i="21"/>
  <c r="I133" i="21"/>
  <c r="I112" i="21"/>
  <c r="I111" i="21"/>
  <c r="I110" i="21"/>
  <c r="I109" i="21"/>
  <c r="I108" i="21"/>
  <c r="I87" i="21"/>
  <c r="I86" i="21"/>
  <c r="I85" i="21"/>
  <c r="I84" i="21"/>
  <c r="I83" i="21"/>
  <c r="I62" i="21"/>
  <c r="I61" i="21"/>
  <c r="I60" i="21"/>
  <c r="I59" i="21"/>
  <c r="I58" i="21"/>
  <c r="I38" i="21"/>
  <c r="I37" i="21"/>
  <c r="I36" i="21"/>
  <c r="I35" i="21"/>
  <c r="I34" i="21"/>
  <c r="I12" i="21"/>
  <c r="I13" i="21"/>
  <c r="I14" i="21"/>
  <c r="I15" i="21"/>
  <c r="I11" i="21"/>
  <c r="H118" i="21"/>
  <c r="D38" i="21"/>
  <c r="H46" i="21" s="1"/>
  <c r="D37" i="21"/>
  <c r="H45" i="21" s="1"/>
  <c r="D36" i="21"/>
  <c r="H44" i="21" s="1"/>
  <c r="D35" i="21"/>
  <c r="H43" i="21" s="1"/>
  <c r="D34" i="21"/>
  <c r="H42" i="21" s="1"/>
  <c r="J42" i="21" s="1"/>
  <c r="D15" i="21"/>
  <c r="H23" i="21" s="1"/>
  <c r="D14" i="21"/>
  <c r="H22" i="21" s="1"/>
  <c r="D13" i="21"/>
  <c r="H21" i="21" s="1"/>
  <c r="D12" i="21"/>
  <c r="H20" i="21" s="1"/>
  <c r="D11" i="21"/>
  <c r="H19" i="21" s="1"/>
  <c r="G38" i="21"/>
  <c r="G37" i="21"/>
  <c r="G36" i="21"/>
  <c r="G35" i="21"/>
  <c r="G34" i="21"/>
  <c r="G137" i="21"/>
  <c r="G136" i="21"/>
  <c r="G135" i="21"/>
  <c r="G134" i="21"/>
  <c r="G133" i="21"/>
  <c r="F10" i="21" l="1"/>
  <c r="H10" i="21" s="1"/>
  <c r="J10" i="21" s="1"/>
  <c r="J41" i="21"/>
  <c r="J71" i="21"/>
  <c r="J169" i="21"/>
  <c r="J142" i="21"/>
  <c r="J118" i="21"/>
  <c r="J92" i="21"/>
  <c r="J143" i="21"/>
  <c r="J70" i="21"/>
  <c r="J117" i="21"/>
  <c r="J93" i="21"/>
  <c r="J119" i="21"/>
  <c r="J144" i="21"/>
  <c r="J168" i="21"/>
  <c r="J171" i="21"/>
  <c r="J67" i="21"/>
  <c r="J68" i="21"/>
  <c r="J120" i="21"/>
  <c r="J145" i="21"/>
  <c r="J96" i="21"/>
  <c r="J69" i="21"/>
  <c r="J95" i="21"/>
  <c r="J121" i="21"/>
  <c r="J146" i="21"/>
  <c r="J167" i="21"/>
  <c r="J116" i="21"/>
  <c r="J91" i="21"/>
  <c r="J66" i="21"/>
  <c r="J20" i="21"/>
  <c r="J22" i="21"/>
  <c r="J23" i="21"/>
  <c r="J21" i="21"/>
  <c r="J44" i="21"/>
  <c r="J46" i="21"/>
  <c r="J43" i="21"/>
  <c r="J45" i="21"/>
  <c r="J19" i="21"/>
  <c r="J18" i="21"/>
  <c r="F132" i="21"/>
  <c r="H132" i="21" s="1"/>
  <c r="J132" i="21" s="1"/>
  <c r="F157" i="21"/>
  <c r="H157" i="21" s="1"/>
  <c r="J157" i="21" s="1"/>
  <c r="F161" i="21"/>
  <c r="H161" i="21" s="1"/>
  <c r="J161" i="21" s="1"/>
  <c r="H166" i="21"/>
  <c r="F158" i="21"/>
  <c r="H158" i="21" s="1"/>
  <c r="J158" i="21" s="1"/>
  <c r="H170" i="21"/>
  <c r="F162" i="21"/>
  <c r="H162" i="21" s="1"/>
  <c r="J162" i="21" s="1"/>
  <c r="F160" i="21"/>
  <c r="H160" i="21" s="1"/>
  <c r="J160" i="21" s="1"/>
  <c r="F159" i="21"/>
  <c r="H159" i="21" s="1"/>
  <c r="J159" i="21" s="1"/>
  <c r="H141" i="21"/>
  <c r="F107" i="21"/>
  <c r="H107" i="21" s="1"/>
  <c r="J107" i="21" s="1"/>
  <c r="F57" i="21"/>
  <c r="H57" i="21" s="1"/>
  <c r="J57" i="21" s="1"/>
  <c r="F82" i="21"/>
  <c r="H82" i="21" s="1"/>
  <c r="J82" i="21" s="1"/>
  <c r="F33" i="21"/>
  <c r="H33" i="21" s="1"/>
  <c r="J33" i="21" s="1"/>
  <c r="F133" i="21"/>
  <c r="H133" i="21" s="1"/>
  <c r="J133" i="21" s="1"/>
  <c r="F59" i="21"/>
  <c r="H59" i="21" s="1"/>
  <c r="J59" i="21" s="1"/>
  <c r="F58" i="21"/>
  <c r="H58" i="21" s="1"/>
  <c r="F134" i="21"/>
  <c r="H134" i="21" s="1"/>
  <c r="J134" i="21" s="1"/>
  <c r="F108" i="21"/>
  <c r="H108" i="21" s="1"/>
  <c r="J108" i="21" s="1"/>
  <c r="F34" i="21"/>
  <c r="H34" i="21" s="1"/>
  <c r="J34" i="21" s="1"/>
  <c r="F37" i="21"/>
  <c r="H37" i="21" s="1"/>
  <c r="J37" i="21" s="1"/>
  <c r="F109" i="21"/>
  <c r="H109" i="21" s="1"/>
  <c r="J109" i="21" s="1"/>
  <c r="F84" i="21"/>
  <c r="H84" i="21" s="1"/>
  <c r="J84" i="21" s="1"/>
  <c r="F83" i="21"/>
  <c r="H83" i="21" s="1"/>
  <c r="J83" i="21" s="1"/>
  <c r="F13" i="21"/>
  <c r="H13" i="21" s="1"/>
  <c r="J13" i="21" s="1"/>
  <c r="F85" i="21"/>
  <c r="H85" i="21" s="1"/>
  <c r="J85" i="21" s="1"/>
  <c r="F135" i="21"/>
  <c r="H135" i="21" s="1"/>
  <c r="J135" i="21" s="1"/>
  <c r="F136" i="21"/>
  <c r="H136" i="21" s="1"/>
  <c r="J136" i="21" s="1"/>
  <c r="F137" i="21"/>
  <c r="H137" i="21" s="1"/>
  <c r="J137" i="21" s="1"/>
  <c r="F111" i="21"/>
  <c r="H111" i="21" s="1"/>
  <c r="J111" i="21" s="1"/>
  <c r="F112" i="21"/>
  <c r="H112" i="21" s="1"/>
  <c r="J112" i="21" s="1"/>
  <c r="F110" i="21"/>
  <c r="H110" i="21" s="1"/>
  <c r="J110" i="21" s="1"/>
  <c r="F87" i="21"/>
  <c r="H87" i="21" s="1"/>
  <c r="J87" i="21" s="1"/>
  <c r="H94" i="21"/>
  <c r="F86" i="21"/>
  <c r="H86" i="21" s="1"/>
  <c r="J86" i="21" s="1"/>
  <c r="F62" i="21"/>
  <c r="H62" i="21" s="1"/>
  <c r="J62" i="21" s="1"/>
  <c r="F60" i="21"/>
  <c r="H60" i="21" s="1"/>
  <c r="J60" i="21" s="1"/>
  <c r="F61" i="21"/>
  <c r="H61" i="21" s="1"/>
  <c r="J61" i="21" s="1"/>
  <c r="F36" i="21"/>
  <c r="H36" i="21" s="1"/>
  <c r="J36" i="21" s="1"/>
  <c r="F38" i="21"/>
  <c r="H38" i="21" s="1"/>
  <c r="J38" i="21" s="1"/>
  <c r="F35" i="21"/>
  <c r="H35" i="21" s="1"/>
  <c r="J35" i="21" s="1"/>
  <c r="F15" i="21"/>
  <c r="H15" i="21" s="1"/>
  <c r="J15" i="21" s="1"/>
  <c r="F14" i="21"/>
  <c r="H14" i="21" s="1"/>
  <c r="J14" i="21" s="1"/>
  <c r="F12" i="21"/>
  <c r="H12" i="21" s="1"/>
  <c r="J12" i="21" s="1"/>
  <c r="F11" i="21"/>
  <c r="H11" i="21" s="1"/>
  <c r="J11" i="21" s="1"/>
  <c r="J94" i="21" l="1"/>
  <c r="J170" i="21"/>
  <c r="J166" i="21"/>
  <c r="J141" i="21"/>
  <c r="J58" i="21"/>
  <c r="U70" i="57" l="1"/>
  <c r="U62" i="57"/>
  <c r="U53" i="57"/>
  <c r="F15" i="50" l="1"/>
  <c r="F17" i="50"/>
  <c r="F18" i="50"/>
  <c r="D5" i="57"/>
  <c r="B12" i="56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B13" i="56" l="1"/>
  <c r="K6" i="57" l="1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O117" i="50"/>
  <c r="O118" i="50"/>
  <c r="O116" i="50"/>
  <c r="V41" i="57"/>
  <c r="V40" i="57"/>
  <c r="V39" i="57"/>
  <c r="V33" i="57"/>
  <c r="V34" i="57"/>
  <c r="V35" i="57"/>
  <c r="V36" i="57"/>
  <c r="V37" i="57"/>
  <c r="V38" i="57"/>
  <c r="V6" i="57"/>
  <c r="V7" i="57"/>
  <c r="V8" i="57"/>
  <c r="V9" i="57"/>
  <c r="V10" i="57"/>
  <c r="V11" i="57"/>
  <c r="V12" i="57"/>
  <c r="V13" i="57"/>
  <c r="V14" i="57"/>
  <c r="V15" i="57"/>
  <c r="V16" i="57"/>
  <c r="V17" i="57"/>
  <c r="V18" i="57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5" i="57"/>
  <c r="D105" i="57" l="1"/>
  <c r="C105" i="57"/>
  <c r="B105" i="57"/>
  <c r="F100" i="57"/>
  <c r="E100" i="57"/>
  <c r="D100" i="57"/>
  <c r="F99" i="57"/>
  <c r="E99" i="57"/>
  <c r="D99" i="57"/>
  <c r="F98" i="57"/>
  <c r="E98" i="57"/>
  <c r="D98" i="57"/>
  <c r="F97" i="57"/>
  <c r="E97" i="57"/>
  <c r="D97" i="57"/>
  <c r="F96" i="57"/>
  <c r="E96" i="57"/>
  <c r="D96" i="57"/>
  <c r="F95" i="57"/>
  <c r="E95" i="57"/>
  <c r="D95" i="57"/>
  <c r="F94" i="57"/>
  <c r="E94" i="57"/>
  <c r="D94" i="57"/>
  <c r="F93" i="57"/>
  <c r="E93" i="57"/>
  <c r="D93" i="57"/>
  <c r="F92" i="57"/>
  <c r="E92" i="57"/>
  <c r="D92" i="57"/>
  <c r="F91" i="57"/>
  <c r="E91" i="57"/>
  <c r="D91" i="57"/>
  <c r="F90" i="57"/>
  <c r="E90" i="57"/>
  <c r="D90" i="57"/>
  <c r="F89" i="57"/>
  <c r="E89" i="57"/>
  <c r="D89" i="57"/>
  <c r="F88" i="57"/>
  <c r="E88" i="57"/>
  <c r="D88" i="57"/>
  <c r="F87" i="57"/>
  <c r="E87" i="57"/>
  <c r="D87" i="57"/>
  <c r="F86" i="57"/>
  <c r="E86" i="57"/>
  <c r="D86" i="57"/>
  <c r="F85" i="57"/>
  <c r="E85" i="57"/>
  <c r="D85" i="57"/>
  <c r="F84" i="57"/>
  <c r="E84" i="57"/>
  <c r="D84" i="57"/>
  <c r="F83" i="57"/>
  <c r="E83" i="57"/>
  <c r="D83" i="57"/>
  <c r="F82" i="57"/>
  <c r="E82" i="57"/>
  <c r="D82" i="57"/>
  <c r="J81" i="57"/>
  <c r="M81" i="57" s="1"/>
  <c r="H81" i="57"/>
  <c r="F81" i="57"/>
  <c r="E81" i="57"/>
  <c r="D81" i="57"/>
  <c r="J80" i="57"/>
  <c r="L80" i="57" s="1"/>
  <c r="H80" i="57"/>
  <c r="F80" i="57"/>
  <c r="E80" i="57"/>
  <c r="D80" i="57"/>
  <c r="J79" i="57"/>
  <c r="L79" i="57" s="1"/>
  <c r="H79" i="57"/>
  <c r="F79" i="57"/>
  <c r="E79" i="57"/>
  <c r="D79" i="57"/>
  <c r="J78" i="57"/>
  <c r="L78" i="57" s="1"/>
  <c r="H78" i="57"/>
  <c r="F78" i="57"/>
  <c r="E78" i="57"/>
  <c r="D78" i="57"/>
  <c r="J77" i="57"/>
  <c r="M77" i="57" s="1"/>
  <c r="H77" i="57"/>
  <c r="F77" i="57"/>
  <c r="E77" i="57"/>
  <c r="D77" i="57"/>
  <c r="J76" i="57"/>
  <c r="M76" i="57" s="1"/>
  <c r="H76" i="57"/>
  <c r="F76" i="57"/>
  <c r="E76" i="57"/>
  <c r="D76" i="57"/>
  <c r="J75" i="57"/>
  <c r="L75" i="57" s="1"/>
  <c r="H75" i="57"/>
  <c r="F75" i="57"/>
  <c r="E75" i="57"/>
  <c r="D75" i="57"/>
  <c r="J74" i="57"/>
  <c r="L74" i="57" s="1"/>
  <c r="H74" i="57"/>
  <c r="F74" i="57"/>
  <c r="E74" i="57"/>
  <c r="D74" i="57"/>
  <c r="J73" i="57"/>
  <c r="M73" i="57" s="1"/>
  <c r="H73" i="57"/>
  <c r="F73" i="57"/>
  <c r="E73" i="57"/>
  <c r="D73" i="57"/>
  <c r="J72" i="57"/>
  <c r="M72" i="57" s="1"/>
  <c r="H72" i="57"/>
  <c r="F72" i="57"/>
  <c r="E72" i="57"/>
  <c r="D72" i="57"/>
  <c r="J71" i="57"/>
  <c r="L71" i="57" s="1"/>
  <c r="H71" i="57"/>
  <c r="F71" i="57"/>
  <c r="E71" i="57"/>
  <c r="D71" i="57"/>
  <c r="J70" i="57"/>
  <c r="L70" i="57" s="1"/>
  <c r="H70" i="57"/>
  <c r="F70" i="57"/>
  <c r="E70" i="57"/>
  <c r="D70" i="57"/>
  <c r="J69" i="57"/>
  <c r="M69" i="57" s="1"/>
  <c r="H69" i="57"/>
  <c r="F69" i="57"/>
  <c r="E69" i="57"/>
  <c r="D69" i="57"/>
  <c r="J68" i="57"/>
  <c r="L68" i="57" s="1"/>
  <c r="H68" i="57"/>
  <c r="F68" i="57"/>
  <c r="E68" i="57"/>
  <c r="D68" i="57"/>
  <c r="J67" i="57"/>
  <c r="L67" i="57" s="1"/>
  <c r="H67" i="57"/>
  <c r="F67" i="57"/>
  <c r="E67" i="57"/>
  <c r="D67" i="57"/>
  <c r="J66" i="57"/>
  <c r="L66" i="57" s="1"/>
  <c r="H66" i="57"/>
  <c r="F66" i="57"/>
  <c r="E66" i="57"/>
  <c r="D66" i="57"/>
  <c r="J65" i="57"/>
  <c r="M65" i="57" s="1"/>
  <c r="H65" i="57"/>
  <c r="F65" i="57"/>
  <c r="E65" i="57"/>
  <c r="D65" i="57"/>
  <c r="J64" i="57"/>
  <c r="M64" i="57" s="1"/>
  <c r="H64" i="57"/>
  <c r="F64" i="57"/>
  <c r="E64" i="57"/>
  <c r="D64" i="57"/>
  <c r="J63" i="57"/>
  <c r="L63" i="57" s="1"/>
  <c r="H63" i="57"/>
  <c r="F63" i="57"/>
  <c r="E63" i="57"/>
  <c r="D63" i="57"/>
  <c r="J62" i="57"/>
  <c r="L62" i="57" s="1"/>
  <c r="H62" i="57"/>
  <c r="F62" i="57"/>
  <c r="E62" i="57"/>
  <c r="D62" i="57"/>
  <c r="J61" i="57"/>
  <c r="M61" i="57" s="1"/>
  <c r="H61" i="57"/>
  <c r="F61" i="57"/>
  <c r="E61" i="57"/>
  <c r="D61" i="57"/>
  <c r="J60" i="57"/>
  <c r="M60" i="57" s="1"/>
  <c r="H60" i="57"/>
  <c r="F60" i="57"/>
  <c r="E60" i="57"/>
  <c r="D60" i="57"/>
  <c r="J59" i="57"/>
  <c r="L59" i="57" s="1"/>
  <c r="H59" i="57"/>
  <c r="F59" i="57"/>
  <c r="E59" i="57"/>
  <c r="D59" i="57"/>
  <c r="J58" i="57"/>
  <c r="L58" i="57" s="1"/>
  <c r="H58" i="57"/>
  <c r="F58" i="57"/>
  <c r="E58" i="57"/>
  <c r="D58" i="57"/>
  <c r="J57" i="57"/>
  <c r="M57" i="57" s="1"/>
  <c r="H57" i="57"/>
  <c r="F57" i="57"/>
  <c r="E57" i="57"/>
  <c r="D57" i="57"/>
  <c r="J56" i="57"/>
  <c r="M56" i="57" s="1"/>
  <c r="H56" i="57"/>
  <c r="F56" i="57"/>
  <c r="E56" i="57"/>
  <c r="D56" i="57"/>
  <c r="J55" i="57"/>
  <c r="L55" i="57" s="1"/>
  <c r="H55" i="57"/>
  <c r="F55" i="57"/>
  <c r="E55" i="57"/>
  <c r="D55" i="57"/>
  <c r="J54" i="57"/>
  <c r="L54" i="57" s="1"/>
  <c r="H54" i="57"/>
  <c r="F54" i="57"/>
  <c r="E54" i="57"/>
  <c r="D54" i="57"/>
  <c r="J53" i="57"/>
  <c r="M53" i="57" s="1"/>
  <c r="H53" i="57"/>
  <c r="F53" i="57"/>
  <c r="E53" i="57"/>
  <c r="D53" i="57"/>
  <c r="J52" i="57"/>
  <c r="M52" i="57" s="1"/>
  <c r="H52" i="57"/>
  <c r="F52" i="57"/>
  <c r="E52" i="57"/>
  <c r="D52" i="57"/>
  <c r="J51" i="57"/>
  <c r="L51" i="57" s="1"/>
  <c r="H51" i="57"/>
  <c r="F51" i="57"/>
  <c r="E51" i="57"/>
  <c r="D51" i="57"/>
  <c r="J50" i="57"/>
  <c r="L50" i="57" s="1"/>
  <c r="H50" i="57"/>
  <c r="F50" i="57"/>
  <c r="E50" i="57"/>
  <c r="D50" i="57"/>
  <c r="J49" i="57"/>
  <c r="M49" i="57" s="1"/>
  <c r="H49" i="57"/>
  <c r="F49" i="57"/>
  <c r="E49" i="57"/>
  <c r="D49" i="57"/>
  <c r="J48" i="57"/>
  <c r="M48" i="57" s="1"/>
  <c r="H48" i="57"/>
  <c r="F48" i="57"/>
  <c r="E48" i="57"/>
  <c r="D48" i="57"/>
  <c r="J47" i="57"/>
  <c r="L47" i="57" s="1"/>
  <c r="H47" i="57"/>
  <c r="F47" i="57"/>
  <c r="E47" i="57"/>
  <c r="D47" i="57"/>
  <c r="J46" i="57"/>
  <c r="L46" i="57" s="1"/>
  <c r="H46" i="57"/>
  <c r="F46" i="57"/>
  <c r="E46" i="57"/>
  <c r="D46" i="57"/>
  <c r="J45" i="57"/>
  <c r="M45" i="57" s="1"/>
  <c r="H45" i="57"/>
  <c r="F45" i="57"/>
  <c r="E45" i="57"/>
  <c r="D45" i="57"/>
  <c r="J44" i="57"/>
  <c r="N44" i="57" s="1"/>
  <c r="H44" i="57"/>
  <c r="F44" i="57"/>
  <c r="E44" i="57"/>
  <c r="D44" i="57"/>
  <c r="J43" i="57"/>
  <c r="M43" i="57" s="1"/>
  <c r="H43" i="57"/>
  <c r="F43" i="57"/>
  <c r="E43" i="57"/>
  <c r="D43" i="57"/>
  <c r="J42" i="57"/>
  <c r="H42" i="57"/>
  <c r="F42" i="57"/>
  <c r="E42" i="57"/>
  <c r="D42" i="57"/>
  <c r="J41" i="57"/>
  <c r="H41" i="57"/>
  <c r="F41" i="57"/>
  <c r="E41" i="57"/>
  <c r="D41" i="57"/>
  <c r="J40" i="57"/>
  <c r="L40" i="57" s="1"/>
  <c r="H40" i="57"/>
  <c r="F40" i="57"/>
  <c r="E40" i="57"/>
  <c r="D40" i="57"/>
  <c r="J39" i="57"/>
  <c r="H39" i="57"/>
  <c r="F39" i="57"/>
  <c r="E39" i="57"/>
  <c r="D39" i="57"/>
  <c r="J38" i="57"/>
  <c r="M38" i="57" s="1"/>
  <c r="H38" i="57"/>
  <c r="F38" i="57"/>
  <c r="E38" i="57"/>
  <c r="D38" i="57"/>
  <c r="J37" i="57"/>
  <c r="L37" i="57" s="1"/>
  <c r="H37" i="57"/>
  <c r="F37" i="57"/>
  <c r="E37" i="57"/>
  <c r="D37" i="57"/>
  <c r="J36" i="57"/>
  <c r="L36" i="57" s="1"/>
  <c r="H36" i="57"/>
  <c r="F36" i="57"/>
  <c r="E36" i="57"/>
  <c r="D36" i="57"/>
  <c r="J35" i="57"/>
  <c r="M35" i="57" s="1"/>
  <c r="H35" i="57"/>
  <c r="F35" i="57"/>
  <c r="E35" i="57"/>
  <c r="D35" i="57"/>
  <c r="J34" i="57"/>
  <c r="M34" i="57" s="1"/>
  <c r="H34" i="57"/>
  <c r="F34" i="57"/>
  <c r="E34" i="57"/>
  <c r="D34" i="57"/>
  <c r="J33" i="57"/>
  <c r="L33" i="57" s="1"/>
  <c r="H33" i="57"/>
  <c r="F33" i="57"/>
  <c r="E33" i="57"/>
  <c r="D33" i="57"/>
  <c r="J32" i="57"/>
  <c r="L32" i="57" s="1"/>
  <c r="H32" i="57"/>
  <c r="F32" i="57"/>
  <c r="E32" i="57"/>
  <c r="D32" i="57"/>
  <c r="J31" i="57"/>
  <c r="M31" i="57" s="1"/>
  <c r="H31" i="57"/>
  <c r="F31" i="57"/>
  <c r="E31" i="57"/>
  <c r="D31" i="57"/>
  <c r="J30" i="57"/>
  <c r="M30" i="57" s="1"/>
  <c r="H30" i="57"/>
  <c r="F30" i="57"/>
  <c r="E30" i="57"/>
  <c r="D30" i="57"/>
  <c r="J29" i="57"/>
  <c r="L29" i="57" s="1"/>
  <c r="H29" i="57"/>
  <c r="F29" i="57"/>
  <c r="E29" i="57"/>
  <c r="D29" i="57"/>
  <c r="J28" i="57"/>
  <c r="L28" i="57" s="1"/>
  <c r="H28" i="57"/>
  <c r="F28" i="57"/>
  <c r="E28" i="57"/>
  <c r="D28" i="57"/>
  <c r="J27" i="57"/>
  <c r="M27" i="57" s="1"/>
  <c r="H27" i="57"/>
  <c r="F27" i="57"/>
  <c r="E27" i="57"/>
  <c r="D27" i="57"/>
  <c r="J26" i="57"/>
  <c r="M26" i="57" s="1"/>
  <c r="H26" i="57"/>
  <c r="F26" i="57"/>
  <c r="E26" i="57"/>
  <c r="D26" i="57"/>
  <c r="J25" i="57"/>
  <c r="L25" i="57" s="1"/>
  <c r="H25" i="57"/>
  <c r="F25" i="57"/>
  <c r="E25" i="57"/>
  <c r="D25" i="57"/>
  <c r="J24" i="57"/>
  <c r="L24" i="57" s="1"/>
  <c r="H24" i="57"/>
  <c r="F24" i="57"/>
  <c r="E24" i="57"/>
  <c r="D24" i="57"/>
  <c r="J23" i="57"/>
  <c r="M23" i="57" s="1"/>
  <c r="H23" i="57"/>
  <c r="F23" i="57"/>
  <c r="E23" i="57"/>
  <c r="D23" i="57"/>
  <c r="J22" i="57"/>
  <c r="M22" i="57" s="1"/>
  <c r="H22" i="57"/>
  <c r="F22" i="57"/>
  <c r="E22" i="57"/>
  <c r="D22" i="57"/>
  <c r="J21" i="57"/>
  <c r="L21" i="57" s="1"/>
  <c r="H21" i="57"/>
  <c r="F21" i="57"/>
  <c r="E21" i="57"/>
  <c r="D21" i="57"/>
  <c r="J20" i="57"/>
  <c r="L20" i="57" s="1"/>
  <c r="H20" i="57"/>
  <c r="F20" i="57"/>
  <c r="E20" i="57"/>
  <c r="D20" i="57"/>
  <c r="J19" i="57"/>
  <c r="M19" i="57" s="1"/>
  <c r="H19" i="57"/>
  <c r="F19" i="57"/>
  <c r="E19" i="57"/>
  <c r="D19" i="57"/>
  <c r="J18" i="57"/>
  <c r="M18" i="57" s="1"/>
  <c r="H18" i="57"/>
  <c r="F18" i="57"/>
  <c r="E18" i="57"/>
  <c r="D18" i="57"/>
  <c r="J17" i="57"/>
  <c r="L17" i="57" s="1"/>
  <c r="H17" i="57"/>
  <c r="F17" i="57"/>
  <c r="E17" i="57"/>
  <c r="D17" i="57"/>
  <c r="J16" i="57"/>
  <c r="L16" i="57" s="1"/>
  <c r="H16" i="57"/>
  <c r="F16" i="57"/>
  <c r="E16" i="57"/>
  <c r="D16" i="57"/>
  <c r="J15" i="57"/>
  <c r="M15" i="57" s="1"/>
  <c r="H15" i="57"/>
  <c r="F15" i="57"/>
  <c r="E15" i="57"/>
  <c r="D15" i="57"/>
  <c r="J14" i="57"/>
  <c r="M14" i="57" s="1"/>
  <c r="H14" i="57"/>
  <c r="F14" i="57"/>
  <c r="E14" i="57"/>
  <c r="D14" i="57"/>
  <c r="J13" i="57"/>
  <c r="L13" i="57" s="1"/>
  <c r="H13" i="57"/>
  <c r="F13" i="57"/>
  <c r="E13" i="57"/>
  <c r="D13" i="57"/>
  <c r="J12" i="57"/>
  <c r="L12" i="57" s="1"/>
  <c r="H12" i="57"/>
  <c r="F12" i="57"/>
  <c r="E12" i="57"/>
  <c r="D12" i="57"/>
  <c r="J11" i="57"/>
  <c r="M11" i="57" s="1"/>
  <c r="H11" i="57"/>
  <c r="F11" i="57"/>
  <c r="E11" i="57"/>
  <c r="D11" i="57"/>
  <c r="J10" i="57"/>
  <c r="M10" i="57" s="1"/>
  <c r="H10" i="57"/>
  <c r="F10" i="57"/>
  <c r="E10" i="57"/>
  <c r="D10" i="57"/>
  <c r="J9" i="57"/>
  <c r="L9" i="57" s="1"/>
  <c r="H9" i="57"/>
  <c r="F9" i="57"/>
  <c r="E9" i="57"/>
  <c r="D9" i="57"/>
  <c r="J8" i="57"/>
  <c r="L8" i="57" s="1"/>
  <c r="H8" i="57"/>
  <c r="F8" i="57"/>
  <c r="E8" i="57"/>
  <c r="D8" i="57"/>
  <c r="J7" i="57"/>
  <c r="H7" i="57"/>
  <c r="F7" i="57"/>
  <c r="E7" i="57"/>
  <c r="D7" i="57"/>
  <c r="J6" i="57"/>
  <c r="L6" i="57" s="1"/>
  <c r="H6" i="57"/>
  <c r="F6" i="57"/>
  <c r="E6" i="57"/>
  <c r="D6" i="57"/>
  <c r="J5" i="57"/>
  <c r="L5" i="57" s="1"/>
  <c r="H5" i="57"/>
  <c r="F5" i="57"/>
  <c r="E5" i="57"/>
  <c r="L34" i="57" l="1"/>
  <c r="L22" i="57"/>
  <c r="L81" i="57"/>
  <c r="M51" i="57"/>
  <c r="M42" i="57"/>
  <c r="L45" i="57"/>
  <c r="G43" i="57"/>
  <c r="G60" i="57"/>
  <c r="L26" i="57"/>
  <c r="G24" i="57"/>
  <c r="G14" i="57"/>
  <c r="L18" i="57"/>
  <c r="G22" i="57"/>
  <c r="N38" i="57"/>
  <c r="L77" i="57"/>
  <c r="N80" i="57"/>
  <c r="N30" i="57"/>
  <c r="G39" i="57"/>
  <c r="G46" i="57"/>
  <c r="G57" i="57"/>
  <c r="L64" i="57"/>
  <c r="G66" i="57"/>
  <c r="G68" i="57"/>
  <c r="L30" i="57"/>
  <c r="G18" i="57"/>
  <c r="M55" i="57"/>
  <c r="L69" i="57"/>
  <c r="G98" i="57"/>
  <c r="G15" i="57"/>
  <c r="N22" i="57"/>
  <c r="M39" i="57"/>
  <c r="E105" i="57"/>
  <c r="R41" i="57" s="1"/>
  <c r="G72" i="57"/>
  <c r="N34" i="57"/>
  <c r="L38" i="57"/>
  <c r="G52" i="57"/>
  <c r="G63" i="57"/>
  <c r="G77" i="57"/>
  <c r="G78" i="57"/>
  <c r="G99" i="57"/>
  <c r="L48" i="57"/>
  <c r="G50" i="57"/>
  <c r="L52" i="57"/>
  <c r="M68" i="57"/>
  <c r="L11" i="57"/>
  <c r="N14" i="57"/>
  <c r="G19" i="57"/>
  <c r="G30" i="57"/>
  <c r="G34" i="57"/>
  <c r="G38" i="57"/>
  <c r="G42" i="57"/>
  <c r="G56" i="57"/>
  <c r="G75" i="57"/>
  <c r="N10" i="57"/>
  <c r="G26" i="57"/>
  <c r="G29" i="57"/>
  <c r="G41" i="57"/>
  <c r="G48" i="57"/>
  <c r="L57" i="57"/>
  <c r="M63" i="57"/>
  <c r="M80" i="57"/>
  <c r="G11" i="57"/>
  <c r="R7" i="57" s="1"/>
  <c r="L35" i="57"/>
  <c r="G51" i="57"/>
  <c r="G64" i="57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G84" i="57"/>
  <c r="G100" i="57"/>
  <c r="R40" i="57" s="1"/>
  <c r="G7" i="57"/>
  <c r="G25" i="57"/>
  <c r="N39" i="57"/>
  <c r="M40" i="57"/>
  <c r="G47" i="57"/>
  <c r="G53" i="57"/>
  <c r="G54" i="57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N60" i="57"/>
  <c r="L61" i="57"/>
  <c r="G69" i="57"/>
  <c r="G70" i="57"/>
  <c r="N72" i="57"/>
  <c r="L73" i="57"/>
  <c r="G81" i="57"/>
  <c r="G82" i="57"/>
  <c r="R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R39" i="57" s="1"/>
  <c r="G5" i="57"/>
  <c r="G8" i="57"/>
  <c r="R6" i="57" s="1"/>
  <c r="G12" i="57"/>
  <c r="G16" i="57"/>
  <c r="G21" i="57"/>
  <c r="G23" i="57"/>
  <c r="G27" i="57"/>
  <c r="G28" i="57"/>
  <c r="G37" i="57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B16" i="56" l="1"/>
  <c r="B15" i="56"/>
  <c r="B14" i="56"/>
  <c r="B11" i="56"/>
  <c r="B1" i="56"/>
  <c r="C41" i="50" l="1"/>
  <c r="G37" i="50"/>
  <c r="G36" i="50" l="1"/>
  <c r="M43" i="50"/>
  <c r="C36" i="50"/>
  <c r="F16" i="50"/>
  <c r="C16" i="50"/>
  <c r="F14" i="50"/>
  <c r="H12" i="50" l="1"/>
  <c r="F19" i="50"/>
  <c r="G39" i="50" l="1"/>
  <c r="H39" i="50" s="1"/>
  <c r="I39" i="50" s="1"/>
  <c r="J39" i="50" s="1"/>
  <c r="K39" i="50" s="1"/>
  <c r="B1" i="46" l="1"/>
  <c r="B1" i="42"/>
  <c r="B1" i="47"/>
  <c r="G40" i="50" l="1"/>
  <c r="H40" i="50" l="1"/>
  <c r="I40" i="50" s="1"/>
  <c r="J40" i="50" s="1"/>
  <c r="K40" i="50" s="1"/>
  <c r="B14" i="32" l="1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C202" i="32"/>
  <c r="L202" i="32"/>
  <c r="K202" i="32"/>
  <c r="J202" i="32"/>
  <c r="E202" i="32" s="1"/>
  <c r="I202" i="32"/>
  <c r="D202" i="32" s="1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E187" i="32" s="1"/>
  <c r="K187" i="32"/>
  <c r="L187" i="32"/>
  <c r="G164" i="32"/>
  <c r="H164" i="32"/>
  <c r="F164" i="32" s="1"/>
  <c r="I164" i="32"/>
  <c r="D164" i="32" s="1"/>
  <c r="J164" i="32"/>
  <c r="E164" i="32" s="1"/>
  <c r="K164" i="32"/>
  <c r="L164" i="32"/>
  <c r="G165" i="32"/>
  <c r="H165" i="32"/>
  <c r="F165" i="32" s="1"/>
  <c r="I165" i="32"/>
  <c r="D165" i="32" s="1"/>
  <c r="J165" i="32"/>
  <c r="E165" i="32" s="1"/>
  <c r="K165" i="32"/>
  <c r="L165" i="32"/>
  <c r="G166" i="32"/>
  <c r="H166" i="32"/>
  <c r="I166" i="32"/>
  <c r="D166" i="32" s="1"/>
  <c r="J166" i="32"/>
  <c r="E166" i="32" s="1"/>
  <c r="K166" i="32"/>
  <c r="L166" i="32"/>
  <c r="G167" i="32"/>
  <c r="H167" i="32"/>
  <c r="I167" i="32"/>
  <c r="D167" i="32" s="1"/>
  <c r="J167" i="32"/>
  <c r="E167" i="32" s="1"/>
  <c r="K167" i="32"/>
  <c r="L167" i="32"/>
  <c r="G168" i="32"/>
  <c r="H168" i="32"/>
  <c r="F168" i="32" s="1"/>
  <c r="I168" i="32"/>
  <c r="D168" i="32" s="1"/>
  <c r="J168" i="32"/>
  <c r="E168" i="32" s="1"/>
  <c r="K168" i="32"/>
  <c r="L168" i="32"/>
  <c r="G169" i="32"/>
  <c r="H169" i="32"/>
  <c r="F169" i="32" s="1"/>
  <c r="I169" i="32"/>
  <c r="D169" i="32" s="1"/>
  <c r="J169" i="32"/>
  <c r="E169" i="32" s="1"/>
  <c r="K169" i="32"/>
  <c r="L169" i="32"/>
  <c r="G170" i="32"/>
  <c r="H170" i="32"/>
  <c r="I170" i="32"/>
  <c r="D170" i="32" s="1"/>
  <c r="J170" i="32"/>
  <c r="E170" i="32" s="1"/>
  <c r="K170" i="32"/>
  <c r="L170" i="32"/>
  <c r="G171" i="32"/>
  <c r="H171" i="32"/>
  <c r="I171" i="32"/>
  <c r="D171" i="32" s="1"/>
  <c r="J171" i="32"/>
  <c r="E171" i="32" s="1"/>
  <c r="K171" i="32"/>
  <c r="L171" i="32"/>
  <c r="G172" i="32"/>
  <c r="H172" i="32"/>
  <c r="F172" i="32" s="1"/>
  <c r="I172" i="32"/>
  <c r="D172" i="32" s="1"/>
  <c r="J172" i="32"/>
  <c r="E172" i="32" s="1"/>
  <c r="K172" i="32"/>
  <c r="L172" i="32"/>
  <c r="G173" i="32"/>
  <c r="H173" i="32"/>
  <c r="F173" i="32" s="1"/>
  <c r="I173" i="32"/>
  <c r="D173" i="32" s="1"/>
  <c r="J173" i="32"/>
  <c r="E173" i="32" s="1"/>
  <c r="K173" i="32"/>
  <c r="L173" i="32"/>
  <c r="G174" i="32"/>
  <c r="H174" i="32"/>
  <c r="I174" i="32"/>
  <c r="D174" i="32" s="1"/>
  <c r="J174" i="32"/>
  <c r="E174" i="32" s="1"/>
  <c r="K174" i="32"/>
  <c r="L174" i="32"/>
  <c r="G175" i="32"/>
  <c r="H175" i="32"/>
  <c r="I175" i="32"/>
  <c r="D175" i="32" s="1"/>
  <c r="J175" i="32"/>
  <c r="E175" i="32" s="1"/>
  <c r="K175" i="32"/>
  <c r="L175" i="32"/>
  <c r="G176" i="32"/>
  <c r="H176" i="32"/>
  <c r="F176" i="32" s="1"/>
  <c r="I176" i="32"/>
  <c r="D176" i="32" s="1"/>
  <c r="J176" i="32"/>
  <c r="E176" i="32" s="1"/>
  <c r="K176" i="32"/>
  <c r="L176" i="32"/>
  <c r="G177" i="32"/>
  <c r="H177" i="32"/>
  <c r="F177" i="32" s="1"/>
  <c r="I177" i="32"/>
  <c r="D177" i="32" s="1"/>
  <c r="J177" i="32"/>
  <c r="E177" i="32" s="1"/>
  <c r="K177" i="32"/>
  <c r="L177" i="32"/>
  <c r="G178" i="32"/>
  <c r="H178" i="32"/>
  <c r="I178" i="32"/>
  <c r="D178" i="32" s="1"/>
  <c r="J178" i="32"/>
  <c r="E178" i="32" s="1"/>
  <c r="K178" i="32"/>
  <c r="L178" i="32"/>
  <c r="G179" i="32"/>
  <c r="H179" i="32"/>
  <c r="I179" i="32"/>
  <c r="D179" i="32" s="1"/>
  <c r="J179" i="32"/>
  <c r="E179" i="32" s="1"/>
  <c r="K179" i="32"/>
  <c r="L179" i="32"/>
  <c r="G180" i="32"/>
  <c r="H180" i="32"/>
  <c r="I180" i="32"/>
  <c r="D180" i="32" s="1"/>
  <c r="J180" i="32"/>
  <c r="E180" i="32" s="1"/>
  <c r="K180" i="32"/>
  <c r="L180" i="32"/>
  <c r="G181" i="32"/>
  <c r="H181" i="32"/>
  <c r="I181" i="32"/>
  <c r="D181" i="32" s="1"/>
  <c r="J181" i="32"/>
  <c r="E181" i="32" s="1"/>
  <c r="K181" i="32"/>
  <c r="L181" i="32"/>
  <c r="G182" i="32"/>
  <c r="H182" i="32"/>
  <c r="I182" i="32"/>
  <c r="D182" i="32" s="1"/>
  <c r="J182" i="32"/>
  <c r="E182" i="32" s="1"/>
  <c r="K182" i="32"/>
  <c r="L182" i="32"/>
  <c r="G183" i="32"/>
  <c r="H183" i="32"/>
  <c r="I183" i="32"/>
  <c r="D183" i="32" s="1"/>
  <c r="J183" i="32"/>
  <c r="E183" i="32" s="1"/>
  <c r="K183" i="32"/>
  <c r="L183" i="32"/>
  <c r="G184" i="32"/>
  <c r="H184" i="32"/>
  <c r="I184" i="32"/>
  <c r="D184" i="32" s="1"/>
  <c r="J184" i="32"/>
  <c r="E184" i="32" s="1"/>
  <c r="K184" i="32"/>
  <c r="L184" i="32"/>
  <c r="G185" i="32"/>
  <c r="H185" i="32"/>
  <c r="F185" i="32" s="1"/>
  <c r="I185" i="32"/>
  <c r="D185" i="32" s="1"/>
  <c r="J185" i="32"/>
  <c r="E185" i="32" s="1"/>
  <c r="K185" i="32"/>
  <c r="L185" i="32"/>
  <c r="G186" i="32"/>
  <c r="H186" i="32"/>
  <c r="I186" i="32"/>
  <c r="D186" i="32" s="1"/>
  <c r="J186" i="32"/>
  <c r="E186" i="32" s="1"/>
  <c r="K186" i="32"/>
  <c r="L186" i="32"/>
  <c r="G188" i="32"/>
  <c r="H188" i="32"/>
  <c r="I188" i="32"/>
  <c r="D188" i="32" s="1"/>
  <c r="J188" i="32"/>
  <c r="E188" i="32" s="1"/>
  <c r="K188" i="32"/>
  <c r="L188" i="32"/>
  <c r="G194" i="32"/>
  <c r="H194" i="32"/>
  <c r="I194" i="32"/>
  <c r="D194" i="32" s="1"/>
  <c r="J194" i="32"/>
  <c r="E194" i="32" s="1"/>
  <c r="K194" i="32"/>
  <c r="L194" i="32"/>
  <c r="G195" i="32"/>
  <c r="H195" i="32"/>
  <c r="I195" i="32"/>
  <c r="D195" i="32" s="1"/>
  <c r="J195" i="32"/>
  <c r="E195" i="32" s="1"/>
  <c r="K195" i="32"/>
  <c r="L195" i="32"/>
  <c r="G196" i="32"/>
  <c r="H196" i="32"/>
  <c r="I196" i="32"/>
  <c r="D196" i="32" s="1"/>
  <c r="J196" i="32"/>
  <c r="E196" i="32" s="1"/>
  <c r="K196" i="32"/>
  <c r="L196" i="32"/>
  <c r="G197" i="32"/>
  <c r="H197" i="32"/>
  <c r="I197" i="32"/>
  <c r="D197" i="32" s="1"/>
  <c r="J197" i="32"/>
  <c r="E197" i="32" s="1"/>
  <c r="K197" i="32"/>
  <c r="L197" i="32"/>
  <c r="G198" i="32"/>
  <c r="H198" i="32"/>
  <c r="F198" i="32" s="1"/>
  <c r="I198" i="32"/>
  <c r="D198" i="32" s="1"/>
  <c r="J198" i="32"/>
  <c r="E198" i="32" s="1"/>
  <c r="K198" i="32"/>
  <c r="L198" i="32"/>
  <c r="G199" i="32"/>
  <c r="H199" i="32"/>
  <c r="I199" i="32"/>
  <c r="D199" i="32" s="1"/>
  <c r="J199" i="32"/>
  <c r="E199" i="32" s="1"/>
  <c r="K199" i="32"/>
  <c r="L199" i="32"/>
  <c r="C194" i="32"/>
  <c r="C195" i="32"/>
  <c r="C196" i="32"/>
  <c r="C197" i="32"/>
  <c r="L532" i="32"/>
  <c r="K532" i="32"/>
  <c r="J532" i="32"/>
  <c r="E532" i="32" s="1"/>
  <c r="I532" i="32"/>
  <c r="D532" i="32" s="1"/>
  <c r="H532" i="32"/>
  <c r="G532" i="32"/>
  <c r="C532" i="32"/>
  <c r="K158" i="32"/>
  <c r="G159" i="32"/>
  <c r="H159" i="32"/>
  <c r="I159" i="32"/>
  <c r="D159" i="32" s="1"/>
  <c r="J159" i="32"/>
  <c r="K159" i="32"/>
  <c r="L159" i="32"/>
  <c r="G160" i="32"/>
  <c r="F160" i="32" s="1"/>
  <c r="H160" i="32"/>
  <c r="I160" i="32"/>
  <c r="D160" i="32" s="1"/>
  <c r="J160" i="32"/>
  <c r="E160" i="32" s="1"/>
  <c r="K160" i="32"/>
  <c r="L160" i="32"/>
  <c r="G161" i="32"/>
  <c r="H161" i="32"/>
  <c r="I161" i="32"/>
  <c r="D161" i="32" s="1"/>
  <c r="J161" i="32"/>
  <c r="E161" i="32" s="1"/>
  <c r="K161" i="32"/>
  <c r="L161" i="32"/>
  <c r="G162" i="32"/>
  <c r="H162" i="32"/>
  <c r="I162" i="32"/>
  <c r="D162" i="32" s="1"/>
  <c r="J162" i="32"/>
  <c r="E162" i="32" s="1"/>
  <c r="K162" i="32"/>
  <c r="L162" i="32"/>
  <c r="G163" i="32"/>
  <c r="H163" i="32"/>
  <c r="I163" i="32"/>
  <c r="D163" i="32" s="1"/>
  <c r="J163" i="32"/>
  <c r="E163" i="32" s="1"/>
  <c r="K163" i="32"/>
  <c r="L163" i="32"/>
  <c r="G189" i="32"/>
  <c r="H189" i="32"/>
  <c r="I189" i="32"/>
  <c r="D189" i="32" s="1"/>
  <c r="J189" i="32"/>
  <c r="E189" i="32" s="1"/>
  <c r="K189" i="32"/>
  <c r="L189" i="32"/>
  <c r="G190" i="32"/>
  <c r="H190" i="32"/>
  <c r="I190" i="32"/>
  <c r="D190" i="32" s="1"/>
  <c r="J190" i="32"/>
  <c r="E190" i="32" s="1"/>
  <c r="K190" i="32"/>
  <c r="L190" i="32"/>
  <c r="G191" i="32"/>
  <c r="H191" i="32"/>
  <c r="I191" i="32"/>
  <c r="D191" i="32" s="1"/>
  <c r="J191" i="32"/>
  <c r="E191" i="32" s="1"/>
  <c r="K191" i="32"/>
  <c r="L191" i="32"/>
  <c r="G192" i="32"/>
  <c r="H192" i="32"/>
  <c r="I192" i="32"/>
  <c r="D192" i="32" s="1"/>
  <c r="J192" i="32"/>
  <c r="E192" i="32" s="1"/>
  <c r="K192" i="32"/>
  <c r="L192" i="32"/>
  <c r="G193" i="32"/>
  <c r="H193" i="32"/>
  <c r="I193" i="32"/>
  <c r="D193" i="32" s="1"/>
  <c r="J193" i="32"/>
  <c r="E193" i="32" s="1"/>
  <c r="K193" i="32"/>
  <c r="L193" i="32"/>
  <c r="L158" i="32"/>
  <c r="J158" i="32"/>
  <c r="I158" i="32"/>
  <c r="D158" i="32" s="1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E158" i="32"/>
  <c r="F161" i="32"/>
  <c r="G158" i="32"/>
  <c r="G549" i="32"/>
  <c r="H549" i="32"/>
  <c r="F549" i="32" s="1"/>
  <c r="I549" i="32"/>
  <c r="D549" i="32" s="1"/>
  <c r="J549" i="32"/>
  <c r="E549" i="32" s="1"/>
  <c r="K549" i="32"/>
  <c r="L549" i="32"/>
  <c r="G539" i="32"/>
  <c r="H539" i="32"/>
  <c r="I539" i="32"/>
  <c r="D539" i="32" s="1"/>
  <c r="J539" i="32"/>
  <c r="E539" i="32" s="1"/>
  <c r="K539" i="32"/>
  <c r="L539" i="32"/>
  <c r="G540" i="32"/>
  <c r="H540" i="32"/>
  <c r="I540" i="32"/>
  <c r="D540" i="32" s="1"/>
  <c r="J540" i="32"/>
  <c r="E540" i="32" s="1"/>
  <c r="K540" i="32"/>
  <c r="L540" i="32"/>
  <c r="G541" i="32"/>
  <c r="H541" i="32"/>
  <c r="I541" i="32"/>
  <c r="D541" i="32" s="1"/>
  <c r="J541" i="32"/>
  <c r="E541" i="32" s="1"/>
  <c r="K541" i="32"/>
  <c r="L541" i="32"/>
  <c r="G542" i="32"/>
  <c r="H542" i="32"/>
  <c r="I542" i="32"/>
  <c r="D542" i="32" s="1"/>
  <c r="J542" i="32"/>
  <c r="E542" i="32" s="1"/>
  <c r="K542" i="32"/>
  <c r="L542" i="32"/>
  <c r="G543" i="32"/>
  <c r="H543" i="32"/>
  <c r="I543" i="32"/>
  <c r="D543" i="32" s="1"/>
  <c r="J543" i="32"/>
  <c r="E543" i="32" s="1"/>
  <c r="K543" i="32"/>
  <c r="L543" i="32"/>
  <c r="G544" i="32"/>
  <c r="H544" i="32"/>
  <c r="I544" i="32"/>
  <c r="D544" i="32" s="1"/>
  <c r="J544" i="32"/>
  <c r="E544" i="32" s="1"/>
  <c r="K544" i="32"/>
  <c r="L544" i="32"/>
  <c r="G545" i="32"/>
  <c r="H545" i="32"/>
  <c r="I545" i="32"/>
  <c r="D545" i="32" s="1"/>
  <c r="J545" i="32"/>
  <c r="E545" i="32" s="1"/>
  <c r="K545" i="32"/>
  <c r="L545" i="32"/>
  <c r="G546" i="32"/>
  <c r="H546" i="32"/>
  <c r="I546" i="32"/>
  <c r="D546" i="32" s="1"/>
  <c r="J546" i="32"/>
  <c r="E546" i="32" s="1"/>
  <c r="K546" i="32"/>
  <c r="L546" i="32"/>
  <c r="G547" i="32"/>
  <c r="H547" i="32"/>
  <c r="I547" i="32"/>
  <c r="D547" i="32" s="1"/>
  <c r="J547" i="32"/>
  <c r="E547" i="32" s="1"/>
  <c r="K547" i="32"/>
  <c r="L547" i="32"/>
  <c r="G548" i="32"/>
  <c r="H548" i="32"/>
  <c r="I548" i="32"/>
  <c r="D548" i="32" s="1"/>
  <c r="J548" i="32"/>
  <c r="E548" i="32" s="1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D520" i="32" s="1"/>
  <c r="J520" i="32"/>
  <c r="E520" i="32" s="1"/>
  <c r="K520" i="32"/>
  <c r="L520" i="32"/>
  <c r="G521" i="32"/>
  <c r="H521" i="32"/>
  <c r="I521" i="32"/>
  <c r="D521" i="32" s="1"/>
  <c r="J521" i="32"/>
  <c r="E521" i="32" s="1"/>
  <c r="K521" i="32"/>
  <c r="L521" i="32"/>
  <c r="G522" i="32"/>
  <c r="H522" i="32"/>
  <c r="I522" i="32"/>
  <c r="D522" i="32" s="1"/>
  <c r="J522" i="32"/>
  <c r="E522" i="32" s="1"/>
  <c r="K522" i="32"/>
  <c r="L522" i="32"/>
  <c r="G523" i="32"/>
  <c r="H523" i="32"/>
  <c r="I523" i="32"/>
  <c r="D523" i="32" s="1"/>
  <c r="J523" i="32"/>
  <c r="E523" i="32" s="1"/>
  <c r="K523" i="32"/>
  <c r="L523" i="32"/>
  <c r="G524" i="32"/>
  <c r="H524" i="32"/>
  <c r="I524" i="32"/>
  <c r="D524" i="32" s="1"/>
  <c r="J524" i="32"/>
  <c r="E524" i="32" s="1"/>
  <c r="K524" i="32"/>
  <c r="L524" i="32"/>
  <c r="G525" i="32"/>
  <c r="H525" i="32"/>
  <c r="I525" i="32"/>
  <c r="D525" i="32" s="1"/>
  <c r="J525" i="32"/>
  <c r="E525" i="32" s="1"/>
  <c r="K525" i="32"/>
  <c r="L525" i="32"/>
  <c r="G526" i="32"/>
  <c r="H526" i="32"/>
  <c r="I526" i="32"/>
  <c r="D526" i="32" s="1"/>
  <c r="J526" i="32"/>
  <c r="E526" i="32" s="1"/>
  <c r="K526" i="32"/>
  <c r="L526" i="32"/>
  <c r="G527" i="32"/>
  <c r="H527" i="32"/>
  <c r="I527" i="32"/>
  <c r="D527" i="32" s="1"/>
  <c r="J527" i="32"/>
  <c r="E527" i="32" s="1"/>
  <c r="K527" i="32"/>
  <c r="L527" i="32"/>
  <c r="G528" i="32"/>
  <c r="H528" i="32"/>
  <c r="I528" i="32"/>
  <c r="D528" i="32" s="1"/>
  <c r="J528" i="32"/>
  <c r="E528" i="32" s="1"/>
  <c r="K528" i="32"/>
  <c r="L528" i="32"/>
  <c r="G529" i="32"/>
  <c r="H529" i="32"/>
  <c r="I529" i="32"/>
  <c r="D529" i="32" s="1"/>
  <c r="J529" i="32"/>
  <c r="E529" i="32" s="1"/>
  <c r="K529" i="32"/>
  <c r="L529" i="32"/>
  <c r="G530" i="32"/>
  <c r="H530" i="32"/>
  <c r="I530" i="32"/>
  <c r="D530" i="32" s="1"/>
  <c r="J530" i="32"/>
  <c r="E530" i="32" s="1"/>
  <c r="K530" i="32"/>
  <c r="L530" i="32"/>
  <c r="G531" i="32"/>
  <c r="H531" i="32"/>
  <c r="I531" i="32"/>
  <c r="D531" i="32" s="1"/>
  <c r="J531" i="32"/>
  <c r="E531" i="32" s="1"/>
  <c r="K531" i="32"/>
  <c r="L531" i="32"/>
  <c r="G533" i="32"/>
  <c r="H533" i="32"/>
  <c r="I533" i="32"/>
  <c r="D533" i="32" s="1"/>
  <c r="J533" i="32"/>
  <c r="E533" i="32" s="1"/>
  <c r="K533" i="32"/>
  <c r="L533" i="32"/>
  <c r="G534" i="32"/>
  <c r="H534" i="32"/>
  <c r="I534" i="32"/>
  <c r="D534" i="32" s="1"/>
  <c r="J534" i="32"/>
  <c r="E534" i="32" s="1"/>
  <c r="K534" i="32"/>
  <c r="L534" i="32"/>
  <c r="G535" i="32"/>
  <c r="H535" i="32"/>
  <c r="I535" i="32"/>
  <c r="D535" i="32" s="1"/>
  <c r="J535" i="32"/>
  <c r="E535" i="32" s="1"/>
  <c r="K535" i="32"/>
  <c r="L535" i="32"/>
  <c r="G536" i="32"/>
  <c r="H536" i="32"/>
  <c r="I536" i="32"/>
  <c r="D536" i="32" s="1"/>
  <c r="J536" i="32"/>
  <c r="E536" i="32" s="1"/>
  <c r="K536" i="32"/>
  <c r="L536" i="32"/>
  <c r="G537" i="32"/>
  <c r="H537" i="32"/>
  <c r="F537" i="32" s="1"/>
  <c r="I537" i="32"/>
  <c r="D537" i="32" s="1"/>
  <c r="J537" i="32"/>
  <c r="E537" i="32" s="1"/>
  <c r="K537" i="32"/>
  <c r="L537" i="32"/>
  <c r="F528" i="32"/>
  <c r="F524" i="32"/>
  <c r="L134" i="32"/>
  <c r="K134" i="32"/>
  <c r="J134" i="32"/>
  <c r="E134" i="32" s="1"/>
  <c r="I134" i="32"/>
  <c r="D134" i="32" s="1"/>
  <c r="H134" i="32"/>
  <c r="F134" i="32" s="1"/>
  <c r="G134" i="32"/>
  <c r="C134" i="32"/>
  <c r="L133" i="32"/>
  <c r="K133" i="32"/>
  <c r="J133" i="32"/>
  <c r="E133" i="32" s="1"/>
  <c r="I133" i="32"/>
  <c r="D133" i="32" s="1"/>
  <c r="H133" i="32"/>
  <c r="G133" i="32"/>
  <c r="C133" i="32"/>
  <c r="L132" i="32"/>
  <c r="K132" i="32"/>
  <c r="J132" i="32"/>
  <c r="E132" i="32" s="1"/>
  <c r="I132" i="32"/>
  <c r="D132" i="32" s="1"/>
  <c r="H132" i="32"/>
  <c r="G132" i="32"/>
  <c r="C132" i="32"/>
  <c r="L131" i="32"/>
  <c r="K131" i="32"/>
  <c r="J131" i="32"/>
  <c r="E131" i="32" s="1"/>
  <c r="I131" i="32"/>
  <c r="D131" i="32" s="1"/>
  <c r="H131" i="32"/>
  <c r="G131" i="32"/>
  <c r="C131" i="32"/>
  <c r="L130" i="32"/>
  <c r="K130" i="32"/>
  <c r="J130" i="32"/>
  <c r="E130" i="32" s="1"/>
  <c r="I130" i="32"/>
  <c r="D130" i="32" s="1"/>
  <c r="H130" i="32"/>
  <c r="G130" i="32"/>
  <c r="C130" i="32"/>
  <c r="L129" i="32"/>
  <c r="K129" i="32"/>
  <c r="J129" i="32"/>
  <c r="E129" i="32" s="1"/>
  <c r="I129" i="32"/>
  <c r="D129" i="32" s="1"/>
  <c r="H129" i="32"/>
  <c r="G129" i="32"/>
  <c r="C129" i="32"/>
  <c r="L128" i="32"/>
  <c r="K128" i="32"/>
  <c r="J128" i="32"/>
  <c r="E128" i="32" s="1"/>
  <c r="I128" i="32"/>
  <c r="D128" i="32" s="1"/>
  <c r="H128" i="32"/>
  <c r="G128" i="32"/>
  <c r="C128" i="32"/>
  <c r="L127" i="32"/>
  <c r="K127" i="32"/>
  <c r="J127" i="32"/>
  <c r="E127" i="32" s="1"/>
  <c r="I127" i="32"/>
  <c r="D127" i="32" s="1"/>
  <c r="H127" i="32"/>
  <c r="G127" i="32"/>
  <c r="C127" i="32"/>
  <c r="L126" i="32"/>
  <c r="K126" i="32"/>
  <c r="J126" i="32"/>
  <c r="E126" i="32" s="1"/>
  <c r="I126" i="32"/>
  <c r="D126" i="32" s="1"/>
  <c r="H126" i="32"/>
  <c r="G126" i="32"/>
  <c r="C126" i="32"/>
  <c r="L125" i="32"/>
  <c r="K125" i="32"/>
  <c r="J125" i="32"/>
  <c r="E125" i="32" s="1"/>
  <c r="I125" i="32"/>
  <c r="D125" i="32" s="1"/>
  <c r="H125" i="32"/>
  <c r="G125" i="32"/>
  <c r="C125" i="32"/>
  <c r="L124" i="32"/>
  <c r="K124" i="32"/>
  <c r="J124" i="32"/>
  <c r="E124" i="32" s="1"/>
  <c r="I124" i="32"/>
  <c r="D124" i="32" s="1"/>
  <c r="H124" i="32"/>
  <c r="G124" i="32"/>
  <c r="C124" i="32"/>
  <c r="L123" i="32"/>
  <c r="K123" i="32"/>
  <c r="J123" i="32"/>
  <c r="E123" i="32" s="1"/>
  <c r="I123" i="32"/>
  <c r="D123" i="32" s="1"/>
  <c r="H123" i="32"/>
  <c r="G123" i="32"/>
  <c r="C123" i="32"/>
  <c r="L122" i="32"/>
  <c r="K122" i="32"/>
  <c r="J122" i="32"/>
  <c r="E122" i="32" s="1"/>
  <c r="I122" i="32"/>
  <c r="D122" i="32" s="1"/>
  <c r="H122" i="32"/>
  <c r="G122" i="32"/>
  <c r="C122" i="32"/>
  <c r="L121" i="32"/>
  <c r="K121" i="32"/>
  <c r="J121" i="32"/>
  <c r="E121" i="32" s="1"/>
  <c r="I121" i="32"/>
  <c r="D121" i="32" s="1"/>
  <c r="H121" i="32"/>
  <c r="G121" i="32"/>
  <c r="C121" i="32"/>
  <c r="L120" i="32"/>
  <c r="K120" i="32"/>
  <c r="J120" i="32"/>
  <c r="E120" i="32" s="1"/>
  <c r="I120" i="32"/>
  <c r="D120" i="32" s="1"/>
  <c r="H120" i="32"/>
  <c r="G120" i="32"/>
  <c r="C120" i="32"/>
  <c r="L119" i="32"/>
  <c r="K119" i="32"/>
  <c r="J119" i="32"/>
  <c r="E119" i="32" s="1"/>
  <c r="I119" i="32"/>
  <c r="D119" i="32" s="1"/>
  <c r="H119" i="32"/>
  <c r="G119" i="32"/>
  <c r="C119" i="32"/>
  <c r="L118" i="32"/>
  <c r="K118" i="32"/>
  <c r="J118" i="32"/>
  <c r="E118" i="32" s="1"/>
  <c r="I118" i="32"/>
  <c r="D118" i="32" s="1"/>
  <c r="H118" i="32"/>
  <c r="G118" i="32"/>
  <c r="C118" i="32"/>
  <c r="L117" i="32"/>
  <c r="K117" i="32"/>
  <c r="J117" i="32"/>
  <c r="E117" i="32" s="1"/>
  <c r="I117" i="32"/>
  <c r="D117" i="32" s="1"/>
  <c r="H117" i="32"/>
  <c r="G117" i="32"/>
  <c r="C117" i="32"/>
  <c r="L116" i="32"/>
  <c r="K116" i="32"/>
  <c r="J116" i="32"/>
  <c r="E116" i="32" s="1"/>
  <c r="I116" i="32"/>
  <c r="D116" i="32" s="1"/>
  <c r="H116" i="32"/>
  <c r="G116" i="32"/>
  <c r="C116" i="32"/>
  <c r="L115" i="32"/>
  <c r="K115" i="32"/>
  <c r="J115" i="32"/>
  <c r="E115" i="32" s="1"/>
  <c r="I115" i="32"/>
  <c r="D115" i="32" s="1"/>
  <c r="H115" i="32"/>
  <c r="G115" i="32"/>
  <c r="C115" i="32"/>
  <c r="L114" i="32"/>
  <c r="K114" i="32"/>
  <c r="J114" i="32"/>
  <c r="E114" i="32" s="1"/>
  <c r="I114" i="32"/>
  <c r="D114" i="32" s="1"/>
  <c r="H114" i="32"/>
  <c r="G114" i="32"/>
  <c r="C114" i="32"/>
  <c r="L113" i="32"/>
  <c r="K113" i="32"/>
  <c r="J113" i="32"/>
  <c r="E113" i="32" s="1"/>
  <c r="I113" i="32"/>
  <c r="D113" i="32" s="1"/>
  <c r="H113" i="32"/>
  <c r="G113" i="32"/>
  <c r="C113" i="32"/>
  <c r="L112" i="32"/>
  <c r="K112" i="32"/>
  <c r="J112" i="32"/>
  <c r="E112" i="32" s="1"/>
  <c r="I112" i="32"/>
  <c r="D112" i="32" s="1"/>
  <c r="H112" i="32"/>
  <c r="F112" i="32" s="1"/>
  <c r="G112" i="32"/>
  <c r="C112" i="32"/>
  <c r="L111" i="32"/>
  <c r="K111" i="32"/>
  <c r="J111" i="32"/>
  <c r="E111" i="32" s="1"/>
  <c r="I111" i="32"/>
  <c r="D111" i="32" s="1"/>
  <c r="H111" i="32"/>
  <c r="G111" i="32"/>
  <c r="C111" i="32"/>
  <c r="L110" i="32"/>
  <c r="K110" i="32"/>
  <c r="J110" i="32"/>
  <c r="E110" i="32" s="1"/>
  <c r="I110" i="32"/>
  <c r="D110" i="32" s="1"/>
  <c r="H110" i="32"/>
  <c r="F110" i="32" s="1"/>
  <c r="G110" i="32"/>
  <c r="C110" i="32"/>
  <c r="L109" i="32"/>
  <c r="K109" i="32"/>
  <c r="J109" i="32"/>
  <c r="E109" i="32" s="1"/>
  <c r="I109" i="32"/>
  <c r="D109" i="32" s="1"/>
  <c r="H109" i="32"/>
  <c r="G109" i="32"/>
  <c r="C109" i="32"/>
  <c r="L108" i="32"/>
  <c r="K108" i="32"/>
  <c r="J108" i="32"/>
  <c r="E108" i="32" s="1"/>
  <c r="I108" i="32"/>
  <c r="D108" i="32" s="1"/>
  <c r="H108" i="32"/>
  <c r="G108" i="32"/>
  <c r="C108" i="32"/>
  <c r="L107" i="32"/>
  <c r="K107" i="32"/>
  <c r="J107" i="32"/>
  <c r="E107" i="32" s="1"/>
  <c r="I107" i="32"/>
  <c r="D107" i="32" s="1"/>
  <c r="H107" i="32"/>
  <c r="G107" i="32"/>
  <c r="C107" i="32"/>
  <c r="L106" i="32"/>
  <c r="K106" i="32"/>
  <c r="J106" i="32"/>
  <c r="E106" i="32" s="1"/>
  <c r="I106" i="32"/>
  <c r="D106" i="32" s="1"/>
  <c r="H106" i="32"/>
  <c r="G106" i="32"/>
  <c r="C106" i="32"/>
  <c r="L105" i="32"/>
  <c r="K105" i="32"/>
  <c r="J105" i="32"/>
  <c r="E105" i="32" s="1"/>
  <c r="I105" i="32"/>
  <c r="D105" i="32" s="1"/>
  <c r="H105" i="32"/>
  <c r="G105" i="32"/>
  <c r="C105" i="32"/>
  <c r="L104" i="32"/>
  <c r="K104" i="32"/>
  <c r="J104" i="32"/>
  <c r="E104" i="32" s="1"/>
  <c r="I104" i="32"/>
  <c r="D104" i="32" s="1"/>
  <c r="H104" i="32"/>
  <c r="G104" i="32"/>
  <c r="C104" i="32"/>
  <c r="L103" i="32"/>
  <c r="K103" i="32"/>
  <c r="J103" i="32"/>
  <c r="E103" i="32" s="1"/>
  <c r="I103" i="32"/>
  <c r="D103" i="32" s="1"/>
  <c r="H103" i="32"/>
  <c r="G103" i="32"/>
  <c r="C103" i="32"/>
  <c r="L102" i="32"/>
  <c r="K102" i="32"/>
  <c r="J102" i="32"/>
  <c r="E102" i="32" s="1"/>
  <c r="I102" i="32"/>
  <c r="D102" i="32" s="1"/>
  <c r="H102" i="32"/>
  <c r="G102" i="32"/>
  <c r="C102" i="32"/>
  <c r="L101" i="32"/>
  <c r="K101" i="32"/>
  <c r="J101" i="32"/>
  <c r="E101" i="32" s="1"/>
  <c r="I101" i="32"/>
  <c r="D101" i="32" s="1"/>
  <c r="H101" i="32"/>
  <c r="G101" i="32"/>
  <c r="C101" i="32"/>
  <c r="L100" i="32"/>
  <c r="K100" i="32"/>
  <c r="J100" i="32"/>
  <c r="E100" i="32" s="1"/>
  <c r="I100" i="32"/>
  <c r="D100" i="32" s="1"/>
  <c r="H100" i="32"/>
  <c r="G100" i="32"/>
  <c r="C100" i="32"/>
  <c r="L99" i="32"/>
  <c r="K99" i="32"/>
  <c r="J99" i="32"/>
  <c r="E99" i="32" s="1"/>
  <c r="I99" i="32"/>
  <c r="D99" i="32" s="1"/>
  <c r="H99" i="32"/>
  <c r="G99" i="32"/>
  <c r="C99" i="32"/>
  <c r="L98" i="32"/>
  <c r="K98" i="32"/>
  <c r="J98" i="32"/>
  <c r="E98" i="32" s="1"/>
  <c r="I98" i="32"/>
  <c r="D98" i="32" s="1"/>
  <c r="H98" i="32"/>
  <c r="G98" i="32"/>
  <c r="C98" i="32"/>
  <c r="L97" i="32"/>
  <c r="K97" i="32"/>
  <c r="J97" i="32"/>
  <c r="E97" i="32" s="1"/>
  <c r="I97" i="32"/>
  <c r="D97" i="32" s="1"/>
  <c r="H97" i="32"/>
  <c r="G97" i="32"/>
  <c r="C97" i="32"/>
  <c r="L96" i="32"/>
  <c r="K96" i="32"/>
  <c r="J96" i="32"/>
  <c r="E96" i="32" s="1"/>
  <c r="I96" i="32"/>
  <c r="D96" i="32" s="1"/>
  <c r="H96" i="32"/>
  <c r="G96" i="32"/>
  <c r="C96" i="32"/>
  <c r="L95" i="32"/>
  <c r="K95" i="32"/>
  <c r="J95" i="32"/>
  <c r="E95" i="32" s="1"/>
  <c r="I95" i="32"/>
  <c r="D95" i="32" s="1"/>
  <c r="H95" i="32"/>
  <c r="G95" i="32"/>
  <c r="C95" i="32"/>
  <c r="L94" i="32"/>
  <c r="K94" i="32"/>
  <c r="J94" i="32"/>
  <c r="E94" i="32" s="1"/>
  <c r="I94" i="32"/>
  <c r="D94" i="32" s="1"/>
  <c r="H94" i="32"/>
  <c r="F94" i="32" s="1"/>
  <c r="G94" i="32"/>
  <c r="C94" i="32"/>
  <c r="L93" i="32"/>
  <c r="K93" i="32"/>
  <c r="J93" i="32"/>
  <c r="E93" i="32" s="1"/>
  <c r="I93" i="32"/>
  <c r="D93" i="32" s="1"/>
  <c r="H93" i="32"/>
  <c r="G93" i="32"/>
  <c r="C93" i="32"/>
  <c r="L92" i="32"/>
  <c r="K92" i="32"/>
  <c r="J92" i="32"/>
  <c r="E92" i="32" s="1"/>
  <c r="I92" i="32"/>
  <c r="D92" i="32" s="1"/>
  <c r="H92" i="32"/>
  <c r="G92" i="32"/>
  <c r="C92" i="32"/>
  <c r="L91" i="32"/>
  <c r="K91" i="32"/>
  <c r="J91" i="32"/>
  <c r="E91" i="32" s="1"/>
  <c r="I91" i="32"/>
  <c r="D91" i="32" s="1"/>
  <c r="H91" i="32"/>
  <c r="G91" i="32"/>
  <c r="F91" i="32" s="1"/>
  <c r="C91" i="32"/>
  <c r="L90" i="32"/>
  <c r="K90" i="32"/>
  <c r="J90" i="32"/>
  <c r="E90" i="32" s="1"/>
  <c r="I90" i="32"/>
  <c r="D90" i="32" s="1"/>
  <c r="H90" i="32"/>
  <c r="G90" i="32"/>
  <c r="C90" i="32"/>
  <c r="L89" i="32"/>
  <c r="K89" i="32"/>
  <c r="J89" i="32"/>
  <c r="E89" i="32" s="1"/>
  <c r="I89" i="32"/>
  <c r="D89" i="32" s="1"/>
  <c r="H89" i="32"/>
  <c r="G89" i="32"/>
  <c r="C89" i="32"/>
  <c r="L88" i="32"/>
  <c r="K88" i="32"/>
  <c r="J88" i="32"/>
  <c r="E88" i="32" s="1"/>
  <c r="I88" i="32"/>
  <c r="D88" i="32" s="1"/>
  <c r="H88" i="32"/>
  <c r="G88" i="32"/>
  <c r="C88" i="32"/>
  <c r="L87" i="32"/>
  <c r="K87" i="32"/>
  <c r="J87" i="32"/>
  <c r="E87" i="32" s="1"/>
  <c r="I87" i="32"/>
  <c r="D87" i="32" s="1"/>
  <c r="H87" i="32"/>
  <c r="G87" i="32"/>
  <c r="C87" i="32"/>
  <c r="L86" i="32"/>
  <c r="K86" i="32"/>
  <c r="J86" i="32"/>
  <c r="E86" i="32" s="1"/>
  <c r="I86" i="32"/>
  <c r="D86" i="32" s="1"/>
  <c r="H86" i="32"/>
  <c r="G86" i="32"/>
  <c r="C86" i="32"/>
  <c r="L85" i="32"/>
  <c r="K85" i="32"/>
  <c r="J85" i="32"/>
  <c r="E85" i="32" s="1"/>
  <c r="I85" i="32"/>
  <c r="D85" i="32" s="1"/>
  <c r="H85" i="32"/>
  <c r="G85" i="32"/>
  <c r="C85" i="32"/>
  <c r="L84" i="32"/>
  <c r="K84" i="32"/>
  <c r="J84" i="32"/>
  <c r="E84" i="32" s="1"/>
  <c r="I84" i="32"/>
  <c r="D84" i="32" s="1"/>
  <c r="H84" i="32"/>
  <c r="G84" i="32"/>
  <c r="C84" i="32"/>
  <c r="L83" i="32"/>
  <c r="K83" i="32"/>
  <c r="J83" i="32"/>
  <c r="E83" i="32" s="1"/>
  <c r="I83" i="32"/>
  <c r="D83" i="32" s="1"/>
  <c r="H83" i="32"/>
  <c r="G83" i="32"/>
  <c r="C83" i="32"/>
  <c r="L82" i="32"/>
  <c r="K82" i="32"/>
  <c r="J82" i="32"/>
  <c r="E82" i="32" s="1"/>
  <c r="I82" i="32"/>
  <c r="D82" i="32" s="1"/>
  <c r="H82" i="32"/>
  <c r="G82" i="32"/>
  <c r="C82" i="32"/>
  <c r="L81" i="32"/>
  <c r="K81" i="32"/>
  <c r="J81" i="32"/>
  <c r="E81" i="32" s="1"/>
  <c r="I81" i="32"/>
  <c r="D81" i="32" s="1"/>
  <c r="H81" i="32"/>
  <c r="G81" i="32"/>
  <c r="C81" i="32"/>
  <c r="L80" i="32"/>
  <c r="K80" i="32"/>
  <c r="J80" i="32"/>
  <c r="E80" i="32" s="1"/>
  <c r="I80" i="32"/>
  <c r="D80" i="32" s="1"/>
  <c r="H80" i="32"/>
  <c r="G80" i="32"/>
  <c r="C80" i="32"/>
  <c r="L79" i="32"/>
  <c r="K79" i="32"/>
  <c r="J79" i="32"/>
  <c r="E79" i="32" s="1"/>
  <c r="I79" i="32"/>
  <c r="D79" i="32" s="1"/>
  <c r="H79" i="32"/>
  <c r="G79" i="32"/>
  <c r="C79" i="32"/>
  <c r="L78" i="32"/>
  <c r="K78" i="32"/>
  <c r="J78" i="32"/>
  <c r="E78" i="32" s="1"/>
  <c r="I78" i="32"/>
  <c r="D78" i="32" s="1"/>
  <c r="H78" i="32"/>
  <c r="G78" i="32"/>
  <c r="C78" i="32"/>
  <c r="L77" i="32"/>
  <c r="K77" i="32"/>
  <c r="J77" i="32"/>
  <c r="E77" i="32" s="1"/>
  <c r="I77" i="32"/>
  <c r="D77" i="32" s="1"/>
  <c r="H77" i="32"/>
  <c r="G77" i="32"/>
  <c r="C77" i="32"/>
  <c r="L76" i="32"/>
  <c r="K76" i="32"/>
  <c r="J76" i="32"/>
  <c r="E76" i="32" s="1"/>
  <c r="I76" i="32"/>
  <c r="D76" i="32" s="1"/>
  <c r="H76" i="32"/>
  <c r="G76" i="32"/>
  <c r="C76" i="32"/>
  <c r="L75" i="32"/>
  <c r="K75" i="32"/>
  <c r="J75" i="32"/>
  <c r="E75" i="32" s="1"/>
  <c r="I75" i="32"/>
  <c r="D75" i="32" s="1"/>
  <c r="H75" i="32"/>
  <c r="G75" i="32"/>
  <c r="C75" i="32"/>
  <c r="L74" i="32"/>
  <c r="K74" i="32"/>
  <c r="J74" i="32"/>
  <c r="E74" i="32" s="1"/>
  <c r="I74" i="32"/>
  <c r="D74" i="32" s="1"/>
  <c r="H74" i="32"/>
  <c r="G74" i="32"/>
  <c r="C74" i="32"/>
  <c r="L73" i="32"/>
  <c r="K73" i="32"/>
  <c r="J73" i="32"/>
  <c r="E73" i="32" s="1"/>
  <c r="I73" i="32"/>
  <c r="D73" i="32" s="1"/>
  <c r="H73" i="32"/>
  <c r="G73" i="32"/>
  <c r="C73" i="32"/>
  <c r="L72" i="32"/>
  <c r="K72" i="32"/>
  <c r="J72" i="32"/>
  <c r="E72" i="32" s="1"/>
  <c r="I72" i="32"/>
  <c r="D72" i="32" s="1"/>
  <c r="H72" i="32"/>
  <c r="G72" i="32"/>
  <c r="C72" i="32"/>
  <c r="L71" i="32"/>
  <c r="K71" i="32"/>
  <c r="J71" i="32"/>
  <c r="E71" i="32" s="1"/>
  <c r="I71" i="32"/>
  <c r="D71" i="32" s="1"/>
  <c r="H71" i="32"/>
  <c r="G71" i="32"/>
  <c r="C71" i="32"/>
  <c r="L70" i="32"/>
  <c r="K70" i="32"/>
  <c r="J70" i="32"/>
  <c r="E70" i="32" s="1"/>
  <c r="I70" i="32"/>
  <c r="D70" i="32" s="1"/>
  <c r="H70" i="32"/>
  <c r="G70" i="32"/>
  <c r="C70" i="32"/>
  <c r="L69" i="32"/>
  <c r="K69" i="32"/>
  <c r="J69" i="32"/>
  <c r="E69" i="32" s="1"/>
  <c r="I69" i="32"/>
  <c r="D69" i="32" s="1"/>
  <c r="H69" i="32"/>
  <c r="G69" i="32"/>
  <c r="F69" i="32" s="1"/>
  <c r="C69" i="32"/>
  <c r="L68" i="32"/>
  <c r="K68" i="32"/>
  <c r="J68" i="32"/>
  <c r="E68" i="32" s="1"/>
  <c r="I68" i="32"/>
  <c r="D68" i="32" s="1"/>
  <c r="H68" i="32"/>
  <c r="G68" i="32"/>
  <c r="C68" i="32"/>
  <c r="L67" i="32"/>
  <c r="K67" i="32"/>
  <c r="J67" i="32"/>
  <c r="E67" i="32" s="1"/>
  <c r="I67" i="32"/>
  <c r="D67" i="32" s="1"/>
  <c r="H67" i="32"/>
  <c r="G67" i="32"/>
  <c r="C67" i="32"/>
  <c r="L66" i="32"/>
  <c r="K66" i="32"/>
  <c r="J66" i="32"/>
  <c r="E66" i="32" s="1"/>
  <c r="I66" i="32"/>
  <c r="D66" i="32" s="1"/>
  <c r="H66" i="32"/>
  <c r="G66" i="32"/>
  <c r="C66" i="32"/>
  <c r="L65" i="32"/>
  <c r="K65" i="32"/>
  <c r="J65" i="32"/>
  <c r="E65" i="32" s="1"/>
  <c r="I65" i="32"/>
  <c r="D65" i="32" s="1"/>
  <c r="H65" i="32"/>
  <c r="G65" i="32"/>
  <c r="C65" i="32"/>
  <c r="L64" i="32"/>
  <c r="K64" i="32"/>
  <c r="J64" i="32"/>
  <c r="E64" i="32" s="1"/>
  <c r="I64" i="32"/>
  <c r="D64" i="32" s="1"/>
  <c r="H64" i="32"/>
  <c r="G64" i="32"/>
  <c r="C64" i="32"/>
  <c r="L63" i="32"/>
  <c r="K63" i="32"/>
  <c r="J63" i="32"/>
  <c r="E63" i="32" s="1"/>
  <c r="I63" i="32"/>
  <c r="D63" i="32" s="1"/>
  <c r="H63" i="32"/>
  <c r="G63" i="32"/>
  <c r="C63" i="32"/>
  <c r="L62" i="32"/>
  <c r="K62" i="32"/>
  <c r="J62" i="32"/>
  <c r="E62" i="32" s="1"/>
  <c r="I62" i="32"/>
  <c r="D62" i="32" s="1"/>
  <c r="H62" i="32"/>
  <c r="G62" i="32"/>
  <c r="C62" i="32"/>
  <c r="L61" i="32"/>
  <c r="K61" i="32"/>
  <c r="J61" i="32"/>
  <c r="E61" i="32" s="1"/>
  <c r="I61" i="32"/>
  <c r="D61" i="32" s="1"/>
  <c r="H61" i="32"/>
  <c r="G61" i="32"/>
  <c r="C61" i="32"/>
  <c r="L60" i="32"/>
  <c r="K60" i="32"/>
  <c r="J60" i="32"/>
  <c r="E60" i="32" s="1"/>
  <c r="I60" i="32"/>
  <c r="D60" i="32" s="1"/>
  <c r="H60" i="32"/>
  <c r="G60" i="32"/>
  <c r="C60" i="32"/>
  <c r="L59" i="32"/>
  <c r="K59" i="32"/>
  <c r="J59" i="32"/>
  <c r="E59" i="32" s="1"/>
  <c r="I59" i="32"/>
  <c r="D59" i="32" s="1"/>
  <c r="H59" i="32"/>
  <c r="G59" i="32"/>
  <c r="C59" i="32"/>
  <c r="L58" i="32"/>
  <c r="K58" i="32"/>
  <c r="J58" i="32"/>
  <c r="E58" i="32" s="1"/>
  <c r="I58" i="32"/>
  <c r="D58" i="32" s="1"/>
  <c r="H58" i="32"/>
  <c r="G58" i="32"/>
  <c r="C58" i="32"/>
  <c r="L57" i="32"/>
  <c r="K57" i="32"/>
  <c r="J57" i="32"/>
  <c r="E57" i="32" s="1"/>
  <c r="I57" i="32"/>
  <c r="D57" i="32" s="1"/>
  <c r="H57" i="32"/>
  <c r="G57" i="32"/>
  <c r="C57" i="32"/>
  <c r="L56" i="32"/>
  <c r="K56" i="32"/>
  <c r="J56" i="32"/>
  <c r="E56" i="32" s="1"/>
  <c r="I56" i="32"/>
  <c r="D56" i="32" s="1"/>
  <c r="H56" i="32"/>
  <c r="G56" i="32"/>
  <c r="C56" i="32"/>
  <c r="L55" i="32"/>
  <c r="K55" i="32"/>
  <c r="J55" i="32"/>
  <c r="E55" i="32" s="1"/>
  <c r="I55" i="32"/>
  <c r="D55" i="32" s="1"/>
  <c r="H55" i="32"/>
  <c r="G55" i="32"/>
  <c r="C55" i="32"/>
  <c r="L54" i="32"/>
  <c r="K54" i="32"/>
  <c r="J54" i="32"/>
  <c r="E54" i="32" s="1"/>
  <c r="I54" i="32"/>
  <c r="D54" i="32" s="1"/>
  <c r="H54" i="32"/>
  <c r="G54" i="32"/>
  <c r="C54" i="32"/>
  <c r="L53" i="32"/>
  <c r="K53" i="32"/>
  <c r="J53" i="32"/>
  <c r="E53" i="32" s="1"/>
  <c r="I53" i="32"/>
  <c r="D53" i="32" s="1"/>
  <c r="H53" i="32"/>
  <c r="G53" i="32"/>
  <c r="C53" i="32"/>
  <c r="L52" i="32"/>
  <c r="K52" i="32"/>
  <c r="J52" i="32"/>
  <c r="E52" i="32" s="1"/>
  <c r="I52" i="32"/>
  <c r="D52" i="32" s="1"/>
  <c r="H52" i="32"/>
  <c r="G52" i="32"/>
  <c r="C52" i="32"/>
  <c r="L51" i="32"/>
  <c r="K51" i="32"/>
  <c r="J51" i="32"/>
  <c r="E51" i="32" s="1"/>
  <c r="I51" i="32"/>
  <c r="D51" i="32" s="1"/>
  <c r="H51" i="32"/>
  <c r="G51" i="32"/>
  <c r="C51" i="32"/>
  <c r="L50" i="32"/>
  <c r="K50" i="32"/>
  <c r="J50" i="32"/>
  <c r="E50" i="32" s="1"/>
  <c r="I50" i="32"/>
  <c r="D50" i="32" s="1"/>
  <c r="H50" i="32"/>
  <c r="G50" i="32"/>
  <c r="F50" i="32" s="1"/>
  <c r="C50" i="32"/>
  <c r="L49" i="32"/>
  <c r="K49" i="32"/>
  <c r="J49" i="32"/>
  <c r="E49" i="32" s="1"/>
  <c r="I49" i="32"/>
  <c r="D49" i="32" s="1"/>
  <c r="H49" i="32"/>
  <c r="G49" i="32"/>
  <c r="C49" i="32"/>
  <c r="L48" i="32"/>
  <c r="K48" i="32"/>
  <c r="J48" i="32"/>
  <c r="E48" i="32" s="1"/>
  <c r="I48" i="32"/>
  <c r="D48" i="32" s="1"/>
  <c r="H48" i="32"/>
  <c r="G48" i="32"/>
  <c r="C48" i="32"/>
  <c r="L47" i="32"/>
  <c r="K47" i="32"/>
  <c r="J47" i="32"/>
  <c r="E47" i="32" s="1"/>
  <c r="I47" i="32"/>
  <c r="D47" i="32" s="1"/>
  <c r="H47" i="32"/>
  <c r="G47" i="32"/>
  <c r="C47" i="32"/>
  <c r="L46" i="32"/>
  <c r="K46" i="32"/>
  <c r="J46" i="32"/>
  <c r="E46" i="32" s="1"/>
  <c r="I46" i="32"/>
  <c r="D46" i="32" s="1"/>
  <c r="H46" i="32"/>
  <c r="G46" i="32"/>
  <c r="C46" i="32"/>
  <c r="L45" i="32"/>
  <c r="K45" i="32"/>
  <c r="J45" i="32"/>
  <c r="E45" i="32" s="1"/>
  <c r="I45" i="32"/>
  <c r="D45" i="32" s="1"/>
  <c r="H45" i="32"/>
  <c r="G45" i="32"/>
  <c r="C45" i="32"/>
  <c r="L44" i="32"/>
  <c r="K44" i="32"/>
  <c r="J44" i="32"/>
  <c r="E44" i="32" s="1"/>
  <c r="I44" i="32"/>
  <c r="D44" i="32" s="1"/>
  <c r="H44" i="32"/>
  <c r="G44" i="32"/>
  <c r="C44" i="32"/>
  <c r="L43" i="32"/>
  <c r="K43" i="32"/>
  <c r="J43" i="32"/>
  <c r="E43" i="32" s="1"/>
  <c r="I43" i="32"/>
  <c r="D43" i="32" s="1"/>
  <c r="H43" i="32"/>
  <c r="G43" i="32"/>
  <c r="C43" i="32"/>
  <c r="L42" i="32"/>
  <c r="K42" i="32"/>
  <c r="J42" i="32"/>
  <c r="E42" i="32" s="1"/>
  <c r="I42" i="32"/>
  <c r="D42" i="32" s="1"/>
  <c r="H42" i="32"/>
  <c r="G42" i="32"/>
  <c r="C42" i="32"/>
  <c r="L41" i="32"/>
  <c r="K41" i="32"/>
  <c r="J41" i="32"/>
  <c r="E41" i="32" s="1"/>
  <c r="I41" i="32"/>
  <c r="D41" i="32" s="1"/>
  <c r="H41" i="32"/>
  <c r="G41" i="32"/>
  <c r="C41" i="32"/>
  <c r="L40" i="32"/>
  <c r="K40" i="32"/>
  <c r="J40" i="32"/>
  <c r="E40" i="32" s="1"/>
  <c r="I40" i="32"/>
  <c r="D40" i="32" s="1"/>
  <c r="H40" i="32"/>
  <c r="G40" i="32"/>
  <c r="C40" i="32"/>
  <c r="L39" i="32"/>
  <c r="K39" i="32"/>
  <c r="J39" i="32"/>
  <c r="E39" i="32" s="1"/>
  <c r="I39" i="32"/>
  <c r="D39" i="32" s="1"/>
  <c r="H39" i="32"/>
  <c r="G39" i="32"/>
  <c r="C39" i="32"/>
  <c r="L38" i="32"/>
  <c r="K38" i="32"/>
  <c r="J38" i="32"/>
  <c r="E38" i="32" s="1"/>
  <c r="I38" i="32"/>
  <c r="D38" i="32" s="1"/>
  <c r="H38" i="32"/>
  <c r="G38" i="32"/>
  <c r="C38" i="32"/>
  <c r="L37" i="32"/>
  <c r="K37" i="32"/>
  <c r="J37" i="32"/>
  <c r="E37" i="32" s="1"/>
  <c r="I37" i="32"/>
  <c r="H37" i="32"/>
  <c r="G37" i="32"/>
  <c r="C37" i="32"/>
  <c r="L36" i="32"/>
  <c r="K36" i="32"/>
  <c r="J36" i="32"/>
  <c r="E36" i="32" s="1"/>
  <c r="I36" i="32"/>
  <c r="D36" i="32" s="1"/>
  <c r="H36" i="32"/>
  <c r="G36" i="32"/>
  <c r="C36" i="32"/>
  <c r="L35" i="32"/>
  <c r="K35" i="32"/>
  <c r="J35" i="32"/>
  <c r="I35" i="32"/>
  <c r="D35" i="32" s="1"/>
  <c r="H35" i="32"/>
  <c r="G35" i="32"/>
  <c r="F35" i="32" s="1"/>
  <c r="C35" i="32"/>
  <c r="L34" i="32"/>
  <c r="K34" i="32"/>
  <c r="J34" i="32"/>
  <c r="E34" i="32" s="1"/>
  <c r="I34" i="32"/>
  <c r="D34" i="32" s="1"/>
  <c r="H34" i="32"/>
  <c r="G34" i="32"/>
  <c r="F34" i="32" s="1"/>
  <c r="C34" i="32"/>
  <c r="L33" i="32"/>
  <c r="K33" i="32"/>
  <c r="J33" i="32"/>
  <c r="E33" i="32" s="1"/>
  <c r="I33" i="32"/>
  <c r="D33" i="32" s="1"/>
  <c r="H33" i="32"/>
  <c r="G33" i="32"/>
  <c r="C33" i="32"/>
  <c r="L32" i="32"/>
  <c r="K32" i="32"/>
  <c r="J32" i="32"/>
  <c r="E32" i="32" s="1"/>
  <c r="I32" i="32"/>
  <c r="D32" i="32" s="1"/>
  <c r="H32" i="32"/>
  <c r="G32" i="32"/>
  <c r="C32" i="32"/>
  <c r="L31" i="32"/>
  <c r="K31" i="32"/>
  <c r="J31" i="32"/>
  <c r="E31" i="32" s="1"/>
  <c r="I31" i="32"/>
  <c r="D31" i="32" s="1"/>
  <c r="H31" i="32"/>
  <c r="G31" i="32"/>
  <c r="C31" i="32"/>
  <c r="L30" i="32"/>
  <c r="K30" i="32"/>
  <c r="J30" i="32"/>
  <c r="E30" i="32" s="1"/>
  <c r="I30" i="32"/>
  <c r="D30" i="32" s="1"/>
  <c r="H30" i="32"/>
  <c r="G30" i="32"/>
  <c r="C30" i="32"/>
  <c r="K29" i="32"/>
  <c r="J29" i="32"/>
  <c r="E29" i="32" s="1"/>
  <c r="I29" i="32"/>
  <c r="D29" i="32" s="1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E519" i="32" s="1"/>
  <c r="I519" i="32"/>
  <c r="D519" i="32"/>
  <c r="H519" i="32"/>
  <c r="G519" i="32"/>
  <c r="L518" i="32"/>
  <c r="K518" i="32"/>
  <c r="J518" i="32"/>
  <c r="E518" i="32" s="1"/>
  <c r="I518" i="32"/>
  <c r="D518" i="32" s="1"/>
  <c r="H518" i="32"/>
  <c r="G518" i="32"/>
  <c r="F518" i="32" s="1"/>
  <c r="L517" i="32"/>
  <c r="K517" i="32"/>
  <c r="J517" i="32"/>
  <c r="E517" i="32" s="1"/>
  <c r="I517" i="32"/>
  <c r="D517" i="32" s="1"/>
  <c r="H517" i="32"/>
  <c r="G517" i="32"/>
  <c r="F517" i="32" s="1"/>
  <c r="L516" i="32"/>
  <c r="K516" i="32"/>
  <c r="J516" i="32"/>
  <c r="E516" i="32" s="1"/>
  <c r="I516" i="32"/>
  <c r="H516" i="32"/>
  <c r="G516" i="32"/>
  <c r="L514" i="32"/>
  <c r="K514" i="32"/>
  <c r="J514" i="32"/>
  <c r="E514" i="32" s="1"/>
  <c r="I514" i="32"/>
  <c r="D514" i="32" s="1"/>
  <c r="H514" i="32"/>
  <c r="G514" i="32"/>
  <c r="L513" i="32"/>
  <c r="K513" i="32"/>
  <c r="J513" i="32"/>
  <c r="E513" i="32" s="1"/>
  <c r="I513" i="32"/>
  <c r="D513" i="32" s="1"/>
  <c r="H513" i="32"/>
  <c r="G513" i="32"/>
  <c r="L512" i="32"/>
  <c r="K512" i="32"/>
  <c r="J512" i="32"/>
  <c r="E512" i="32" s="1"/>
  <c r="I512" i="32"/>
  <c r="D512" i="32" s="1"/>
  <c r="H512" i="32"/>
  <c r="G512" i="32"/>
  <c r="F512" i="32" s="1"/>
  <c r="L511" i="32"/>
  <c r="K511" i="32"/>
  <c r="J511" i="32"/>
  <c r="E511" i="32" s="1"/>
  <c r="I511" i="32"/>
  <c r="D511" i="32" s="1"/>
  <c r="H511" i="32"/>
  <c r="G511" i="32"/>
  <c r="L510" i="32"/>
  <c r="K510" i="32"/>
  <c r="J510" i="32"/>
  <c r="E510" i="32" s="1"/>
  <c r="I510" i="32"/>
  <c r="D510" i="32" s="1"/>
  <c r="H510" i="32"/>
  <c r="G510" i="32"/>
  <c r="L509" i="32"/>
  <c r="K509" i="32"/>
  <c r="J509" i="32"/>
  <c r="E509" i="32" s="1"/>
  <c r="I509" i="32"/>
  <c r="D509" i="32" s="1"/>
  <c r="H509" i="32"/>
  <c r="G509" i="32"/>
  <c r="L508" i="32"/>
  <c r="K508" i="32"/>
  <c r="J508" i="32"/>
  <c r="E508" i="32" s="1"/>
  <c r="I508" i="32"/>
  <c r="D508" i="32" s="1"/>
  <c r="H508" i="32"/>
  <c r="G508" i="32"/>
  <c r="L507" i="32"/>
  <c r="K507" i="32"/>
  <c r="J507" i="32"/>
  <c r="E507" i="32" s="1"/>
  <c r="I507" i="32"/>
  <c r="D507" i="32" s="1"/>
  <c r="H507" i="32"/>
  <c r="G507" i="32"/>
  <c r="L506" i="32"/>
  <c r="K506" i="32"/>
  <c r="J506" i="32"/>
  <c r="E506" i="32" s="1"/>
  <c r="I506" i="32"/>
  <c r="D506" i="32" s="1"/>
  <c r="H506" i="32"/>
  <c r="G506" i="32"/>
  <c r="L505" i="32"/>
  <c r="K505" i="32"/>
  <c r="J505" i="32"/>
  <c r="E505" i="32" s="1"/>
  <c r="I505" i="32"/>
  <c r="D505" i="32" s="1"/>
  <c r="H505" i="32"/>
  <c r="G505" i="32"/>
  <c r="L504" i="32"/>
  <c r="K504" i="32"/>
  <c r="J504" i="32"/>
  <c r="E504" i="32" s="1"/>
  <c r="I504" i="32"/>
  <c r="D504" i="32" s="1"/>
  <c r="H504" i="32"/>
  <c r="G504" i="32"/>
  <c r="L503" i="32"/>
  <c r="K503" i="32"/>
  <c r="J503" i="32"/>
  <c r="E503" i="32" s="1"/>
  <c r="I503" i="32"/>
  <c r="D503" i="32" s="1"/>
  <c r="H503" i="32"/>
  <c r="G503" i="32"/>
  <c r="L502" i="32"/>
  <c r="K502" i="32"/>
  <c r="J502" i="32"/>
  <c r="E502" i="32" s="1"/>
  <c r="I502" i="32"/>
  <c r="D502" i="32" s="1"/>
  <c r="H502" i="32"/>
  <c r="G502" i="32"/>
  <c r="L501" i="32"/>
  <c r="K501" i="32"/>
  <c r="J501" i="32"/>
  <c r="E501" i="32" s="1"/>
  <c r="I501" i="32"/>
  <c r="D501" i="32" s="1"/>
  <c r="H501" i="32"/>
  <c r="G501" i="32"/>
  <c r="L500" i="32"/>
  <c r="K500" i="32"/>
  <c r="J500" i="32"/>
  <c r="E500" i="32" s="1"/>
  <c r="I500" i="32"/>
  <c r="D500" i="32" s="1"/>
  <c r="H500" i="32"/>
  <c r="G500" i="32"/>
  <c r="L499" i="32"/>
  <c r="K499" i="32"/>
  <c r="J499" i="32"/>
  <c r="E499" i="32" s="1"/>
  <c r="I499" i="32"/>
  <c r="D499" i="32" s="1"/>
  <c r="H499" i="32"/>
  <c r="G499" i="32"/>
  <c r="L498" i="32"/>
  <c r="K498" i="32"/>
  <c r="J498" i="32"/>
  <c r="E498" i="32" s="1"/>
  <c r="I498" i="32"/>
  <c r="D498" i="32" s="1"/>
  <c r="H498" i="32"/>
  <c r="G498" i="32"/>
  <c r="L497" i="32"/>
  <c r="K497" i="32"/>
  <c r="J497" i="32"/>
  <c r="E497" i="32" s="1"/>
  <c r="I497" i="32"/>
  <c r="D497" i="32" s="1"/>
  <c r="H497" i="32"/>
  <c r="G497" i="32"/>
  <c r="F497" i="32" s="1"/>
  <c r="L496" i="32"/>
  <c r="K496" i="32"/>
  <c r="J496" i="32"/>
  <c r="E496" i="32" s="1"/>
  <c r="I496" i="32"/>
  <c r="D496" i="32" s="1"/>
  <c r="H496" i="32"/>
  <c r="G496" i="32"/>
  <c r="L495" i="32"/>
  <c r="K495" i="32"/>
  <c r="J495" i="32"/>
  <c r="E495" i="32" s="1"/>
  <c r="I495" i="32"/>
  <c r="D495" i="32" s="1"/>
  <c r="H495" i="32"/>
  <c r="G495" i="32"/>
  <c r="L494" i="32"/>
  <c r="K494" i="32"/>
  <c r="J494" i="32"/>
  <c r="E494" i="32" s="1"/>
  <c r="I494" i="32"/>
  <c r="D494" i="32" s="1"/>
  <c r="H494" i="32"/>
  <c r="G494" i="32"/>
  <c r="L493" i="32"/>
  <c r="K493" i="32"/>
  <c r="J493" i="32"/>
  <c r="E493" i="32" s="1"/>
  <c r="I493" i="32"/>
  <c r="D493" i="32" s="1"/>
  <c r="H493" i="32"/>
  <c r="G493" i="32"/>
  <c r="L492" i="32"/>
  <c r="K492" i="32"/>
  <c r="J492" i="32"/>
  <c r="E492" i="32" s="1"/>
  <c r="I492" i="32"/>
  <c r="D492" i="32" s="1"/>
  <c r="H492" i="32"/>
  <c r="G492" i="32"/>
  <c r="L491" i="32"/>
  <c r="K491" i="32"/>
  <c r="J491" i="32"/>
  <c r="E491" i="32" s="1"/>
  <c r="I491" i="32"/>
  <c r="D491" i="32" s="1"/>
  <c r="H491" i="32"/>
  <c r="G491" i="32"/>
  <c r="L490" i="32"/>
  <c r="K490" i="32"/>
  <c r="J490" i="32"/>
  <c r="E490" i="32" s="1"/>
  <c r="I490" i="32"/>
  <c r="D490" i="32" s="1"/>
  <c r="H490" i="32"/>
  <c r="G490" i="32"/>
  <c r="L489" i="32"/>
  <c r="K489" i="32"/>
  <c r="J489" i="32"/>
  <c r="E489" i="32" s="1"/>
  <c r="I489" i="32"/>
  <c r="D489" i="32" s="1"/>
  <c r="H489" i="32"/>
  <c r="G489" i="32"/>
  <c r="F489" i="32" s="1"/>
  <c r="L488" i="32"/>
  <c r="K488" i="32"/>
  <c r="J488" i="32"/>
  <c r="E488" i="32" s="1"/>
  <c r="I488" i="32"/>
  <c r="D488" i="32" s="1"/>
  <c r="H488" i="32"/>
  <c r="G488" i="32"/>
  <c r="F488" i="32" s="1"/>
  <c r="L487" i="32"/>
  <c r="K487" i="32"/>
  <c r="J487" i="32"/>
  <c r="E487" i="32" s="1"/>
  <c r="I487" i="32"/>
  <c r="D487" i="32" s="1"/>
  <c r="H487" i="32"/>
  <c r="G487" i="32"/>
  <c r="L486" i="32"/>
  <c r="K486" i="32"/>
  <c r="J486" i="32"/>
  <c r="E486" i="32" s="1"/>
  <c r="I486" i="32"/>
  <c r="D486" i="32" s="1"/>
  <c r="H486" i="32"/>
  <c r="G486" i="32"/>
  <c r="L485" i="32"/>
  <c r="K485" i="32"/>
  <c r="J485" i="32"/>
  <c r="E485" i="32" s="1"/>
  <c r="I485" i="32"/>
  <c r="D485" i="32" s="1"/>
  <c r="H485" i="32"/>
  <c r="G485" i="32"/>
  <c r="F485" i="32" s="1"/>
  <c r="L484" i="32"/>
  <c r="K484" i="32"/>
  <c r="J484" i="32"/>
  <c r="E484" i="32" s="1"/>
  <c r="I484" i="32"/>
  <c r="D484" i="32" s="1"/>
  <c r="H484" i="32"/>
  <c r="G484" i="32"/>
  <c r="L483" i="32"/>
  <c r="K483" i="32"/>
  <c r="J483" i="32"/>
  <c r="E483" i="32" s="1"/>
  <c r="I483" i="32"/>
  <c r="D483" i="32" s="1"/>
  <c r="H483" i="32"/>
  <c r="G483" i="32"/>
  <c r="L482" i="32"/>
  <c r="K482" i="32"/>
  <c r="J482" i="32"/>
  <c r="E482" i="32" s="1"/>
  <c r="I482" i="32"/>
  <c r="D482" i="32" s="1"/>
  <c r="H482" i="32"/>
  <c r="G482" i="32"/>
  <c r="L481" i="32"/>
  <c r="K481" i="32"/>
  <c r="J481" i="32"/>
  <c r="E481" i="32" s="1"/>
  <c r="I481" i="32"/>
  <c r="D481" i="32" s="1"/>
  <c r="H481" i="32"/>
  <c r="G481" i="32"/>
  <c r="L480" i="32"/>
  <c r="K480" i="32"/>
  <c r="J480" i="32"/>
  <c r="E480" i="32" s="1"/>
  <c r="I480" i="32"/>
  <c r="D480" i="32" s="1"/>
  <c r="H480" i="32"/>
  <c r="G480" i="32"/>
  <c r="F480" i="32" s="1"/>
  <c r="L479" i="32"/>
  <c r="K479" i="32"/>
  <c r="J479" i="32"/>
  <c r="E479" i="32" s="1"/>
  <c r="I479" i="32"/>
  <c r="D479" i="32" s="1"/>
  <c r="H479" i="32"/>
  <c r="G479" i="32"/>
  <c r="L478" i="32"/>
  <c r="K478" i="32"/>
  <c r="J478" i="32"/>
  <c r="E478" i="32" s="1"/>
  <c r="I478" i="32"/>
  <c r="D478" i="32" s="1"/>
  <c r="H478" i="32"/>
  <c r="G478" i="32"/>
  <c r="L477" i="32"/>
  <c r="K477" i="32"/>
  <c r="J477" i="32"/>
  <c r="E477" i="32" s="1"/>
  <c r="I477" i="32"/>
  <c r="D477" i="32" s="1"/>
  <c r="H477" i="32"/>
  <c r="G477" i="32"/>
  <c r="F477" i="32" s="1"/>
  <c r="L476" i="32"/>
  <c r="K476" i="32"/>
  <c r="J476" i="32"/>
  <c r="E476" i="32" s="1"/>
  <c r="I476" i="32"/>
  <c r="D476" i="32" s="1"/>
  <c r="H476" i="32"/>
  <c r="G476" i="32"/>
  <c r="L475" i="32"/>
  <c r="K475" i="32"/>
  <c r="J475" i="32"/>
  <c r="E475" i="32" s="1"/>
  <c r="I475" i="32"/>
  <c r="D475" i="32" s="1"/>
  <c r="H475" i="32"/>
  <c r="G475" i="32"/>
  <c r="L474" i="32"/>
  <c r="K474" i="32"/>
  <c r="J474" i="32"/>
  <c r="E474" i="32" s="1"/>
  <c r="I474" i="32"/>
  <c r="D474" i="32" s="1"/>
  <c r="H474" i="32"/>
  <c r="G474" i="32"/>
  <c r="L473" i="32"/>
  <c r="K473" i="32"/>
  <c r="J473" i="32"/>
  <c r="E473" i="32" s="1"/>
  <c r="I473" i="32"/>
  <c r="D473" i="32" s="1"/>
  <c r="H473" i="32"/>
  <c r="G473" i="32"/>
  <c r="F473" i="32" s="1"/>
  <c r="L472" i="32"/>
  <c r="K472" i="32"/>
  <c r="J472" i="32"/>
  <c r="E472" i="32" s="1"/>
  <c r="I472" i="32"/>
  <c r="D472" i="32" s="1"/>
  <c r="H472" i="32"/>
  <c r="G472" i="32"/>
  <c r="L471" i="32"/>
  <c r="K471" i="32"/>
  <c r="J471" i="32"/>
  <c r="E471" i="32" s="1"/>
  <c r="I471" i="32"/>
  <c r="D471" i="32" s="1"/>
  <c r="H471" i="32"/>
  <c r="G471" i="32"/>
  <c r="L470" i="32"/>
  <c r="K470" i="32"/>
  <c r="J470" i="32"/>
  <c r="E470" i="32" s="1"/>
  <c r="I470" i="32"/>
  <c r="D470" i="32" s="1"/>
  <c r="H470" i="32"/>
  <c r="G470" i="32"/>
  <c r="L469" i="32"/>
  <c r="K469" i="32"/>
  <c r="J469" i="32"/>
  <c r="E469" i="32" s="1"/>
  <c r="I469" i="32"/>
  <c r="D469" i="32" s="1"/>
  <c r="H469" i="32"/>
  <c r="G469" i="32"/>
  <c r="F469" i="32" s="1"/>
  <c r="L468" i="32"/>
  <c r="K468" i="32"/>
  <c r="J468" i="32"/>
  <c r="E468" i="32" s="1"/>
  <c r="I468" i="32"/>
  <c r="D468" i="32" s="1"/>
  <c r="H468" i="32"/>
  <c r="G468" i="32"/>
  <c r="L467" i="32"/>
  <c r="K467" i="32"/>
  <c r="J467" i="32"/>
  <c r="E467" i="32" s="1"/>
  <c r="I467" i="32"/>
  <c r="D467" i="32" s="1"/>
  <c r="H467" i="32"/>
  <c r="G467" i="32"/>
  <c r="L466" i="32"/>
  <c r="K466" i="32"/>
  <c r="J466" i="32"/>
  <c r="E466" i="32" s="1"/>
  <c r="I466" i="32"/>
  <c r="D466" i="32" s="1"/>
  <c r="H466" i="32"/>
  <c r="G466" i="32"/>
  <c r="L465" i="32"/>
  <c r="K465" i="32"/>
  <c r="J465" i="32"/>
  <c r="E465" i="32" s="1"/>
  <c r="I465" i="32"/>
  <c r="D465" i="32" s="1"/>
  <c r="H465" i="32"/>
  <c r="G465" i="32"/>
  <c r="F465" i="32" s="1"/>
  <c r="L464" i="32"/>
  <c r="K464" i="32"/>
  <c r="J464" i="32"/>
  <c r="E464" i="32" s="1"/>
  <c r="I464" i="32"/>
  <c r="D464" i="32" s="1"/>
  <c r="H464" i="32"/>
  <c r="G464" i="32"/>
  <c r="L463" i="32"/>
  <c r="K463" i="32"/>
  <c r="J463" i="32"/>
  <c r="E463" i="32" s="1"/>
  <c r="I463" i="32"/>
  <c r="D463" i="32" s="1"/>
  <c r="H463" i="32"/>
  <c r="G463" i="32"/>
  <c r="L462" i="32"/>
  <c r="K462" i="32"/>
  <c r="J462" i="32"/>
  <c r="E462" i="32" s="1"/>
  <c r="I462" i="32"/>
  <c r="D462" i="32" s="1"/>
  <c r="H462" i="32"/>
  <c r="G462" i="32"/>
  <c r="L461" i="32"/>
  <c r="K461" i="32"/>
  <c r="J461" i="32"/>
  <c r="E461" i="32" s="1"/>
  <c r="I461" i="32"/>
  <c r="D461" i="32" s="1"/>
  <c r="H461" i="32"/>
  <c r="G461" i="32"/>
  <c r="F461" i="32" s="1"/>
  <c r="L460" i="32"/>
  <c r="K460" i="32"/>
  <c r="J460" i="32"/>
  <c r="E460" i="32" s="1"/>
  <c r="I460" i="32"/>
  <c r="D460" i="32" s="1"/>
  <c r="H460" i="32"/>
  <c r="G460" i="32"/>
  <c r="L459" i="32"/>
  <c r="K459" i="32"/>
  <c r="J459" i="32"/>
  <c r="E459" i="32" s="1"/>
  <c r="I459" i="32"/>
  <c r="D459" i="32" s="1"/>
  <c r="H459" i="32"/>
  <c r="F459" i="32" s="1"/>
  <c r="G459" i="32"/>
  <c r="L458" i="32"/>
  <c r="K458" i="32"/>
  <c r="J458" i="32"/>
  <c r="E458" i="32" s="1"/>
  <c r="I458" i="32"/>
  <c r="D458" i="32" s="1"/>
  <c r="H458" i="32"/>
  <c r="G458" i="32"/>
  <c r="L457" i="32"/>
  <c r="K457" i="32"/>
  <c r="J457" i="32"/>
  <c r="E457" i="32" s="1"/>
  <c r="I457" i="32"/>
  <c r="D457" i="32" s="1"/>
  <c r="H457" i="32"/>
  <c r="G457" i="32"/>
  <c r="L456" i="32"/>
  <c r="K456" i="32"/>
  <c r="J456" i="32"/>
  <c r="E456" i="32" s="1"/>
  <c r="I456" i="32"/>
  <c r="D456" i="32" s="1"/>
  <c r="H456" i="32"/>
  <c r="G456" i="32"/>
  <c r="L455" i="32"/>
  <c r="K455" i="32"/>
  <c r="J455" i="32"/>
  <c r="E455" i="32" s="1"/>
  <c r="I455" i="32"/>
  <c r="D455" i="32" s="1"/>
  <c r="H455" i="32"/>
  <c r="G455" i="32"/>
  <c r="L454" i="32"/>
  <c r="K454" i="32"/>
  <c r="J454" i="32"/>
  <c r="E454" i="32" s="1"/>
  <c r="I454" i="32"/>
  <c r="D454" i="32" s="1"/>
  <c r="H454" i="32"/>
  <c r="G454" i="32"/>
  <c r="L453" i="32"/>
  <c r="K453" i="32"/>
  <c r="J453" i="32"/>
  <c r="E453" i="32" s="1"/>
  <c r="I453" i="32"/>
  <c r="D453" i="32" s="1"/>
  <c r="H453" i="32"/>
  <c r="G453" i="32"/>
  <c r="F453" i="32" s="1"/>
  <c r="L452" i="32"/>
  <c r="K452" i="32"/>
  <c r="J452" i="32"/>
  <c r="E452" i="32" s="1"/>
  <c r="I452" i="32"/>
  <c r="D452" i="32" s="1"/>
  <c r="H452" i="32"/>
  <c r="G452" i="32"/>
  <c r="L451" i="32"/>
  <c r="K451" i="32"/>
  <c r="J451" i="32"/>
  <c r="E451" i="32" s="1"/>
  <c r="I451" i="32"/>
  <c r="D451" i="32" s="1"/>
  <c r="H451" i="32"/>
  <c r="G451" i="32"/>
  <c r="L450" i="32"/>
  <c r="K450" i="32"/>
  <c r="J450" i="32"/>
  <c r="E450" i="32" s="1"/>
  <c r="I450" i="32"/>
  <c r="D450" i="32" s="1"/>
  <c r="H450" i="32"/>
  <c r="G450" i="32"/>
  <c r="L449" i="32"/>
  <c r="K449" i="32"/>
  <c r="J449" i="32"/>
  <c r="E449" i="32" s="1"/>
  <c r="I449" i="32"/>
  <c r="D449" i="32" s="1"/>
  <c r="H449" i="32"/>
  <c r="G449" i="32"/>
  <c r="L448" i="32"/>
  <c r="K448" i="32"/>
  <c r="J448" i="32"/>
  <c r="E448" i="32" s="1"/>
  <c r="I448" i="32"/>
  <c r="D448" i="32" s="1"/>
  <c r="H448" i="32"/>
  <c r="G448" i="32"/>
  <c r="L447" i="32"/>
  <c r="K447" i="32"/>
  <c r="J447" i="32"/>
  <c r="E447" i="32" s="1"/>
  <c r="I447" i="32"/>
  <c r="D447" i="32" s="1"/>
  <c r="H447" i="32"/>
  <c r="G447" i="32"/>
  <c r="L446" i="32"/>
  <c r="K446" i="32"/>
  <c r="J446" i="32"/>
  <c r="E446" i="32" s="1"/>
  <c r="I446" i="32"/>
  <c r="D446" i="32" s="1"/>
  <c r="H446" i="32"/>
  <c r="G446" i="32"/>
  <c r="L445" i="32"/>
  <c r="K445" i="32"/>
  <c r="J445" i="32"/>
  <c r="E445" i="32" s="1"/>
  <c r="I445" i="32"/>
  <c r="D445" i="32" s="1"/>
  <c r="H445" i="32"/>
  <c r="G445" i="32"/>
  <c r="F445" i="32" s="1"/>
  <c r="L444" i="32"/>
  <c r="K444" i="32"/>
  <c r="J444" i="32"/>
  <c r="E444" i="32" s="1"/>
  <c r="I444" i="32"/>
  <c r="D444" i="32" s="1"/>
  <c r="H444" i="32"/>
  <c r="G444" i="32"/>
  <c r="L443" i="32"/>
  <c r="K443" i="32"/>
  <c r="J443" i="32"/>
  <c r="E443" i="32" s="1"/>
  <c r="I443" i="32"/>
  <c r="D443" i="32" s="1"/>
  <c r="H443" i="32"/>
  <c r="G443" i="32"/>
  <c r="L442" i="32"/>
  <c r="K442" i="32"/>
  <c r="J442" i="32"/>
  <c r="E442" i="32" s="1"/>
  <c r="I442" i="32"/>
  <c r="D442" i="32" s="1"/>
  <c r="H442" i="32"/>
  <c r="G442" i="32"/>
  <c r="L441" i="32"/>
  <c r="K441" i="32"/>
  <c r="J441" i="32"/>
  <c r="E441" i="32" s="1"/>
  <c r="I441" i="32"/>
  <c r="D441" i="32" s="1"/>
  <c r="H441" i="32"/>
  <c r="G441" i="32"/>
  <c r="F441" i="32" s="1"/>
  <c r="L440" i="32"/>
  <c r="K440" i="32"/>
  <c r="J440" i="32"/>
  <c r="E440" i="32" s="1"/>
  <c r="I440" i="32"/>
  <c r="D440" i="32" s="1"/>
  <c r="H440" i="32"/>
  <c r="G440" i="32"/>
  <c r="L439" i="32"/>
  <c r="K439" i="32"/>
  <c r="J439" i="32"/>
  <c r="E439" i="32" s="1"/>
  <c r="I439" i="32"/>
  <c r="D439" i="32" s="1"/>
  <c r="H439" i="32"/>
  <c r="F439" i="32" s="1"/>
  <c r="G439" i="32"/>
  <c r="L438" i="32"/>
  <c r="K438" i="32"/>
  <c r="J438" i="32"/>
  <c r="E438" i="32" s="1"/>
  <c r="I438" i="32"/>
  <c r="D438" i="32" s="1"/>
  <c r="H438" i="32"/>
  <c r="G438" i="32"/>
  <c r="L437" i="32"/>
  <c r="K437" i="32"/>
  <c r="J437" i="32"/>
  <c r="E437" i="32" s="1"/>
  <c r="I437" i="32"/>
  <c r="D437" i="32" s="1"/>
  <c r="H437" i="32"/>
  <c r="G437" i="32"/>
  <c r="L436" i="32"/>
  <c r="K436" i="32"/>
  <c r="J436" i="32"/>
  <c r="E436" i="32" s="1"/>
  <c r="I436" i="32"/>
  <c r="D436" i="32" s="1"/>
  <c r="H436" i="32"/>
  <c r="G436" i="32"/>
  <c r="L435" i="32"/>
  <c r="K435" i="32"/>
  <c r="J435" i="32"/>
  <c r="E435" i="32" s="1"/>
  <c r="I435" i="32"/>
  <c r="D435" i="32" s="1"/>
  <c r="H435" i="32"/>
  <c r="F435" i="32" s="1"/>
  <c r="G435" i="32"/>
  <c r="L434" i="32"/>
  <c r="K434" i="32"/>
  <c r="J434" i="32"/>
  <c r="E434" i="32" s="1"/>
  <c r="I434" i="32"/>
  <c r="D434" i="32" s="1"/>
  <c r="H434" i="32"/>
  <c r="G434" i="32"/>
  <c r="L433" i="32"/>
  <c r="K433" i="32"/>
  <c r="J433" i="32"/>
  <c r="E433" i="32" s="1"/>
  <c r="I433" i="32"/>
  <c r="D433" i="32" s="1"/>
  <c r="H433" i="32"/>
  <c r="G433" i="32"/>
  <c r="L432" i="32"/>
  <c r="K432" i="32"/>
  <c r="J432" i="32"/>
  <c r="E432" i="32" s="1"/>
  <c r="I432" i="32"/>
  <c r="D432" i="32" s="1"/>
  <c r="H432" i="32"/>
  <c r="G432" i="32"/>
  <c r="L431" i="32"/>
  <c r="K431" i="32"/>
  <c r="J431" i="32"/>
  <c r="E431" i="32" s="1"/>
  <c r="I431" i="32"/>
  <c r="D431" i="32" s="1"/>
  <c r="H431" i="32"/>
  <c r="F431" i="32" s="1"/>
  <c r="G431" i="32"/>
  <c r="L430" i="32"/>
  <c r="K430" i="32"/>
  <c r="J430" i="32"/>
  <c r="E430" i="32" s="1"/>
  <c r="I430" i="32"/>
  <c r="D430" i="32" s="1"/>
  <c r="H430" i="32"/>
  <c r="G430" i="32"/>
  <c r="L429" i="32"/>
  <c r="K429" i="32"/>
  <c r="J429" i="32"/>
  <c r="E429" i="32" s="1"/>
  <c r="I429" i="32"/>
  <c r="D429" i="32" s="1"/>
  <c r="H429" i="32"/>
  <c r="G429" i="32"/>
  <c r="L428" i="32"/>
  <c r="K428" i="32"/>
  <c r="J428" i="32"/>
  <c r="E428" i="32" s="1"/>
  <c r="I428" i="32"/>
  <c r="D428" i="32" s="1"/>
  <c r="H428" i="32"/>
  <c r="G428" i="32"/>
  <c r="L427" i="32"/>
  <c r="K427" i="32"/>
  <c r="J427" i="32"/>
  <c r="E427" i="32" s="1"/>
  <c r="I427" i="32"/>
  <c r="D427" i="32" s="1"/>
  <c r="H427" i="32"/>
  <c r="F427" i="32" s="1"/>
  <c r="G427" i="32"/>
  <c r="L426" i="32"/>
  <c r="K426" i="32"/>
  <c r="J426" i="32"/>
  <c r="E426" i="32" s="1"/>
  <c r="I426" i="32"/>
  <c r="D426" i="32" s="1"/>
  <c r="H426" i="32"/>
  <c r="G426" i="32"/>
  <c r="L425" i="32"/>
  <c r="K425" i="32"/>
  <c r="J425" i="32"/>
  <c r="E425" i="32" s="1"/>
  <c r="I425" i="32"/>
  <c r="D425" i="32" s="1"/>
  <c r="H425" i="32"/>
  <c r="G425" i="32"/>
  <c r="F425" i="32" s="1"/>
  <c r="L424" i="32"/>
  <c r="K424" i="32"/>
  <c r="J424" i="32"/>
  <c r="E424" i="32" s="1"/>
  <c r="I424" i="32"/>
  <c r="D424" i="32" s="1"/>
  <c r="H424" i="32"/>
  <c r="G424" i="32"/>
  <c r="L423" i="32"/>
  <c r="K423" i="32"/>
  <c r="J423" i="32"/>
  <c r="E423" i="32" s="1"/>
  <c r="I423" i="32"/>
  <c r="D423" i="32" s="1"/>
  <c r="H423" i="32"/>
  <c r="F423" i="32" s="1"/>
  <c r="G423" i="32"/>
  <c r="L422" i="32"/>
  <c r="K422" i="32"/>
  <c r="J422" i="32"/>
  <c r="E422" i="32" s="1"/>
  <c r="I422" i="32"/>
  <c r="D422" i="32" s="1"/>
  <c r="H422" i="32"/>
  <c r="G422" i="32"/>
  <c r="L421" i="32"/>
  <c r="K421" i="32"/>
  <c r="J421" i="32"/>
  <c r="E421" i="32" s="1"/>
  <c r="I421" i="32"/>
  <c r="D421" i="32" s="1"/>
  <c r="H421" i="32"/>
  <c r="G421" i="32"/>
  <c r="L420" i="32"/>
  <c r="K420" i="32"/>
  <c r="J420" i="32"/>
  <c r="E420" i="32" s="1"/>
  <c r="I420" i="32"/>
  <c r="D420" i="32" s="1"/>
  <c r="H420" i="32"/>
  <c r="G420" i="32"/>
  <c r="L419" i="32"/>
  <c r="K419" i="32"/>
  <c r="J419" i="32"/>
  <c r="E419" i="32" s="1"/>
  <c r="I419" i="32"/>
  <c r="D419" i="32" s="1"/>
  <c r="H419" i="32"/>
  <c r="F419" i="32" s="1"/>
  <c r="G419" i="32"/>
  <c r="L418" i="32"/>
  <c r="K418" i="32"/>
  <c r="J418" i="32"/>
  <c r="E418" i="32" s="1"/>
  <c r="I418" i="32"/>
  <c r="D418" i="32" s="1"/>
  <c r="H418" i="32"/>
  <c r="G418" i="32"/>
  <c r="L417" i="32"/>
  <c r="K417" i="32"/>
  <c r="J417" i="32"/>
  <c r="E417" i="32" s="1"/>
  <c r="I417" i="32"/>
  <c r="D417" i="32" s="1"/>
  <c r="H417" i="32"/>
  <c r="G417" i="32"/>
  <c r="F417" i="32" s="1"/>
  <c r="L416" i="32"/>
  <c r="K416" i="32"/>
  <c r="J416" i="32"/>
  <c r="E416" i="32" s="1"/>
  <c r="I416" i="32"/>
  <c r="D416" i="32" s="1"/>
  <c r="H416" i="32"/>
  <c r="G416" i="32"/>
  <c r="F416" i="32" s="1"/>
  <c r="L415" i="32"/>
  <c r="K415" i="32"/>
  <c r="J415" i="32"/>
  <c r="E415" i="32" s="1"/>
  <c r="I415" i="32"/>
  <c r="D415" i="32" s="1"/>
  <c r="H415" i="32"/>
  <c r="F415" i="32" s="1"/>
  <c r="G415" i="32"/>
  <c r="L414" i="32"/>
  <c r="K414" i="32"/>
  <c r="J414" i="32"/>
  <c r="E414" i="32" s="1"/>
  <c r="I414" i="32"/>
  <c r="D414" i="32" s="1"/>
  <c r="H414" i="32"/>
  <c r="G414" i="32"/>
  <c r="L413" i="32"/>
  <c r="K413" i="32"/>
  <c r="J413" i="32"/>
  <c r="E413" i="32" s="1"/>
  <c r="I413" i="32"/>
  <c r="D413" i="32" s="1"/>
  <c r="H413" i="32"/>
  <c r="G413" i="32"/>
  <c r="F413" i="32" s="1"/>
  <c r="L412" i="32"/>
  <c r="K412" i="32"/>
  <c r="J412" i="32"/>
  <c r="E412" i="32" s="1"/>
  <c r="I412" i="32"/>
  <c r="D412" i="32" s="1"/>
  <c r="H412" i="32"/>
  <c r="G412" i="32"/>
  <c r="L411" i="32"/>
  <c r="K411" i="32"/>
  <c r="J411" i="32"/>
  <c r="E411" i="32" s="1"/>
  <c r="I411" i="32"/>
  <c r="D411" i="32" s="1"/>
  <c r="H411" i="32"/>
  <c r="F411" i="32" s="1"/>
  <c r="G411" i="32"/>
  <c r="L410" i="32"/>
  <c r="K410" i="32"/>
  <c r="J410" i="32"/>
  <c r="E410" i="32" s="1"/>
  <c r="I410" i="32"/>
  <c r="D410" i="32" s="1"/>
  <c r="H410" i="32"/>
  <c r="G410" i="32"/>
  <c r="F410" i="32" s="1"/>
  <c r="L409" i="32"/>
  <c r="K409" i="32"/>
  <c r="J409" i="32"/>
  <c r="E409" i="32" s="1"/>
  <c r="I409" i="32"/>
  <c r="D409" i="32" s="1"/>
  <c r="H409" i="32"/>
  <c r="G409" i="32"/>
  <c r="L408" i="32"/>
  <c r="K408" i="32"/>
  <c r="J408" i="32"/>
  <c r="E408" i="32" s="1"/>
  <c r="I408" i="32"/>
  <c r="D408" i="32" s="1"/>
  <c r="H408" i="32"/>
  <c r="G408" i="32"/>
  <c r="L407" i="32"/>
  <c r="K407" i="32"/>
  <c r="J407" i="32"/>
  <c r="E407" i="32" s="1"/>
  <c r="I407" i="32"/>
  <c r="D407" i="32" s="1"/>
  <c r="H407" i="32"/>
  <c r="F407" i="32" s="1"/>
  <c r="G407" i="32"/>
  <c r="L406" i="32"/>
  <c r="K406" i="32"/>
  <c r="J406" i="32"/>
  <c r="E406" i="32" s="1"/>
  <c r="I406" i="32"/>
  <c r="D406" i="32" s="1"/>
  <c r="H406" i="32"/>
  <c r="G406" i="32"/>
  <c r="L405" i="32"/>
  <c r="K405" i="32"/>
  <c r="J405" i="32"/>
  <c r="E405" i="32" s="1"/>
  <c r="I405" i="32"/>
  <c r="D405" i="32" s="1"/>
  <c r="H405" i="32"/>
  <c r="G405" i="32"/>
  <c r="F405" i="32" s="1"/>
  <c r="L404" i="32"/>
  <c r="K404" i="32"/>
  <c r="J404" i="32"/>
  <c r="E404" i="32" s="1"/>
  <c r="I404" i="32"/>
  <c r="D404" i="32" s="1"/>
  <c r="H404" i="32"/>
  <c r="G404" i="32"/>
  <c r="L403" i="32"/>
  <c r="K403" i="32"/>
  <c r="J403" i="32"/>
  <c r="E403" i="32" s="1"/>
  <c r="I403" i="32"/>
  <c r="D403" i="32" s="1"/>
  <c r="H403" i="32"/>
  <c r="F403" i="32" s="1"/>
  <c r="G403" i="32"/>
  <c r="L402" i="32"/>
  <c r="K402" i="32"/>
  <c r="J402" i="32"/>
  <c r="E402" i="32" s="1"/>
  <c r="I402" i="32"/>
  <c r="D402" i="32" s="1"/>
  <c r="H402" i="32"/>
  <c r="G402" i="32"/>
  <c r="F402" i="32" s="1"/>
  <c r="L401" i="32"/>
  <c r="K401" i="32"/>
  <c r="J401" i="32"/>
  <c r="E401" i="32" s="1"/>
  <c r="I401" i="32"/>
  <c r="D401" i="32" s="1"/>
  <c r="H401" i="32"/>
  <c r="G401" i="32"/>
  <c r="F401" i="32" s="1"/>
  <c r="L400" i="32"/>
  <c r="K400" i="32"/>
  <c r="J400" i="32"/>
  <c r="E400" i="32" s="1"/>
  <c r="I400" i="32"/>
  <c r="D400" i="32" s="1"/>
  <c r="H400" i="32"/>
  <c r="G400" i="32"/>
  <c r="L399" i="32"/>
  <c r="K399" i="32"/>
  <c r="J399" i="32"/>
  <c r="E399" i="32" s="1"/>
  <c r="I399" i="32"/>
  <c r="D399" i="32" s="1"/>
  <c r="H399" i="32"/>
  <c r="F399" i="32" s="1"/>
  <c r="G399" i="32"/>
  <c r="L398" i="32"/>
  <c r="K398" i="32"/>
  <c r="J398" i="32"/>
  <c r="E398" i="32" s="1"/>
  <c r="I398" i="32"/>
  <c r="D398" i="32" s="1"/>
  <c r="H398" i="32"/>
  <c r="G398" i="32"/>
  <c r="L397" i="32"/>
  <c r="K397" i="32"/>
  <c r="J397" i="32"/>
  <c r="E397" i="32" s="1"/>
  <c r="I397" i="32"/>
  <c r="D397" i="32" s="1"/>
  <c r="H397" i="32"/>
  <c r="G397" i="32"/>
  <c r="F397" i="32" s="1"/>
  <c r="L396" i="32"/>
  <c r="K396" i="32"/>
  <c r="J396" i="32"/>
  <c r="E396" i="32" s="1"/>
  <c r="I396" i="32"/>
  <c r="D396" i="32" s="1"/>
  <c r="H396" i="32"/>
  <c r="G396" i="32"/>
  <c r="L395" i="32"/>
  <c r="K395" i="32"/>
  <c r="J395" i="32"/>
  <c r="E395" i="32" s="1"/>
  <c r="I395" i="32"/>
  <c r="D395" i="32" s="1"/>
  <c r="H395" i="32"/>
  <c r="F395" i="32" s="1"/>
  <c r="G395" i="32"/>
  <c r="L394" i="32"/>
  <c r="K394" i="32"/>
  <c r="J394" i="32"/>
  <c r="E394" i="32" s="1"/>
  <c r="I394" i="32"/>
  <c r="D394" i="32" s="1"/>
  <c r="H394" i="32"/>
  <c r="G394" i="32"/>
  <c r="F394" i="32" s="1"/>
  <c r="L393" i="32"/>
  <c r="K393" i="32"/>
  <c r="J393" i="32"/>
  <c r="E393" i="32" s="1"/>
  <c r="I393" i="32"/>
  <c r="D393" i="32" s="1"/>
  <c r="H393" i="32"/>
  <c r="G393" i="32"/>
  <c r="F393" i="32" s="1"/>
  <c r="L392" i="32"/>
  <c r="K392" i="32"/>
  <c r="J392" i="32"/>
  <c r="E392" i="32" s="1"/>
  <c r="I392" i="32"/>
  <c r="D392" i="32" s="1"/>
  <c r="H392" i="32"/>
  <c r="G392" i="32"/>
  <c r="L391" i="32"/>
  <c r="K391" i="32"/>
  <c r="J391" i="32"/>
  <c r="E391" i="32" s="1"/>
  <c r="I391" i="32"/>
  <c r="D391" i="32" s="1"/>
  <c r="H391" i="32"/>
  <c r="F391" i="32" s="1"/>
  <c r="G391" i="32"/>
  <c r="L390" i="32"/>
  <c r="J390" i="32"/>
  <c r="E390" i="32" s="1"/>
  <c r="I390" i="32"/>
  <c r="D390" i="32" s="1"/>
  <c r="H390" i="32"/>
  <c r="G390" i="32"/>
  <c r="L389" i="32"/>
  <c r="J389" i="32"/>
  <c r="E389" i="32" s="1"/>
  <c r="I389" i="32"/>
  <c r="D389" i="32" s="1"/>
  <c r="H389" i="32"/>
  <c r="G389" i="32"/>
  <c r="F389" i="32" s="1"/>
  <c r="L388" i="32"/>
  <c r="J388" i="32"/>
  <c r="E388" i="32" s="1"/>
  <c r="I388" i="32"/>
  <c r="D388" i="32" s="1"/>
  <c r="H388" i="32"/>
  <c r="G388" i="32"/>
  <c r="L387" i="32"/>
  <c r="J387" i="32"/>
  <c r="E387" i="32" s="1"/>
  <c r="I387" i="32"/>
  <c r="D387" i="32" s="1"/>
  <c r="H387" i="32"/>
  <c r="G387" i="32"/>
  <c r="F387" i="32" s="1"/>
  <c r="L386" i="32"/>
  <c r="J386" i="32"/>
  <c r="E386" i="32" s="1"/>
  <c r="I386" i="32"/>
  <c r="D386" i="32" s="1"/>
  <c r="H386" i="32"/>
  <c r="G386" i="32"/>
  <c r="L385" i="32"/>
  <c r="J385" i="32"/>
  <c r="E385" i="32" s="1"/>
  <c r="I385" i="32"/>
  <c r="D385" i="32" s="1"/>
  <c r="H385" i="32"/>
  <c r="G385" i="32"/>
  <c r="L384" i="32"/>
  <c r="J384" i="32"/>
  <c r="E384" i="32" s="1"/>
  <c r="I384" i="32"/>
  <c r="D384" i="32" s="1"/>
  <c r="H384" i="32"/>
  <c r="G384" i="32"/>
  <c r="L383" i="32"/>
  <c r="J383" i="32"/>
  <c r="E383" i="32" s="1"/>
  <c r="I383" i="32"/>
  <c r="D383" i="32" s="1"/>
  <c r="H383" i="32"/>
  <c r="G383" i="32"/>
  <c r="L382" i="32"/>
  <c r="J382" i="32"/>
  <c r="E382" i="32" s="1"/>
  <c r="I382" i="32"/>
  <c r="D382" i="32" s="1"/>
  <c r="H382" i="32"/>
  <c r="G382" i="32"/>
  <c r="L381" i="32"/>
  <c r="J381" i="32"/>
  <c r="E381" i="32" s="1"/>
  <c r="I381" i="32"/>
  <c r="D381" i="32" s="1"/>
  <c r="H381" i="32"/>
  <c r="G381" i="32"/>
  <c r="F381" i="32" s="1"/>
  <c r="L380" i="32"/>
  <c r="J380" i="32"/>
  <c r="E380" i="32" s="1"/>
  <c r="I380" i="32"/>
  <c r="D380" i="32" s="1"/>
  <c r="H380" i="32"/>
  <c r="F380" i="32" s="1"/>
  <c r="G380" i="32"/>
  <c r="L379" i="32"/>
  <c r="J379" i="32"/>
  <c r="E379" i="32" s="1"/>
  <c r="I379" i="32"/>
  <c r="D379" i="32" s="1"/>
  <c r="H379" i="32"/>
  <c r="G379" i="32"/>
  <c r="F379" i="32" s="1"/>
  <c r="L378" i="32"/>
  <c r="J378" i="32"/>
  <c r="E378" i="32" s="1"/>
  <c r="I378" i="32"/>
  <c r="D378" i="32" s="1"/>
  <c r="H378" i="32"/>
  <c r="G378" i="32"/>
  <c r="L377" i="32"/>
  <c r="J377" i="32"/>
  <c r="E377" i="32" s="1"/>
  <c r="I377" i="32"/>
  <c r="D377" i="32" s="1"/>
  <c r="H377" i="32"/>
  <c r="G377" i="32"/>
  <c r="F377" i="32" s="1"/>
  <c r="L376" i="32"/>
  <c r="J376" i="32"/>
  <c r="E376" i="32" s="1"/>
  <c r="I376" i="32"/>
  <c r="D376" i="32" s="1"/>
  <c r="H376" i="32"/>
  <c r="G376" i="32"/>
  <c r="L375" i="32"/>
  <c r="J375" i="32"/>
  <c r="E375" i="32" s="1"/>
  <c r="I375" i="32"/>
  <c r="D375" i="32" s="1"/>
  <c r="H375" i="32"/>
  <c r="G375" i="32"/>
  <c r="L374" i="32"/>
  <c r="J374" i="32"/>
  <c r="E374" i="32" s="1"/>
  <c r="I374" i="32"/>
  <c r="D374" i="32" s="1"/>
  <c r="H374" i="32"/>
  <c r="G374" i="32"/>
  <c r="L373" i="32"/>
  <c r="J373" i="32"/>
  <c r="E373" i="32" s="1"/>
  <c r="I373" i="32"/>
  <c r="D373" i="32" s="1"/>
  <c r="H373" i="32"/>
  <c r="G373" i="32"/>
  <c r="L372" i="32"/>
  <c r="J372" i="32"/>
  <c r="E372" i="32" s="1"/>
  <c r="I372" i="32"/>
  <c r="D372" i="32" s="1"/>
  <c r="H372" i="32"/>
  <c r="G372" i="32"/>
  <c r="L371" i="32"/>
  <c r="J371" i="32"/>
  <c r="E371" i="32" s="1"/>
  <c r="I371" i="32"/>
  <c r="D371" i="32" s="1"/>
  <c r="H371" i="32"/>
  <c r="G371" i="32"/>
  <c r="L370" i="32"/>
  <c r="J370" i="32"/>
  <c r="E370" i="32" s="1"/>
  <c r="I370" i="32"/>
  <c r="D370" i="32" s="1"/>
  <c r="H370" i="32"/>
  <c r="G370" i="32"/>
  <c r="L369" i="32"/>
  <c r="J369" i="32"/>
  <c r="E369" i="32" s="1"/>
  <c r="I369" i="32"/>
  <c r="D369" i="32" s="1"/>
  <c r="H369" i="32"/>
  <c r="G369" i="32"/>
  <c r="F369" i="32" s="1"/>
  <c r="L368" i="32"/>
  <c r="J368" i="32"/>
  <c r="E368" i="32" s="1"/>
  <c r="I368" i="32"/>
  <c r="D368" i="32" s="1"/>
  <c r="H368" i="32"/>
  <c r="G368" i="32"/>
  <c r="L367" i="32"/>
  <c r="J367" i="32"/>
  <c r="E367" i="32" s="1"/>
  <c r="I367" i="32"/>
  <c r="D367" i="32" s="1"/>
  <c r="H367" i="32"/>
  <c r="G367" i="32"/>
  <c r="L366" i="32"/>
  <c r="J366" i="32"/>
  <c r="E366" i="32" s="1"/>
  <c r="I366" i="32"/>
  <c r="D366" i="32" s="1"/>
  <c r="H366" i="32"/>
  <c r="G366" i="32"/>
  <c r="L365" i="32"/>
  <c r="J365" i="32"/>
  <c r="E365" i="32" s="1"/>
  <c r="I365" i="32"/>
  <c r="D365" i="32" s="1"/>
  <c r="H365" i="32"/>
  <c r="G365" i="32"/>
  <c r="L364" i="32"/>
  <c r="J364" i="32"/>
  <c r="E364" i="32" s="1"/>
  <c r="I364" i="32"/>
  <c r="D364" i="32" s="1"/>
  <c r="H364" i="32"/>
  <c r="G364" i="32"/>
  <c r="L363" i="32"/>
  <c r="J363" i="32"/>
  <c r="E363" i="32" s="1"/>
  <c r="I363" i="32"/>
  <c r="D363" i="32" s="1"/>
  <c r="H363" i="32"/>
  <c r="G363" i="32"/>
  <c r="F363" i="32" s="1"/>
  <c r="L362" i="32"/>
  <c r="J362" i="32"/>
  <c r="E362" i="32" s="1"/>
  <c r="I362" i="32"/>
  <c r="D362" i="32" s="1"/>
  <c r="H362" i="32"/>
  <c r="G362" i="32"/>
  <c r="F362" i="32" s="1"/>
  <c r="L361" i="32"/>
  <c r="J361" i="32"/>
  <c r="E361" i="32" s="1"/>
  <c r="I361" i="32"/>
  <c r="D361" i="32" s="1"/>
  <c r="H361" i="32"/>
  <c r="G361" i="32"/>
  <c r="L360" i="32"/>
  <c r="J360" i="32"/>
  <c r="E360" i="32" s="1"/>
  <c r="I360" i="32"/>
  <c r="D360" i="32" s="1"/>
  <c r="H360" i="32"/>
  <c r="F360" i="32" s="1"/>
  <c r="G360" i="32"/>
  <c r="L359" i="32"/>
  <c r="J359" i="32"/>
  <c r="E359" i="32" s="1"/>
  <c r="I359" i="32"/>
  <c r="D359" i="32" s="1"/>
  <c r="H359" i="32"/>
  <c r="G359" i="32"/>
  <c r="L358" i="32"/>
  <c r="J358" i="32"/>
  <c r="E358" i="32" s="1"/>
  <c r="I358" i="32"/>
  <c r="D358" i="32" s="1"/>
  <c r="H358" i="32"/>
  <c r="G358" i="32"/>
  <c r="L357" i="32"/>
  <c r="J357" i="32"/>
  <c r="E357" i="32" s="1"/>
  <c r="I357" i="32"/>
  <c r="D357" i="32" s="1"/>
  <c r="H357" i="32"/>
  <c r="G357" i="32"/>
  <c r="L356" i="32"/>
  <c r="J356" i="32"/>
  <c r="E356" i="32" s="1"/>
  <c r="I356" i="32"/>
  <c r="D356" i="32" s="1"/>
  <c r="H356" i="32"/>
  <c r="G356" i="32"/>
  <c r="L355" i="32"/>
  <c r="J355" i="32"/>
  <c r="E355" i="32" s="1"/>
  <c r="I355" i="32"/>
  <c r="D355" i="32" s="1"/>
  <c r="H355" i="32"/>
  <c r="G355" i="32"/>
  <c r="L354" i="32"/>
  <c r="J354" i="32"/>
  <c r="E354" i="32" s="1"/>
  <c r="I354" i="32"/>
  <c r="D354" i="32" s="1"/>
  <c r="H354" i="32"/>
  <c r="G354" i="32"/>
  <c r="L353" i="32"/>
  <c r="J353" i="32"/>
  <c r="E353" i="32" s="1"/>
  <c r="I353" i="32"/>
  <c r="D353" i="32" s="1"/>
  <c r="H353" i="32"/>
  <c r="G353" i="32"/>
  <c r="F353" i="32" s="1"/>
  <c r="L352" i="32"/>
  <c r="J352" i="32"/>
  <c r="E352" i="32" s="1"/>
  <c r="I352" i="32"/>
  <c r="D352" i="32" s="1"/>
  <c r="H352" i="32"/>
  <c r="G352" i="32"/>
  <c r="L351" i="32"/>
  <c r="J351" i="32"/>
  <c r="E351" i="32" s="1"/>
  <c r="I351" i="32"/>
  <c r="D351" i="32" s="1"/>
  <c r="H351" i="32"/>
  <c r="G351" i="32"/>
  <c r="L350" i="32"/>
  <c r="J350" i="32"/>
  <c r="E350" i="32" s="1"/>
  <c r="I350" i="32"/>
  <c r="D350" i="32" s="1"/>
  <c r="H350" i="32"/>
  <c r="G350" i="32"/>
  <c r="L349" i="32"/>
  <c r="J349" i="32"/>
  <c r="E349" i="32" s="1"/>
  <c r="I349" i="32"/>
  <c r="D349" i="32" s="1"/>
  <c r="H349" i="32"/>
  <c r="G349" i="32"/>
  <c r="L348" i="32"/>
  <c r="J348" i="32"/>
  <c r="E348" i="32" s="1"/>
  <c r="I348" i="32"/>
  <c r="D348" i="32" s="1"/>
  <c r="H348" i="32"/>
  <c r="F348" i="32" s="1"/>
  <c r="G348" i="32"/>
  <c r="L347" i="32"/>
  <c r="J347" i="32"/>
  <c r="E347" i="32" s="1"/>
  <c r="I347" i="32"/>
  <c r="D347" i="32" s="1"/>
  <c r="H347" i="32"/>
  <c r="G347" i="32"/>
  <c r="F347" i="32" s="1"/>
  <c r="L346" i="32"/>
  <c r="J346" i="32"/>
  <c r="E346" i="32" s="1"/>
  <c r="I346" i="32"/>
  <c r="D346" i="32" s="1"/>
  <c r="H346" i="32"/>
  <c r="G346" i="32"/>
  <c r="F346" i="32" s="1"/>
  <c r="L345" i="32"/>
  <c r="J345" i="32"/>
  <c r="E345" i="32" s="1"/>
  <c r="I345" i="32"/>
  <c r="D345" i="32" s="1"/>
  <c r="H345" i="32"/>
  <c r="G345" i="32"/>
  <c r="L344" i="32"/>
  <c r="J344" i="32"/>
  <c r="E344" i="32" s="1"/>
  <c r="I344" i="32"/>
  <c r="D344" i="32" s="1"/>
  <c r="H344" i="32"/>
  <c r="G344" i="32"/>
  <c r="L343" i="32"/>
  <c r="J343" i="32"/>
  <c r="E343" i="32" s="1"/>
  <c r="I343" i="32"/>
  <c r="D343" i="32" s="1"/>
  <c r="H343" i="32"/>
  <c r="G343" i="32"/>
  <c r="L342" i="32"/>
  <c r="J342" i="32"/>
  <c r="E342" i="32" s="1"/>
  <c r="I342" i="32"/>
  <c r="D342" i="32" s="1"/>
  <c r="H342" i="32"/>
  <c r="G342" i="32"/>
  <c r="L341" i="32"/>
  <c r="J341" i="32"/>
  <c r="E341" i="32" s="1"/>
  <c r="I341" i="32"/>
  <c r="D341" i="32" s="1"/>
  <c r="H341" i="32"/>
  <c r="G341" i="32"/>
  <c r="L340" i="32"/>
  <c r="J340" i="32"/>
  <c r="E340" i="32" s="1"/>
  <c r="I340" i="32"/>
  <c r="D340" i="32" s="1"/>
  <c r="H340" i="32"/>
  <c r="G340" i="32"/>
  <c r="L339" i="32"/>
  <c r="J339" i="32"/>
  <c r="E339" i="32" s="1"/>
  <c r="I339" i="32"/>
  <c r="D339" i="32" s="1"/>
  <c r="H339" i="32"/>
  <c r="G339" i="32"/>
  <c r="L338" i="32"/>
  <c r="J338" i="32"/>
  <c r="E338" i="32" s="1"/>
  <c r="I338" i="32"/>
  <c r="D338" i="32" s="1"/>
  <c r="H338" i="32"/>
  <c r="G338" i="32"/>
  <c r="F338" i="32" s="1"/>
  <c r="L337" i="32"/>
  <c r="J337" i="32"/>
  <c r="E337" i="32" s="1"/>
  <c r="I337" i="32"/>
  <c r="D337" i="32" s="1"/>
  <c r="H337" i="32"/>
  <c r="G337" i="32"/>
  <c r="F337" i="32" s="1"/>
  <c r="L336" i="32"/>
  <c r="J336" i="32"/>
  <c r="E336" i="32" s="1"/>
  <c r="I336" i="32"/>
  <c r="D336" i="32" s="1"/>
  <c r="H336" i="32"/>
  <c r="G336" i="32"/>
  <c r="L335" i="32"/>
  <c r="J335" i="32"/>
  <c r="E335" i="32" s="1"/>
  <c r="I335" i="32"/>
  <c r="D335" i="32" s="1"/>
  <c r="H335" i="32"/>
  <c r="G335" i="32"/>
  <c r="L334" i="32"/>
  <c r="J334" i="32"/>
  <c r="E334" i="32" s="1"/>
  <c r="I334" i="32"/>
  <c r="D334" i="32" s="1"/>
  <c r="H334" i="32"/>
  <c r="G334" i="32"/>
  <c r="L333" i="32"/>
  <c r="J333" i="32"/>
  <c r="E333" i="32" s="1"/>
  <c r="I333" i="32"/>
  <c r="D333" i="32" s="1"/>
  <c r="H333" i="32"/>
  <c r="G333" i="32"/>
  <c r="L332" i="32"/>
  <c r="J332" i="32"/>
  <c r="E332" i="32" s="1"/>
  <c r="I332" i="32"/>
  <c r="D332" i="32" s="1"/>
  <c r="H332" i="32"/>
  <c r="F332" i="32" s="1"/>
  <c r="G332" i="32"/>
  <c r="L331" i="32"/>
  <c r="J331" i="32"/>
  <c r="E331" i="32" s="1"/>
  <c r="I331" i="32"/>
  <c r="D331" i="32" s="1"/>
  <c r="H331" i="32"/>
  <c r="G331" i="32"/>
  <c r="L330" i="32"/>
  <c r="J330" i="32"/>
  <c r="E330" i="32" s="1"/>
  <c r="I330" i="32"/>
  <c r="D330" i="32" s="1"/>
  <c r="H330" i="32"/>
  <c r="G330" i="32"/>
  <c r="L329" i="32"/>
  <c r="J329" i="32"/>
  <c r="E329" i="32" s="1"/>
  <c r="I329" i="32"/>
  <c r="D329" i="32" s="1"/>
  <c r="H329" i="32"/>
  <c r="G329" i="32"/>
  <c r="L328" i="32"/>
  <c r="J328" i="32"/>
  <c r="E328" i="32" s="1"/>
  <c r="I328" i="32"/>
  <c r="D328" i="32" s="1"/>
  <c r="H328" i="32"/>
  <c r="G328" i="32"/>
  <c r="L327" i="32"/>
  <c r="J327" i="32"/>
  <c r="E327" i="32" s="1"/>
  <c r="I327" i="32"/>
  <c r="D327" i="32" s="1"/>
  <c r="H327" i="32"/>
  <c r="G327" i="32"/>
  <c r="L326" i="32"/>
  <c r="J326" i="32"/>
  <c r="E326" i="32" s="1"/>
  <c r="I326" i="32"/>
  <c r="D326" i="32" s="1"/>
  <c r="H326" i="32"/>
  <c r="F326" i="32" s="1"/>
  <c r="G326" i="32"/>
  <c r="L325" i="32"/>
  <c r="J325" i="32"/>
  <c r="E325" i="32" s="1"/>
  <c r="I325" i="32"/>
  <c r="D325" i="32" s="1"/>
  <c r="H325" i="32"/>
  <c r="G325" i="32"/>
  <c r="L324" i="32"/>
  <c r="J324" i="32"/>
  <c r="E324" i="32" s="1"/>
  <c r="I324" i="32"/>
  <c r="D324" i="32" s="1"/>
  <c r="H324" i="32"/>
  <c r="G324" i="32"/>
  <c r="L323" i="32"/>
  <c r="J323" i="32"/>
  <c r="E323" i="32" s="1"/>
  <c r="I323" i="32"/>
  <c r="D323" i="32" s="1"/>
  <c r="H323" i="32"/>
  <c r="G323" i="32"/>
  <c r="F323" i="32" s="1"/>
  <c r="L322" i="32"/>
  <c r="J322" i="32"/>
  <c r="E322" i="32" s="1"/>
  <c r="I322" i="32"/>
  <c r="D322" i="32" s="1"/>
  <c r="H322" i="32"/>
  <c r="G322" i="32"/>
  <c r="L321" i="32"/>
  <c r="J321" i="32"/>
  <c r="E321" i="32" s="1"/>
  <c r="I321" i="32"/>
  <c r="D321" i="32" s="1"/>
  <c r="H321" i="32"/>
  <c r="G321" i="32"/>
  <c r="F321" i="32" s="1"/>
  <c r="L320" i="32"/>
  <c r="J320" i="32"/>
  <c r="E320" i="32" s="1"/>
  <c r="I320" i="32"/>
  <c r="D320" i="32" s="1"/>
  <c r="H320" i="32"/>
  <c r="G320" i="32"/>
  <c r="L319" i="32"/>
  <c r="J319" i="32"/>
  <c r="E319" i="32" s="1"/>
  <c r="I319" i="32"/>
  <c r="D319" i="32" s="1"/>
  <c r="H319" i="32"/>
  <c r="G319" i="32"/>
  <c r="L318" i="32"/>
  <c r="J318" i="32"/>
  <c r="E318" i="32" s="1"/>
  <c r="I318" i="32"/>
  <c r="D318" i="32" s="1"/>
  <c r="H318" i="32"/>
  <c r="G318" i="32"/>
  <c r="L317" i="32"/>
  <c r="J317" i="32"/>
  <c r="E317" i="32" s="1"/>
  <c r="I317" i="32"/>
  <c r="D317" i="32" s="1"/>
  <c r="H317" i="32"/>
  <c r="G317" i="32"/>
  <c r="L316" i="32"/>
  <c r="J316" i="32"/>
  <c r="E316" i="32" s="1"/>
  <c r="I316" i="32"/>
  <c r="D316" i="32" s="1"/>
  <c r="H316" i="32"/>
  <c r="G316" i="32"/>
  <c r="L315" i="32"/>
  <c r="J315" i="32"/>
  <c r="E315" i="32" s="1"/>
  <c r="I315" i="32"/>
  <c r="D315" i="32" s="1"/>
  <c r="H315" i="32"/>
  <c r="G315" i="32"/>
  <c r="L314" i="32"/>
  <c r="J314" i="32"/>
  <c r="E314" i="32" s="1"/>
  <c r="I314" i="32"/>
  <c r="D314" i="32" s="1"/>
  <c r="H314" i="32"/>
  <c r="G314" i="32"/>
  <c r="F314" i="32" s="1"/>
  <c r="L313" i="32"/>
  <c r="J313" i="32"/>
  <c r="E313" i="32" s="1"/>
  <c r="I313" i="32"/>
  <c r="D313" i="32" s="1"/>
  <c r="H313" i="32"/>
  <c r="G313" i="32"/>
  <c r="F313" i="32" s="1"/>
  <c r="L312" i="32"/>
  <c r="J312" i="32"/>
  <c r="E312" i="32" s="1"/>
  <c r="I312" i="32"/>
  <c r="D312" i="32" s="1"/>
  <c r="H312" i="32"/>
  <c r="F312" i="32" s="1"/>
  <c r="G312" i="32"/>
  <c r="L311" i="32"/>
  <c r="J311" i="32"/>
  <c r="E311" i="32" s="1"/>
  <c r="I311" i="32"/>
  <c r="D311" i="32" s="1"/>
  <c r="H311" i="32"/>
  <c r="G311" i="32"/>
  <c r="L310" i="32"/>
  <c r="J310" i="32"/>
  <c r="E310" i="32" s="1"/>
  <c r="I310" i="32"/>
  <c r="D310" i="32" s="1"/>
  <c r="H310" i="32"/>
  <c r="G310" i="32"/>
  <c r="L309" i="32"/>
  <c r="J309" i="32"/>
  <c r="E309" i="32" s="1"/>
  <c r="I309" i="32"/>
  <c r="D309" i="32" s="1"/>
  <c r="H309" i="32"/>
  <c r="G309" i="32"/>
  <c r="L308" i="32"/>
  <c r="J308" i="32"/>
  <c r="E308" i="32" s="1"/>
  <c r="I308" i="32"/>
  <c r="D308" i="32" s="1"/>
  <c r="H308" i="32"/>
  <c r="G308" i="32"/>
  <c r="L307" i="32"/>
  <c r="J307" i="32"/>
  <c r="E307" i="32" s="1"/>
  <c r="I307" i="32"/>
  <c r="D307" i="32" s="1"/>
  <c r="H307" i="32"/>
  <c r="G307" i="32"/>
  <c r="L306" i="32"/>
  <c r="J306" i="32"/>
  <c r="E306" i="32" s="1"/>
  <c r="I306" i="32"/>
  <c r="D306" i="32" s="1"/>
  <c r="H306" i="32"/>
  <c r="G306" i="32"/>
  <c r="L305" i="32"/>
  <c r="J305" i="32"/>
  <c r="E305" i="32" s="1"/>
  <c r="I305" i="32"/>
  <c r="D305" i="32" s="1"/>
  <c r="H305" i="32"/>
  <c r="G305" i="32"/>
  <c r="F305" i="32" s="1"/>
  <c r="L304" i="32"/>
  <c r="J304" i="32"/>
  <c r="E304" i="32" s="1"/>
  <c r="I304" i="32"/>
  <c r="D304" i="32" s="1"/>
  <c r="H304" i="32"/>
  <c r="G304" i="32"/>
  <c r="L303" i="32"/>
  <c r="J303" i="32"/>
  <c r="E303" i="32" s="1"/>
  <c r="I303" i="32"/>
  <c r="D303" i="32" s="1"/>
  <c r="H303" i="32"/>
  <c r="G303" i="32"/>
  <c r="L302" i="32"/>
  <c r="J302" i="32"/>
  <c r="E302" i="32" s="1"/>
  <c r="I302" i="32"/>
  <c r="D302" i="32" s="1"/>
  <c r="H302" i="32"/>
  <c r="G302" i="32"/>
  <c r="L301" i="32"/>
  <c r="J301" i="32"/>
  <c r="E301" i="32" s="1"/>
  <c r="I301" i="32"/>
  <c r="D301" i="32" s="1"/>
  <c r="H301" i="32"/>
  <c r="G301" i="32"/>
  <c r="L300" i="32"/>
  <c r="J300" i="32"/>
  <c r="E300" i="32" s="1"/>
  <c r="I300" i="32"/>
  <c r="D300" i="32" s="1"/>
  <c r="H300" i="32"/>
  <c r="F300" i="32" s="1"/>
  <c r="G300" i="32"/>
  <c r="L299" i="32"/>
  <c r="J299" i="32"/>
  <c r="E299" i="32" s="1"/>
  <c r="I299" i="32"/>
  <c r="D299" i="32" s="1"/>
  <c r="H299" i="32"/>
  <c r="G299" i="32"/>
  <c r="F299" i="32" s="1"/>
  <c r="L298" i="32"/>
  <c r="J298" i="32"/>
  <c r="E298" i="32" s="1"/>
  <c r="I298" i="32"/>
  <c r="D298" i="32" s="1"/>
  <c r="H298" i="32"/>
  <c r="G298" i="32"/>
  <c r="F298" i="32" s="1"/>
  <c r="L297" i="32"/>
  <c r="J297" i="32"/>
  <c r="E297" i="32" s="1"/>
  <c r="I297" i="32"/>
  <c r="D297" i="32" s="1"/>
  <c r="H297" i="32"/>
  <c r="G297" i="32"/>
  <c r="L296" i="32"/>
  <c r="J296" i="32"/>
  <c r="E296" i="32" s="1"/>
  <c r="I296" i="32"/>
  <c r="D296" i="32" s="1"/>
  <c r="H296" i="32"/>
  <c r="G296" i="32"/>
  <c r="L295" i="32"/>
  <c r="J295" i="32"/>
  <c r="E295" i="32" s="1"/>
  <c r="I295" i="32"/>
  <c r="D295" i="32" s="1"/>
  <c r="H295" i="32"/>
  <c r="G295" i="32"/>
  <c r="F295" i="32" s="1"/>
  <c r="L294" i="32"/>
  <c r="J294" i="32"/>
  <c r="E294" i="32" s="1"/>
  <c r="I294" i="32"/>
  <c r="D294" i="32" s="1"/>
  <c r="H294" i="32"/>
  <c r="G294" i="32"/>
  <c r="L293" i="32"/>
  <c r="J293" i="32"/>
  <c r="E293" i="32" s="1"/>
  <c r="I293" i="32"/>
  <c r="D293" i="32" s="1"/>
  <c r="H293" i="32"/>
  <c r="G293" i="32"/>
  <c r="L292" i="32"/>
  <c r="J292" i="32"/>
  <c r="E292" i="32" s="1"/>
  <c r="I292" i="32"/>
  <c r="D292" i="32" s="1"/>
  <c r="H292" i="32"/>
  <c r="F292" i="32" s="1"/>
  <c r="G292" i="32"/>
  <c r="L291" i="32"/>
  <c r="J291" i="32"/>
  <c r="E291" i="32" s="1"/>
  <c r="I291" i="32"/>
  <c r="D291" i="32" s="1"/>
  <c r="H291" i="32"/>
  <c r="G291" i="32"/>
  <c r="L290" i="32"/>
  <c r="J290" i="32"/>
  <c r="E290" i="32" s="1"/>
  <c r="I290" i="32"/>
  <c r="D290" i="32" s="1"/>
  <c r="H290" i="32"/>
  <c r="G290" i="32"/>
  <c r="L289" i="32"/>
  <c r="J289" i="32"/>
  <c r="E289" i="32" s="1"/>
  <c r="I289" i="32"/>
  <c r="D289" i="32" s="1"/>
  <c r="H289" i="32"/>
  <c r="G289" i="32"/>
  <c r="F289" i="32" s="1"/>
  <c r="L288" i="32"/>
  <c r="J288" i="32"/>
  <c r="E288" i="32" s="1"/>
  <c r="I288" i="32"/>
  <c r="D288" i="32" s="1"/>
  <c r="H288" i="32"/>
  <c r="G288" i="32"/>
  <c r="L287" i="32"/>
  <c r="J287" i="32"/>
  <c r="E287" i="32" s="1"/>
  <c r="I287" i="32"/>
  <c r="D287" i="32" s="1"/>
  <c r="H287" i="32"/>
  <c r="G287" i="32"/>
  <c r="L286" i="32"/>
  <c r="J286" i="32"/>
  <c r="E286" i="32" s="1"/>
  <c r="I286" i="32"/>
  <c r="D286" i="32" s="1"/>
  <c r="H286" i="32"/>
  <c r="G286" i="32"/>
  <c r="L285" i="32"/>
  <c r="J285" i="32"/>
  <c r="E285" i="32" s="1"/>
  <c r="I285" i="32"/>
  <c r="D285" i="32" s="1"/>
  <c r="H285" i="32"/>
  <c r="G285" i="32"/>
  <c r="L284" i="32"/>
  <c r="J284" i="32"/>
  <c r="E284" i="32" s="1"/>
  <c r="I284" i="32"/>
  <c r="D284" i="32" s="1"/>
  <c r="H284" i="32"/>
  <c r="G284" i="32"/>
  <c r="L283" i="32"/>
  <c r="J283" i="32"/>
  <c r="E283" i="32" s="1"/>
  <c r="I283" i="32"/>
  <c r="D283" i="32" s="1"/>
  <c r="H283" i="32"/>
  <c r="G283" i="32"/>
  <c r="L282" i="32"/>
  <c r="J282" i="32"/>
  <c r="E282" i="32" s="1"/>
  <c r="I282" i="32"/>
  <c r="D282" i="32" s="1"/>
  <c r="H282" i="32"/>
  <c r="G282" i="32"/>
  <c r="L281" i="32"/>
  <c r="J281" i="32"/>
  <c r="E281" i="32" s="1"/>
  <c r="I281" i="32"/>
  <c r="D281" i="32" s="1"/>
  <c r="H281" i="32"/>
  <c r="G281" i="32"/>
  <c r="L280" i="32"/>
  <c r="J280" i="32"/>
  <c r="E280" i="32" s="1"/>
  <c r="I280" i="32"/>
  <c r="D280" i="32" s="1"/>
  <c r="H280" i="32"/>
  <c r="G280" i="32"/>
  <c r="L279" i="32"/>
  <c r="J279" i="32"/>
  <c r="E279" i="32" s="1"/>
  <c r="I279" i="32"/>
  <c r="D279" i="32" s="1"/>
  <c r="H279" i="32"/>
  <c r="G279" i="32"/>
  <c r="L278" i="32"/>
  <c r="J278" i="32"/>
  <c r="E278" i="32" s="1"/>
  <c r="I278" i="32"/>
  <c r="D278" i="32" s="1"/>
  <c r="H278" i="32"/>
  <c r="F278" i="32" s="1"/>
  <c r="G278" i="32"/>
  <c r="L277" i="32"/>
  <c r="J277" i="32"/>
  <c r="E277" i="32" s="1"/>
  <c r="I277" i="32"/>
  <c r="D277" i="32" s="1"/>
  <c r="H277" i="32"/>
  <c r="G277" i="32"/>
  <c r="L276" i="32"/>
  <c r="J276" i="32"/>
  <c r="E276" i="32" s="1"/>
  <c r="I276" i="32"/>
  <c r="D276" i="32" s="1"/>
  <c r="H276" i="32"/>
  <c r="G276" i="32"/>
  <c r="L275" i="32"/>
  <c r="J275" i="32"/>
  <c r="E275" i="32" s="1"/>
  <c r="I275" i="32"/>
  <c r="D275" i="32" s="1"/>
  <c r="H275" i="32"/>
  <c r="G275" i="32"/>
  <c r="F275" i="32" s="1"/>
  <c r="L274" i="32"/>
  <c r="J274" i="32"/>
  <c r="E274" i="32" s="1"/>
  <c r="I274" i="32"/>
  <c r="D274" i="32" s="1"/>
  <c r="H274" i="32"/>
  <c r="G274" i="32"/>
  <c r="L273" i="32"/>
  <c r="J273" i="32"/>
  <c r="E273" i="32" s="1"/>
  <c r="I273" i="32"/>
  <c r="D273" i="32" s="1"/>
  <c r="H273" i="32"/>
  <c r="G273" i="32"/>
  <c r="L272" i="32"/>
  <c r="J272" i="32"/>
  <c r="E272" i="32" s="1"/>
  <c r="I272" i="32"/>
  <c r="D272" i="32" s="1"/>
  <c r="H272" i="32"/>
  <c r="G272" i="32"/>
  <c r="L271" i="32"/>
  <c r="J271" i="32"/>
  <c r="E271" i="32" s="1"/>
  <c r="I271" i="32"/>
  <c r="D271" i="32" s="1"/>
  <c r="H271" i="32"/>
  <c r="G271" i="32"/>
  <c r="F271" i="32" s="1"/>
  <c r="L270" i="32"/>
  <c r="J270" i="32"/>
  <c r="E270" i="32" s="1"/>
  <c r="I270" i="32"/>
  <c r="D270" i="32" s="1"/>
  <c r="H270" i="32"/>
  <c r="G270" i="32"/>
  <c r="L269" i="32"/>
  <c r="J269" i="32"/>
  <c r="E269" i="32" s="1"/>
  <c r="I269" i="32"/>
  <c r="D269" i="32" s="1"/>
  <c r="H269" i="32"/>
  <c r="G269" i="32"/>
  <c r="L268" i="32"/>
  <c r="J268" i="32"/>
  <c r="E268" i="32" s="1"/>
  <c r="I268" i="32"/>
  <c r="D268" i="32" s="1"/>
  <c r="H268" i="32"/>
  <c r="G268" i="32"/>
  <c r="L267" i="32"/>
  <c r="J267" i="32"/>
  <c r="E267" i="32" s="1"/>
  <c r="I267" i="32"/>
  <c r="D267" i="32" s="1"/>
  <c r="H267" i="32"/>
  <c r="G267" i="32"/>
  <c r="L266" i="32"/>
  <c r="J266" i="32"/>
  <c r="E266" i="32" s="1"/>
  <c r="I266" i="32"/>
  <c r="D266" i="32" s="1"/>
  <c r="H266" i="32"/>
  <c r="G266" i="32"/>
  <c r="L265" i="32"/>
  <c r="J265" i="32"/>
  <c r="E265" i="32" s="1"/>
  <c r="I265" i="32"/>
  <c r="D265" i="32" s="1"/>
  <c r="H265" i="32"/>
  <c r="G265" i="32"/>
  <c r="L264" i="32"/>
  <c r="J264" i="32"/>
  <c r="E264" i="32" s="1"/>
  <c r="I264" i="32"/>
  <c r="D264" i="32" s="1"/>
  <c r="H264" i="32"/>
  <c r="G264" i="32"/>
  <c r="L263" i="32"/>
  <c r="J263" i="32"/>
  <c r="E263" i="32" s="1"/>
  <c r="I263" i="32"/>
  <c r="D263" i="32" s="1"/>
  <c r="H263" i="32"/>
  <c r="G263" i="32"/>
  <c r="L262" i="32"/>
  <c r="J262" i="32"/>
  <c r="E262" i="32" s="1"/>
  <c r="I262" i="32"/>
  <c r="D262" i="32" s="1"/>
  <c r="H262" i="32"/>
  <c r="G262" i="32"/>
  <c r="L261" i="32"/>
  <c r="J261" i="32"/>
  <c r="E261" i="32" s="1"/>
  <c r="I261" i="32"/>
  <c r="D261" i="32" s="1"/>
  <c r="H261" i="32"/>
  <c r="G261" i="32"/>
  <c r="L260" i="32"/>
  <c r="J260" i="32"/>
  <c r="E260" i="32" s="1"/>
  <c r="I260" i="32"/>
  <c r="D260" i="32" s="1"/>
  <c r="H260" i="32"/>
  <c r="G260" i="32"/>
  <c r="L259" i="32"/>
  <c r="J259" i="32"/>
  <c r="E259" i="32" s="1"/>
  <c r="I259" i="32"/>
  <c r="D259" i="32" s="1"/>
  <c r="H259" i="32"/>
  <c r="G259" i="32"/>
  <c r="F259" i="32" s="1"/>
  <c r="L258" i="32"/>
  <c r="J258" i="32"/>
  <c r="E258" i="32" s="1"/>
  <c r="I258" i="32"/>
  <c r="D258" i="32" s="1"/>
  <c r="H258" i="32"/>
  <c r="G258" i="32"/>
  <c r="L257" i="32"/>
  <c r="J257" i="32"/>
  <c r="E257" i="32" s="1"/>
  <c r="I257" i="32"/>
  <c r="D257" i="32" s="1"/>
  <c r="H257" i="32"/>
  <c r="G257" i="32"/>
  <c r="L256" i="32"/>
  <c r="J256" i="32"/>
  <c r="E256" i="32" s="1"/>
  <c r="I256" i="32"/>
  <c r="D256" i="32" s="1"/>
  <c r="H256" i="32"/>
  <c r="G256" i="32"/>
  <c r="L255" i="32"/>
  <c r="J255" i="32"/>
  <c r="E255" i="32" s="1"/>
  <c r="I255" i="32"/>
  <c r="D255" i="32" s="1"/>
  <c r="H255" i="32"/>
  <c r="G255" i="32"/>
  <c r="L254" i="32"/>
  <c r="J254" i="32"/>
  <c r="E254" i="32" s="1"/>
  <c r="I254" i="32"/>
  <c r="D254" i="32" s="1"/>
  <c r="H254" i="32"/>
  <c r="G254" i="32"/>
  <c r="L253" i="32"/>
  <c r="J253" i="32"/>
  <c r="E253" i="32" s="1"/>
  <c r="I253" i="32"/>
  <c r="D253" i="32" s="1"/>
  <c r="H253" i="32"/>
  <c r="G253" i="32"/>
  <c r="L252" i="32"/>
  <c r="J252" i="32"/>
  <c r="E252" i="32" s="1"/>
  <c r="I252" i="32"/>
  <c r="D252" i="32" s="1"/>
  <c r="H252" i="32"/>
  <c r="F252" i="32" s="1"/>
  <c r="G252" i="32"/>
  <c r="L251" i="32"/>
  <c r="J251" i="32"/>
  <c r="E251" i="32" s="1"/>
  <c r="I251" i="32"/>
  <c r="D251" i="32" s="1"/>
  <c r="H251" i="32"/>
  <c r="G251" i="32"/>
  <c r="L250" i="32"/>
  <c r="J250" i="32"/>
  <c r="E250" i="32" s="1"/>
  <c r="I250" i="32"/>
  <c r="D250" i="32" s="1"/>
  <c r="H250" i="32"/>
  <c r="G250" i="32"/>
  <c r="L249" i="32"/>
  <c r="J249" i="32"/>
  <c r="E249" i="32" s="1"/>
  <c r="I249" i="32"/>
  <c r="D249" i="32" s="1"/>
  <c r="H249" i="32"/>
  <c r="G249" i="32"/>
  <c r="F249" i="32" s="1"/>
  <c r="L248" i="32"/>
  <c r="J248" i="32"/>
  <c r="E248" i="32" s="1"/>
  <c r="I248" i="32"/>
  <c r="D248" i="32" s="1"/>
  <c r="H248" i="32"/>
  <c r="G248" i="32"/>
  <c r="L247" i="32"/>
  <c r="J247" i="32"/>
  <c r="E247" i="32" s="1"/>
  <c r="I247" i="32"/>
  <c r="D247" i="32" s="1"/>
  <c r="H247" i="32"/>
  <c r="G247" i="32"/>
  <c r="L246" i="32"/>
  <c r="J246" i="32"/>
  <c r="E246" i="32" s="1"/>
  <c r="I246" i="32"/>
  <c r="D246" i="32" s="1"/>
  <c r="H246" i="32"/>
  <c r="G246" i="32"/>
  <c r="L245" i="32"/>
  <c r="J245" i="32"/>
  <c r="E245" i="32" s="1"/>
  <c r="I245" i="32"/>
  <c r="D245" i="32" s="1"/>
  <c r="H245" i="32"/>
  <c r="G245" i="32"/>
  <c r="L244" i="32"/>
  <c r="J244" i="32"/>
  <c r="E244" i="32" s="1"/>
  <c r="I244" i="32"/>
  <c r="D244" i="32" s="1"/>
  <c r="H244" i="32"/>
  <c r="G244" i="32"/>
  <c r="L243" i="32"/>
  <c r="J243" i="32"/>
  <c r="E243" i="32" s="1"/>
  <c r="I243" i="32"/>
  <c r="D243" i="32" s="1"/>
  <c r="H243" i="32"/>
  <c r="G243" i="32"/>
  <c r="L242" i="32"/>
  <c r="J242" i="32"/>
  <c r="E242" i="32" s="1"/>
  <c r="I242" i="32"/>
  <c r="D242" i="32" s="1"/>
  <c r="H242" i="32"/>
  <c r="G242" i="32"/>
  <c r="L241" i="32"/>
  <c r="J241" i="32"/>
  <c r="E241" i="32" s="1"/>
  <c r="I241" i="32"/>
  <c r="D241" i="32" s="1"/>
  <c r="H241" i="32"/>
  <c r="G241" i="32"/>
  <c r="L240" i="32"/>
  <c r="J240" i="32"/>
  <c r="E240" i="32" s="1"/>
  <c r="I240" i="32"/>
  <c r="D240" i="32" s="1"/>
  <c r="H240" i="32"/>
  <c r="G240" i="32"/>
  <c r="L239" i="32"/>
  <c r="J239" i="32"/>
  <c r="E239" i="32" s="1"/>
  <c r="I239" i="32"/>
  <c r="D239" i="32" s="1"/>
  <c r="H239" i="32"/>
  <c r="G239" i="32"/>
  <c r="L238" i="32"/>
  <c r="J238" i="32"/>
  <c r="E238" i="32" s="1"/>
  <c r="I238" i="32"/>
  <c r="D238" i="32" s="1"/>
  <c r="H238" i="32"/>
  <c r="G238" i="32"/>
  <c r="L237" i="32"/>
  <c r="J237" i="32"/>
  <c r="E237" i="32" s="1"/>
  <c r="I237" i="32"/>
  <c r="D237" i="32" s="1"/>
  <c r="H237" i="32"/>
  <c r="G237" i="32"/>
  <c r="L236" i="32"/>
  <c r="J236" i="32"/>
  <c r="E236" i="32" s="1"/>
  <c r="I236" i="32"/>
  <c r="D236" i="32" s="1"/>
  <c r="H236" i="32"/>
  <c r="G236" i="32"/>
  <c r="L235" i="32"/>
  <c r="J235" i="32"/>
  <c r="E235" i="32" s="1"/>
  <c r="I235" i="32"/>
  <c r="D235" i="32" s="1"/>
  <c r="H235" i="32"/>
  <c r="G235" i="32"/>
  <c r="L234" i="32"/>
  <c r="J234" i="32"/>
  <c r="E234" i="32" s="1"/>
  <c r="I234" i="32"/>
  <c r="D234" i="32" s="1"/>
  <c r="H234" i="32"/>
  <c r="G234" i="32"/>
  <c r="L233" i="32"/>
  <c r="J233" i="32"/>
  <c r="E233" i="32" s="1"/>
  <c r="I233" i="32"/>
  <c r="D233" i="32" s="1"/>
  <c r="H233" i="32"/>
  <c r="G233" i="32"/>
  <c r="F233" i="32" s="1"/>
  <c r="L232" i="32"/>
  <c r="J232" i="32"/>
  <c r="E232" i="32" s="1"/>
  <c r="I232" i="32"/>
  <c r="D232" i="32" s="1"/>
  <c r="H232" i="32"/>
  <c r="G232" i="32"/>
  <c r="L231" i="32"/>
  <c r="J231" i="32"/>
  <c r="E231" i="32" s="1"/>
  <c r="I231" i="32"/>
  <c r="D231" i="32" s="1"/>
  <c r="H231" i="32"/>
  <c r="G231" i="32"/>
  <c r="L230" i="32"/>
  <c r="J230" i="32"/>
  <c r="E230" i="32" s="1"/>
  <c r="I230" i="32"/>
  <c r="D230" i="32" s="1"/>
  <c r="H230" i="32"/>
  <c r="G230" i="32"/>
  <c r="L229" i="32"/>
  <c r="J229" i="32"/>
  <c r="E229" i="32" s="1"/>
  <c r="I229" i="32"/>
  <c r="D229" i="32" s="1"/>
  <c r="H229" i="32"/>
  <c r="G229" i="32"/>
  <c r="L228" i="32"/>
  <c r="J228" i="32"/>
  <c r="E228" i="32" s="1"/>
  <c r="I228" i="32"/>
  <c r="D228" i="32" s="1"/>
  <c r="H228" i="32"/>
  <c r="G228" i="32"/>
  <c r="L227" i="32"/>
  <c r="J227" i="32"/>
  <c r="E227" i="32" s="1"/>
  <c r="I227" i="32"/>
  <c r="D227" i="32" s="1"/>
  <c r="H227" i="32"/>
  <c r="G227" i="32"/>
  <c r="L226" i="32"/>
  <c r="J226" i="32"/>
  <c r="E226" i="32" s="1"/>
  <c r="I226" i="32"/>
  <c r="D226" i="32" s="1"/>
  <c r="H226" i="32"/>
  <c r="G226" i="32"/>
  <c r="L225" i="32"/>
  <c r="J225" i="32"/>
  <c r="E225" i="32" s="1"/>
  <c r="I225" i="32"/>
  <c r="D225" i="32" s="1"/>
  <c r="H225" i="32"/>
  <c r="G225" i="32"/>
  <c r="L224" i="32"/>
  <c r="J224" i="32"/>
  <c r="E224" i="32" s="1"/>
  <c r="I224" i="32"/>
  <c r="D224" i="32" s="1"/>
  <c r="H224" i="32"/>
  <c r="G224" i="32"/>
  <c r="L223" i="32"/>
  <c r="J223" i="32"/>
  <c r="E223" i="32" s="1"/>
  <c r="I223" i="32"/>
  <c r="D223" i="32" s="1"/>
  <c r="H223" i="32"/>
  <c r="G223" i="32"/>
  <c r="L222" i="32"/>
  <c r="J222" i="32"/>
  <c r="E222" i="32" s="1"/>
  <c r="I222" i="32"/>
  <c r="D222" i="32" s="1"/>
  <c r="H222" i="32"/>
  <c r="G222" i="32"/>
  <c r="L221" i="32"/>
  <c r="J221" i="32"/>
  <c r="E221" i="32" s="1"/>
  <c r="I221" i="32"/>
  <c r="D221" i="32" s="1"/>
  <c r="H221" i="32"/>
  <c r="G221" i="32"/>
  <c r="L220" i="32"/>
  <c r="J220" i="32"/>
  <c r="E220" i="32" s="1"/>
  <c r="I220" i="32"/>
  <c r="D220" i="32" s="1"/>
  <c r="H220" i="32"/>
  <c r="G220" i="32"/>
  <c r="L219" i="32"/>
  <c r="J219" i="32"/>
  <c r="E219" i="32" s="1"/>
  <c r="I219" i="32"/>
  <c r="D219" i="32" s="1"/>
  <c r="H219" i="32"/>
  <c r="G219" i="32"/>
  <c r="L218" i="32"/>
  <c r="J218" i="32"/>
  <c r="E218" i="32" s="1"/>
  <c r="I218" i="32"/>
  <c r="D218" i="32" s="1"/>
  <c r="H218" i="32"/>
  <c r="G218" i="32"/>
  <c r="L217" i="32"/>
  <c r="J217" i="32"/>
  <c r="E217" i="32" s="1"/>
  <c r="I217" i="32"/>
  <c r="D217" i="32" s="1"/>
  <c r="H217" i="32"/>
  <c r="G217" i="32"/>
  <c r="F217" i="32" s="1"/>
  <c r="L216" i="32"/>
  <c r="J216" i="32"/>
  <c r="E216" i="32" s="1"/>
  <c r="I216" i="32"/>
  <c r="D216" i="32" s="1"/>
  <c r="H216" i="32"/>
  <c r="G216" i="32"/>
  <c r="L215" i="32"/>
  <c r="J215" i="32"/>
  <c r="E215" i="32" s="1"/>
  <c r="I215" i="32"/>
  <c r="D215" i="32" s="1"/>
  <c r="H215" i="32"/>
  <c r="G215" i="32"/>
  <c r="L214" i="32"/>
  <c r="J214" i="32"/>
  <c r="E214" i="32" s="1"/>
  <c r="I214" i="32"/>
  <c r="D214" i="32" s="1"/>
  <c r="H214" i="32"/>
  <c r="G214" i="32"/>
  <c r="L213" i="32"/>
  <c r="J213" i="32"/>
  <c r="E213" i="32" s="1"/>
  <c r="I213" i="32"/>
  <c r="D213" i="32" s="1"/>
  <c r="H213" i="32"/>
  <c r="G213" i="32"/>
  <c r="L212" i="32"/>
  <c r="J212" i="32"/>
  <c r="E212" i="32" s="1"/>
  <c r="I212" i="32"/>
  <c r="D212" i="32"/>
  <c r="H212" i="32"/>
  <c r="G212" i="32"/>
  <c r="L211" i="32"/>
  <c r="J211" i="32"/>
  <c r="E211" i="32" s="1"/>
  <c r="I211" i="32"/>
  <c r="D211" i="32" s="1"/>
  <c r="H211" i="32"/>
  <c r="G211" i="32"/>
  <c r="L210" i="32"/>
  <c r="J210" i="32"/>
  <c r="E210" i="32" s="1"/>
  <c r="I210" i="32"/>
  <c r="D210" i="32" s="1"/>
  <c r="H210" i="32"/>
  <c r="G210" i="32"/>
  <c r="L209" i="32"/>
  <c r="J209" i="32"/>
  <c r="E209" i="32" s="1"/>
  <c r="I209" i="32"/>
  <c r="D209" i="32" s="1"/>
  <c r="H209" i="32"/>
  <c r="F209" i="32" s="1"/>
  <c r="G209" i="32"/>
  <c r="L208" i="32"/>
  <c r="J208" i="32"/>
  <c r="E208" i="32" s="1"/>
  <c r="I208" i="32"/>
  <c r="D208" i="32" s="1"/>
  <c r="H208" i="32"/>
  <c r="G208" i="32"/>
  <c r="L207" i="32"/>
  <c r="J207" i="32"/>
  <c r="E207" i="32" s="1"/>
  <c r="I207" i="32"/>
  <c r="D207" i="32" s="1"/>
  <c r="H207" i="32"/>
  <c r="G207" i="32"/>
  <c r="L206" i="32"/>
  <c r="J206" i="32"/>
  <c r="E206" i="32" s="1"/>
  <c r="I206" i="32"/>
  <c r="D206" i="32" s="1"/>
  <c r="H206" i="32"/>
  <c r="G206" i="32"/>
  <c r="L205" i="32"/>
  <c r="J205" i="32"/>
  <c r="E205" i="32" s="1"/>
  <c r="I205" i="32"/>
  <c r="D205" i="32" s="1"/>
  <c r="H205" i="32"/>
  <c r="G205" i="32"/>
  <c r="L204" i="32"/>
  <c r="J204" i="32"/>
  <c r="E204" i="32" s="1"/>
  <c r="I204" i="32"/>
  <c r="D204" i="32" s="1"/>
  <c r="H204" i="32"/>
  <c r="G204" i="32"/>
  <c r="L203" i="32"/>
  <c r="J203" i="32"/>
  <c r="E203" i="32" s="1"/>
  <c r="I203" i="32"/>
  <c r="D203" i="32" s="1"/>
  <c r="H203" i="32"/>
  <c r="G203" i="32"/>
  <c r="L201" i="32"/>
  <c r="J201" i="32"/>
  <c r="I201" i="32"/>
  <c r="H201" i="32"/>
  <c r="G201" i="32"/>
  <c r="L156" i="32"/>
  <c r="K156" i="32"/>
  <c r="J156" i="32"/>
  <c r="E156" i="32" s="1"/>
  <c r="I156" i="32"/>
  <c r="D156" i="32" s="1"/>
  <c r="H156" i="32"/>
  <c r="G156" i="32"/>
  <c r="L155" i="32"/>
  <c r="K155" i="32"/>
  <c r="J155" i="32"/>
  <c r="E155" i="32" s="1"/>
  <c r="I155" i="32"/>
  <c r="D155" i="32" s="1"/>
  <c r="H155" i="32"/>
  <c r="G155" i="32"/>
  <c r="F155" i="32" s="1"/>
  <c r="L154" i="32"/>
  <c r="K154" i="32"/>
  <c r="J154" i="32"/>
  <c r="E154" i="32" s="1"/>
  <c r="I154" i="32"/>
  <c r="D154" i="32" s="1"/>
  <c r="H154" i="32"/>
  <c r="G154" i="32"/>
  <c r="L153" i="32"/>
  <c r="K153" i="32"/>
  <c r="J153" i="32"/>
  <c r="E153" i="32" s="1"/>
  <c r="I153" i="32"/>
  <c r="D153" i="32" s="1"/>
  <c r="H153" i="32"/>
  <c r="G153" i="32"/>
  <c r="L152" i="32"/>
  <c r="K152" i="32"/>
  <c r="J152" i="32"/>
  <c r="E152" i="32" s="1"/>
  <c r="I152" i="32"/>
  <c r="D152" i="32" s="1"/>
  <c r="H152" i="32"/>
  <c r="G152" i="32"/>
  <c r="L151" i="32"/>
  <c r="K151" i="32"/>
  <c r="J151" i="32"/>
  <c r="E151" i="32" s="1"/>
  <c r="I151" i="32"/>
  <c r="D151" i="32" s="1"/>
  <c r="H151" i="32"/>
  <c r="G151" i="32"/>
  <c r="L150" i="32"/>
  <c r="K150" i="32"/>
  <c r="J150" i="32"/>
  <c r="I150" i="32"/>
  <c r="D150" i="32" s="1"/>
  <c r="H150" i="32"/>
  <c r="G150" i="32"/>
  <c r="L148" i="32"/>
  <c r="K148" i="32"/>
  <c r="J148" i="32"/>
  <c r="E148" i="32" s="1"/>
  <c r="I148" i="32"/>
  <c r="D148" i="32" s="1"/>
  <c r="H148" i="32"/>
  <c r="G148" i="32"/>
  <c r="L147" i="32"/>
  <c r="K147" i="32"/>
  <c r="J147" i="32"/>
  <c r="E147" i="32" s="1"/>
  <c r="I147" i="32"/>
  <c r="D147" i="32" s="1"/>
  <c r="H147" i="32"/>
  <c r="G147" i="32"/>
  <c r="L146" i="32"/>
  <c r="K146" i="32"/>
  <c r="J146" i="32"/>
  <c r="E146" i="32" s="1"/>
  <c r="I146" i="32"/>
  <c r="D146" i="32" s="1"/>
  <c r="H146" i="32"/>
  <c r="G146" i="32"/>
  <c r="L145" i="32"/>
  <c r="K145" i="32"/>
  <c r="J145" i="32"/>
  <c r="E145" i="32" s="1"/>
  <c r="I145" i="32"/>
  <c r="D145" i="32" s="1"/>
  <c r="H145" i="32"/>
  <c r="G145" i="32"/>
  <c r="L144" i="32"/>
  <c r="K144" i="32"/>
  <c r="J144" i="32"/>
  <c r="E144" i="32" s="1"/>
  <c r="I144" i="32"/>
  <c r="H144" i="32"/>
  <c r="G144" i="32"/>
  <c r="L142" i="32"/>
  <c r="K142" i="32"/>
  <c r="J142" i="32"/>
  <c r="E142" i="32" s="1"/>
  <c r="I142" i="32"/>
  <c r="D142" i="32" s="1"/>
  <c r="H142" i="32"/>
  <c r="G142" i="32"/>
  <c r="L141" i="32"/>
  <c r="K141" i="32"/>
  <c r="J141" i="32"/>
  <c r="E141" i="32" s="1"/>
  <c r="I141" i="32"/>
  <c r="D141" i="32" s="1"/>
  <c r="H141" i="32"/>
  <c r="G141" i="32"/>
  <c r="L140" i="32"/>
  <c r="K140" i="32"/>
  <c r="J140" i="32"/>
  <c r="E140" i="32" s="1"/>
  <c r="I140" i="32"/>
  <c r="D140" i="32" s="1"/>
  <c r="H140" i="32"/>
  <c r="G140" i="32"/>
  <c r="L139" i="32"/>
  <c r="K139" i="32"/>
  <c r="J139" i="32"/>
  <c r="E139" i="32" s="1"/>
  <c r="I139" i="32"/>
  <c r="D139" i="32" s="1"/>
  <c r="H139" i="32"/>
  <c r="G139" i="32"/>
  <c r="L138" i="32"/>
  <c r="K138" i="32"/>
  <c r="J138" i="32"/>
  <c r="E138" i="32" s="1"/>
  <c r="I138" i="32"/>
  <c r="D138" i="32" s="1"/>
  <c r="H138" i="32"/>
  <c r="G138" i="32"/>
  <c r="L137" i="32"/>
  <c r="K137" i="32"/>
  <c r="J137" i="32"/>
  <c r="E137" i="32" s="1"/>
  <c r="I137" i="32"/>
  <c r="D137" i="32" s="1"/>
  <c r="H137" i="32"/>
  <c r="G137" i="32"/>
  <c r="L136" i="32"/>
  <c r="K136" i="32"/>
  <c r="J136" i="32"/>
  <c r="E136" i="32" s="1"/>
  <c r="I136" i="32"/>
  <c r="H136" i="32"/>
  <c r="G136" i="32"/>
  <c r="D516" i="32"/>
  <c r="D201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56" i="32"/>
  <c r="F288" i="32"/>
  <c r="F296" i="32"/>
  <c r="F324" i="32"/>
  <c r="F398" i="32"/>
  <c r="F406" i="32"/>
  <c r="F414" i="32"/>
  <c r="F418" i="32"/>
  <c r="F422" i="32"/>
  <c r="F426" i="32"/>
  <c r="F430" i="32"/>
  <c r="F434" i="32"/>
  <c r="F294" i="32" l="1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D136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0" i="32"/>
  <c r="E157" i="32" s="1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F351" i="32"/>
  <c r="F218" i="32"/>
  <c r="F376" i="32"/>
  <c r="F47" i="32"/>
  <c r="F533" i="32"/>
  <c r="F546" i="32"/>
  <c r="F542" i="32"/>
  <c r="F163" i="32"/>
  <c r="H26" i="32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D27" i="32" s="1"/>
  <c r="E538" i="32"/>
  <c r="J143" i="32"/>
  <c r="L157" i="32"/>
  <c r="F83" i="32"/>
  <c r="F88" i="32"/>
  <c r="F120" i="32"/>
  <c r="L26" i="32"/>
  <c r="D143" i="32"/>
  <c r="L515" i="32"/>
  <c r="H27" i="32"/>
  <c r="E149" i="32"/>
  <c r="I149" i="32"/>
  <c r="F535" i="32"/>
  <c r="F530" i="32"/>
  <c r="F526" i="32"/>
  <c r="I538" i="32"/>
  <c r="D538" i="32"/>
  <c r="D144" i="32"/>
  <c r="D149" i="32" s="1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L25" i="32"/>
  <c r="H149" i="32"/>
  <c r="G157" i="32"/>
  <c r="F150" i="32"/>
  <c r="H515" i="32"/>
  <c r="I157" i="32"/>
  <c r="F205" i="32"/>
  <c r="G515" i="32"/>
  <c r="K143" i="32"/>
  <c r="I515" i="32"/>
  <c r="L143" i="32"/>
  <c r="E201" i="32"/>
  <c r="E515" i="32" s="1"/>
  <c r="J515" i="32"/>
  <c r="F238" i="32"/>
  <c r="K26" i="32"/>
  <c r="E159" i="32"/>
  <c r="E200" i="32" s="1"/>
  <c r="J200" i="32"/>
  <c r="F158" i="32"/>
  <c r="G200" i="32"/>
  <c r="L135" i="32"/>
  <c r="D550" i="32"/>
  <c r="I25" i="32"/>
  <c r="K25" i="32"/>
  <c r="G25" i="32"/>
  <c r="F196" i="32"/>
  <c r="J26" i="32"/>
  <c r="E26" i="32" s="1"/>
  <c r="F29" i="32"/>
  <c r="G135" i="32"/>
  <c r="H135" i="32"/>
  <c r="F31" i="32"/>
  <c r="F181" i="32"/>
  <c r="K27" i="32"/>
  <c r="D37" i="32"/>
  <c r="D135" i="32" s="1"/>
  <c r="I135" i="32"/>
  <c r="H200" i="32"/>
  <c r="J27" i="32"/>
  <c r="E27" i="32" s="1"/>
  <c r="L27" i="32"/>
  <c r="E35" i="32"/>
  <c r="E135" i="32" s="1"/>
  <c r="J135" i="32"/>
  <c r="F186" i="32"/>
  <c r="F182" i="32"/>
  <c r="F178" i="32"/>
  <c r="D187" i="32"/>
  <c r="D200" i="32" s="1"/>
  <c r="I200" i="32"/>
  <c r="K135" i="32"/>
  <c r="E550" i="32"/>
  <c r="F188" i="32"/>
  <c r="F183" i="32"/>
  <c r="F175" i="32"/>
  <c r="G26" i="32"/>
  <c r="I26" i="32"/>
  <c r="D26" i="32" s="1"/>
  <c r="F539" i="32"/>
  <c r="P16" i="32"/>
  <c r="F550" i="32" l="1"/>
  <c r="F143" i="32"/>
  <c r="F26" i="32"/>
  <c r="F157" i="32"/>
  <c r="F27" i="32"/>
  <c r="F515" i="32"/>
  <c r="F538" i="32"/>
  <c r="F149" i="32"/>
  <c r="D25" i="32"/>
  <c r="E25" i="32"/>
  <c r="F135" i="32"/>
  <c r="F200" i="32"/>
  <c r="F25" i="32"/>
  <c r="G23" i="32" l="1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41" i="50" s="1"/>
  <c r="G12" i="50" l="1"/>
  <c r="F24" i="50"/>
  <c r="F26" i="50" s="1"/>
  <c r="F27" i="50" l="1"/>
  <c r="F28" i="50" s="1"/>
  <c r="G41" i="50"/>
  <c r="K41" i="50"/>
  <c r="G26" i="50" s="1"/>
  <c r="J41" i="50"/>
  <c r="I41" i="50"/>
  <c r="H41" i="50"/>
  <c r="F29" i="50" l="1"/>
  <c r="G25" i="50"/>
  <c r="G27" i="50"/>
  <c r="G28" i="50" s="1"/>
  <c r="G29" i="50" l="1"/>
  <c r="G31" i="50" s="1"/>
  <c r="F32" i="50" l="1"/>
  <c r="F43" i="50" s="1"/>
  <c r="F31" i="50"/>
  <c r="F42" i="50" s="1"/>
  <c r="G32" i="50"/>
  <c r="D8" i="56" l="1"/>
  <c r="E82" i="50"/>
  <c r="J42" i="50"/>
  <c r="I89" i="50" s="1"/>
  <c r="H22" i="42" s="1"/>
  <c r="G16" i="47" s="1"/>
  <c r="D7" i="46"/>
  <c r="D7" i="56"/>
  <c r="D8" i="46"/>
  <c r="E83" i="50"/>
  <c r="D15" i="42" s="1"/>
  <c r="C11" i="47" s="1"/>
  <c r="C7" i="47"/>
  <c r="D14" i="42"/>
  <c r="D9" i="42"/>
  <c r="H8" i="42"/>
  <c r="G6" i="47" s="1"/>
  <c r="D8" i="42"/>
  <c r="C6" i="47" s="1"/>
  <c r="E89" i="50"/>
  <c r="D22" i="42" s="1"/>
  <c r="C16" i="47" s="1"/>
  <c r="H42" i="50"/>
  <c r="K42" i="50"/>
  <c r="I88" i="50"/>
  <c r="H21" i="42" s="1"/>
  <c r="G15" i="47" s="1"/>
  <c r="E86" i="50"/>
  <c r="D19" i="42" s="1"/>
  <c r="C13" i="47" s="1"/>
  <c r="E85" i="50"/>
  <c r="E87" i="50"/>
  <c r="D20" i="42" s="1"/>
  <c r="C14" i="47" s="1"/>
  <c r="E88" i="50"/>
  <c r="D21" i="42" s="1"/>
  <c r="C15" i="47" s="1"/>
  <c r="I42" i="50"/>
  <c r="G42" i="50"/>
  <c r="G43" i="50"/>
  <c r="H43" i="50"/>
  <c r="K43" i="50"/>
  <c r="I43" i="50"/>
  <c r="J43" i="50"/>
  <c r="D24" i="46" l="1"/>
  <c r="D57" i="46" s="1"/>
  <c r="C10" i="47"/>
  <c r="D26" i="42"/>
  <c r="H42" i="56"/>
  <c r="H30" i="46"/>
  <c r="H30" i="56"/>
  <c r="H88" i="56" s="1"/>
  <c r="H42" i="46"/>
  <c r="H76" i="46" s="1"/>
  <c r="O76" i="46" s="1"/>
  <c r="G7" i="46"/>
  <c r="G7" i="56"/>
  <c r="D41" i="46"/>
  <c r="D75" i="46" s="1"/>
  <c r="K75" i="46" s="1"/>
  <c r="D29" i="56"/>
  <c r="D29" i="46"/>
  <c r="D41" i="56"/>
  <c r="J88" i="50"/>
  <c r="I21" i="42" s="1"/>
  <c r="H15" i="47" s="1"/>
  <c r="I7" i="56"/>
  <c r="I7" i="46"/>
  <c r="I86" i="50"/>
  <c r="H19" i="42" s="1"/>
  <c r="G13" i="47" s="1"/>
  <c r="H9" i="42"/>
  <c r="H8" i="56"/>
  <c r="G85" i="50"/>
  <c r="F7" i="46"/>
  <c r="F7" i="56"/>
  <c r="D37" i="56"/>
  <c r="D71" i="56" s="1"/>
  <c r="D25" i="56"/>
  <c r="D25" i="46"/>
  <c r="D37" i="46"/>
  <c r="D71" i="46" s="1"/>
  <c r="K71" i="46" s="1"/>
  <c r="D36" i="46"/>
  <c r="D28" i="46"/>
  <c r="D28" i="56"/>
  <c r="D40" i="46"/>
  <c r="D74" i="46" s="1"/>
  <c r="K74" i="46" s="1"/>
  <c r="D40" i="56"/>
  <c r="D74" i="56" s="1"/>
  <c r="G9" i="42"/>
  <c r="G8" i="56"/>
  <c r="D42" i="46"/>
  <c r="D76" i="46" s="1"/>
  <c r="K76" i="46" s="1"/>
  <c r="D30" i="56"/>
  <c r="D30" i="46"/>
  <c r="D42" i="56"/>
  <c r="D76" i="56" s="1"/>
  <c r="H29" i="56"/>
  <c r="H29" i="46"/>
  <c r="H41" i="46"/>
  <c r="H75" i="46" s="1"/>
  <c r="O75" i="46" s="1"/>
  <c r="H41" i="56"/>
  <c r="H75" i="56" s="1"/>
  <c r="E7" i="46"/>
  <c r="E7" i="56"/>
  <c r="I87" i="50"/>
  <c r="H20" i="42" s="1"/>
  <c r="G14" i="47" s="1"/>
  <c r="I9" i="42"/>
  <c r="I8" i="56"/>
  <c r="D39" i="56"/>
  <c r="D27" i="56"/>
  <c r="D27" i="46"/>
  <c r="D39" i="46"/>
  <c r="D73" i="46" s="1"/>
  <c r="K73" i="46" s="1"/>
  <c r="F9" i="42"/>
  <c r="F8" i="56"/>
  <c r="I85" i="50"/>
  <c r="E9" i="42"/>
  <c r="E8" i="56"/>
  <c r="H7" i="46"/>
  <c r="H7" i="56"/>
  <c r="H33" i="42"/>
  <c r="H34" i="42"/>
  <c r="H76" i="56"/>
  <c r="H32" i="42"/>
  <c r="D24" i="56"/>
  <c r="D36" i="56"/>
  <c r="D70" i="56" s="1"/>
  <c r="I33" i="42"/>
  <c r="D33" i="42"/>
  <c r="D75" i="56"/>
  <c r="D34" i="42"/>
  <c r="D27" i="42"/>
  <c r="D32" i="42"/>
  <c r="D31" i="42"/>
  <c r="D73" i="56"/>
  <c r="D16" i="42"/>
  <c r="E84" i="50"/>
  <c r="E8" i="42"/>
  <c r="D6" i="47" s="1"/>
  <c r="F89" i="50"/>
  <c r="E22" i="42" s="1"/>
  <c r="D16" i="47" s="1"/>
  <c r="I8" i="42"/>
  <c r="H6" i="47" s="1"/>
  <c r="J89" i="50"/>
  <c r="I22" i="42" s="1"/>
  <c r="H16" i="47" s="1"/>
  <c r="G8" i="42"/>
  <c r="F6" i="47" s="1"/>
  <c r="H89" i="50"/>
  <c r="G22" i="42" s="1"/>
  <c r="F16" i="47" s="1"/>
  <c r="D18" i="42"/>
  <c r="C12" i="47" s="1"/>
  <c r="E90" i="50"/>
  <c r="J86" i="50"/>
  <c r="I19" i="42" s="1"/>
  <c r="H13" i="47" s="1"/>
  <c r="F8" i="42"/>
  <c r="E6" i="47" s="1"/>
  <c r="G89" i="50"/>
  <c r="F22" i="42" s="1"/>
  <c r="E16" i="47" s="1"/>
  <c r="J87" i="50"/>
  <c r="I20" i="42" s="1"/>
  <c r="H14" i="47" s="1"/>
  <c r="G87" i="50"/>
  <c r="F20" i="42" s="1"/>
  <c r="E14" i="47" s="1"/>
  <c r="H18" i="42"/>
  <c r="G12" i="47" s="1"/>
  <c r="F18" i="42"/>
  <c r="E12" i="47" s="1"/>
  <c r="G88" i="50"/>
  <c r="F21" i="42" s="1"/>
  <c r="E15" i="47" s="1"/>
  <c r="G86" i="50"/>
  <c r="F19" i="42" s="1"/>
  <c r="E13" i="47" s="1"/>
  <c r="J85" i="50"/>
  <c r="F88" i="50"/>
  <c r="E21" i="42" s="1"/>
  <c r="D15" i="47" s="1"/>
  <c r="F85" i="50"/>
  <c r="F87" i="50"/>
  <c r="E20" i="42" s="1"/>
  <c r="D14" i="47" s="1"/>
  <c r="F86" i="50"/>
  <c r="E19" i="42" s="1"/>
  <c r="D13" i="47" s="1"/>
  <c r="H86" i="50"/>
  <c r="G19" i="42" s="1"/>
  <c r="F13" i="47" s="1"/>
  <c r="H88" i="50"/>
  <c r="G21" i="42" s="1"/>
  <c r="F15" i="47" s="1"/>
  <c r="H85" i="50"/>
  <c r="H87" i="50"/>
  <c r="G20" i="42" s="1"/>
  <c r="F14" i="47" s="1"/>
  <c r="H82" i="50"/>
  <c r="G14" i="42" s="1"/>
  <c r="F10" i="47" s="1"/>
  <c r="H83" i="50"/>
  <c r="G15" i="42" s="1"/>
  <c r="F11" i="47" s="1"/>
  <c r="I83" i="50"/>
  <c r="H15" i="42" s="1"/>
  <c r="G11" i="47" s="1"/>
  <c r="I82" i="50"/>
  <c r="J83" i="50"/>
  <c r="I15" i="42" s="1"/>
  <c r="H11" i="47" s="1"/>
  <c r="J82" i="50"/>
  <c r="I14" i="42" s="1"/>
  <c r="H10" i="47" s="1"/>
  <c r="G82" i="50"/>
  <c r="F14" i="42" s="1"/>
  <c r="E10" i="47" s="1"/>
  <c r="G83" i="50"/>
  <c r="F15" i="42" s="1"/>
  <c r="E11" i="47" s="1"/>
  <c r="F82" i="50"/>
  <c r="E14" i="42" s="1"/>
  <c r="D10" i="47" s="1"/>
  <c r="F83" i="50"/>
  <c r="E15" i="42" s="1"/>
  <c r="D11" i="47" s="1"/>
  <c r="H7" i="47"/>
  <c r="E7" i="47"/>
  <c r="D7" i="47"/>
  <c r="G7" i="47"/>
  <c r="F7" i="47"/>
  <c r="H8" i="46"/>
  <c r="G8" i="46"/>
  <c r="I8" i="46"/>
  <c r="E8" i="46"/>
  <c r="F8" i="46"/>
  <c r="D87" i="56" l="1"/>
  <c r="C17" i="47"/>
  <c r="D85" i="56"/>
  <c r="D86" i="56"/>
  <c r="E17" i="47"/>
  <c r="F25" i="46"/>
  <c r="F37" i="56"/>
  <c r="F71" i="56" s="1"/>
  <c r="F37" i="46"/>
  <c r="F71" i="46" s="1"/>
  <c r="M71" i="46" s="1"/>
  <c r="F25" i="56"/>
  <c r="D82" i="46"/>
  <c r="D49" i="46"/>
  <c r="F24" i="56"/>
  <c r="F36" i="56"/>
  <c r="F36" i="46"/>
  <c r="F24" i="46"/>
  <c r="F27" i="56"/>
  <c r="F27" i="46"/>
  <c r="F39" i="46"/>
  <c r="F73" i="46" s="1"/>
  <c r="M73" i="46" s="1"/>
  <c r="F39" i="56"/>
  <c r="F73" i="56" s="1"/>
  <c r="E42" i="56"/>
  <c r="E30" i="46"/>
  <c r="E42" i="46"/>
  <c r="E76" i="46" s="1"/>
  <c r="L76" i="46" s="1"/>
  <c r="E30" i="56"/>
  <c r="D85" i="46"/>
  <c r="K85" i="46" s="1"/>
  <c r="D60" i="46"/>
  <c r="K60" i="46" s="1"/>
  <c r="F29" i="46"/>
  <c r="F41" i="56"/>
  <c r="F75" i="56" s="1"/>
  <c r="F29" i="56"/>
  <c r="F41" i="46"/>
  <c r="F75" i="46" s="1"/>
  <c r="M75" i="46" s="1"/>
  <c r="D83" i="46"/>
  <c r="K83" i="46" s="1"/>
  <c r="D58" i="46"/>
  <c r="K58" i="46" s="1"/>
  <c r="I37" i="56"/>
  <c r="I71" i="56" s="1"/>
  <c r="I25" i="46"/>
  <c r="I25" i="56"/>
  <c r="I37" i="46"/>
  <c r="I71" i="46" s="1"/>
  <c r="P71" i="46" s="1"/>
  <c r="G39" i="46"/>
  <c r="G73" i="46" s="1"/>
  <c r="N73" i="46" s="1"/>
  <c r="G39" i="56"/>
  <c r="G27" i="46"/>
  <c r="G27" i="56"/>
  <c r="F26" i="56"/>
  <c r="F38" i="56"/>
  <c r="F72" i="56" s="1"/>
  <c r="F26" i="46"/>
  <c r="F38" i="46"/>
  <c r="F72" i="46" s="1"/>
  <c r="M72" i="46" s="1"/>
  <c r="H87" i="46"/>
  <c r="O87" i="46" s="1"/>
  <c r="H62" i="46"/>
  <c r="O62" i="46" s="1"/>
  <c r="D83" i="56"/>
  <c r="H27" i="46"/>
  <c r="H27" i="56"/>
  <c r="H60" i="56" s="1"/>
  <c r="H39" i="56"/>
  <c r="H73" i="56" s="1"/>
  <c r="H39" i="46"/>
  <c r="H73" i="46" s="1"/>
  <c r="O73" i="46" s="1"/>
  <c r="E27" i="46"/>
  <c r="E27" i="56"/>
  <c r="E39" i="56"/>
  <c r="E39" i="46"/>
  <c r="E73" i="46" s="1"/>
  <c r="L73" i="46" s="1"/>
  <c r="H38" i="56"/>
  <c r="H72" i="56" s="1"/>
  <c r="H38" i="46"/>
  <c r="H72" i="46" s="1"/>
  <c r="O72" i="46" s="1"/>
  <c r="H26" i="56"/>
  <c r="H26" i="46"/>
  <c r="D38" i="56"/>
  <c r="D26" i="56"/>
  <c r="D38" i="46"/>
  <c r="D72" i="46" s="1"/>
  <c r="K72" i="46" s="1"/>
  <c r="D26" i="46"/>
  <c r="D31" i="46" s="1"/>
  <c r="H87" i="56"/>
  <c r="F30" i="56"/>
  <c r="F30" i="46"/>
  <c r="F42" i="46"/>
  <c r="F76" i="46" s="1"/>
  <c r="M76" i="46" s="1"/>
  <c r="F42" i="56"/>
  <c r="F76" i="56" s="1"/>
  <c r="H31" i="42"/>
  <c r="I24" i="46"/>
  <c r="I36" i="46"/>
  <c r="I24" i="56"/>
  <c r="I36" i="56"/>
  <c r="I70" i="56" s="1"/>
  <c r="I39" i="56"/>
  <c r="I73" i="56" s="1"/>
  <c r="I27" i="46"/>
  <c r="I39" i="46"/>
  <c r="I73" i="46" s="1"/>
  <c r="P73" i="46" s="1"/>
  <c r="I27" i="56"/>
  <c r="H37" i="46"/>
  <c r="H71" i="46" s="1"/>
  <c r="O71" i="46" s="1"/>
  <c r="H37" i="56"/>
  <c r="H71" i="56" s="1"/>
  <c r="H25" i="56"/>
  <c r="H25" i="46"/>
  <c r="E40" i="56"/>
  <c r="E74" i="56" s="1"/>
  <c r="E40" i="46"/>
  <c r="E74" i="46" s="1"/>
  <c r="L74" i="46" s="1"/>
  <c r="E28" i="56"/>
  <c r="E28" i="46"/>
  <c r="I90" i="50"/>
  <c r="G42" i="56"/>
  <c r="G76" i="56" s="1"/>
  <c r="G30" i="56"/>
  <c r="G30" i="46"/>
  <c r="G42" i="46"/>
  <c r="G76" i="46" s="1"/>
  <c r="N76" i="46" s="1"/>
  <c r="I29" i="46"/>
  <c r="I29" i="56"/>
  <c r="I41" i="46"/>
  <c r="I75" i="46" s="1"/>
  <c r="P75" i="46" s="1"/>
  <c r="I41" i="56"/>
  <c r="I75" i="56" s="1"/>
  <c r="F28" i="56"/>
  <c r="F40" i="46"/>
  <c r="F74" i="46" s="1"/>
  <c r="M74" i="46" s="1"/>
  <c r="F28" i="46"/>
  <c r="F40" i="56"/>
  <c r="F74" i="56" s="1"/>
  <c r="H40" i="56"/>
  <c r="H74" i="56" s="1"/>
  <c r="H28" i="46"/>
  <c r="H40" i="46"/>
  <c r="H74" i="46" s="1"/>
  <c r="O74" i="46" s="1"/>
  <c r="H28" i="56"/>
  <c r="D88" i="46"/>
  <c r="K88" i="46" s="1"/>
  <c r="D63" i="46"/>
  <c r="K63" i="46" s="1"/>
  <c r="D86" i="46"/>
  <c r="K86" i="46" s="1"/>
  <c r="D61" i="46"/>
  <c r="K61" i="46" s="1"/>
  <c r="H88" i="46"/>
  <c r="O88" i="46" s="1"/>
  <c r="H63" i="46"/>
  <c r="O63" i="46" s="1"/>
  <c r="G28" i="46"/>
  <c r="G40" i="56"/>
  <c r="G40" i="46"/>
  <c r="G74" i="46" s="1"/>
  <c r="N74" i="46" s="1"/>
  <c r="G28" i="56"/>
  <c r="G41" i="46"/>
  <c r="G75" i="46" s="1"/>
  <c r="N75" i="46" s="1"/>
  <c r="G41" i="56"/>
  <c r="G29" i="46"/>
  <c r="G29" i="56"/>
  <c r="E37" i="56"/>
  <c r="E37" i="46"/>
  <c r="E71" i="46" s="1"/>
  <c r="L71" i="46" s="1"/>
  <c r="E25" i="46"/>
  <c r="E25" i="56"/>
  <c r="G37" i="56"/>
  <c r="G71" i="56" s="1"/>
  <c r="G25" i="46"/>
  <c r="G25" i="56"/>
  <c r="G37" i="46"/>
  <c r="G71" i="46" s="1"/>
  <c r="N71" i="46" s="1"/>
  <c r="E36" i="56"/>
  <c r="E24" i="46"/>
  <c r="E36" i="46"/>
  <c r="E24" i="56"/>
  <c r="G24" i="46"/>
  <c r="G24" i="56"/>
  <c r="G36" i="56"/>
  <c r="G70" i="56" s="1"/>
  <c r="G36" i="46"/>
  <c r="E41" i="56"/>
  <c r="E29" i="56"/>
  <c r="E41" i="46"/>
  <c r="E75" i="46" s="1"/>
  <c r="L75" i="46" s="1"/>
  <c r="E29" i="46"/>
  <c r="I40" i="46"/>
  <c r="I74" i="46" s="1"/>
  <c r="P74" i="46" s="1"/>
  <c r="I28" i="56"/>
  <c r="I40" i="56"/>
  <c r="I74" i="56" s="1"/>
  <c r="I28" i="46"/>
  <c r="I42" i="56"/>
  <c r="I42" i="46"/>
  <c r="I76" i="46" s="1"/>
  <c r="P76" i="46" s="1"/>
  <c r="I30" i="46"/>
  <c r="I30" i="56"/>
  <c r="D88" i="56"/>
  <c r="D70" i="46"/>
  <c r="D62" i="46"/>
  <c r="K62" i="46" s="1"/>
  <c r="D87" i="46"/>
  <c r="K87" i="46" s="1"/>
  <c r="D82" i="56"/>
  <c r="D63" i="56"/>
  <c r="D57" i="56"/>
  <c r="D61" i="56"/>
  <c r="H63" i="56"/>
  <c r="D62" i="56"/>
  <c r="D58" i="56"/>
  <c r="H62" i="56"/>
  <c r="H61" i="56"/>
  <c r="D60" i="56"/>
  <c r="I31" i="42"/>
  <c r="I27" i="42"/>
  <c r="G31" i="42"/>
  <c r="G73" i="56"/>
  <c r="E31" i="42"/>
  <c r="E73" i="56"/>
  <c r="H27" i="42"/>
  <c r="E32" i="42"/>
  <c r="G34" i="42"/>
  <c r="D49" i="56"/>
  <c r="K49" i="56" s="1"/>
  <c r="G33" i="42"/>
  <c r="G75" i="56"/>
  <c r="G27" i="42"/>
  <c r="F32" i="42"/>
  <c r="E33" i="42"/>
  <c r="E75" i="56"/>
  <c r="I32" i="42"/>
  <c r="I34" i="42"/>
  <c r="I76" i="56"/>
  <c r="F33" i="42"/>
  <c r="G26" i="42"/>
  <c r="F27" i="42"/>
  <c r="G32" i="42"/>
  <c r="G74" i="56"/>
  <c r="F34" i="42"/>
  <c r="E27" i="42"/>
  <c r="E71" i="56"/>
  <c r="E26" i="42"/>
  <c r="E70" i="56"/>
  <c r="F26" i="42"/>
  <c r="F70" i="56"/>
  <c r="F31" i="42"/>
  <c r="E34" i="42"/>
  <c r="E76" i="56"/>
  <c r="D28" i="42"/>
  <c r="G90" i="50"/>
  <c r="H23" i="42"/>
  <c r="H30" i="42"/>
  <c r="D23" i="42"/>
  <c r="D30" i="42"/>
  <c r="D35" i="42" s="1"/>
  <c r="F23" i="42"/>
  <c r="F30" i="42"/>
  <c r="F90" i="50"/>
  <c r="E18" i="42"/>
  <c r="D12" i="47" s="1"/>
  <c r="D17" i="47" s="1"/>
  <c r="J90" i="50"/>
  <c r="I18" i="42"/>
  <c r="H12" i="47" s="1"/>
  <c r="H17" i="47" s="1"/>
  <c r="G18" i="42"/>
  <c r="F12" i="47" s="1"/>
  <c r="F17" i="47" s="1"/>
  <c r="H90" i="50"/>
  <c r="I16" i="42"/>
  <c r="I26" i="42"/>
  <c r="E16" i="42"/>
  <c r="F16" i="42"/>
  <c r="I84" i="50"/>
  <c r="H14" i="42"/>
  <c r="G10" i="47" s="1"/>
  <c r="G17" i="47" s="1"/>
  <c r="G16" i="42"/>
  <c r="J84" i="50"/>
  <c r="G84" i="50"/>
  <c r="F84" i="50"/>
  <c r="H84" i="50"/>
  <c r="D43" i="46" l="1"/>
  <c r="D12" i="46" s="1"/>
  <c r="E28" i="42"/>
  <c r="I87" i="56"/>
  <c r="E86" i="56"/>
  <c r="H84" i="56"/>
  <c r="F45" i="47"/>
  <c r="I88" i="56"/>
  <c r="G86" i="56"/>
  <c r="G88" i="56"/>
  <c r="H83" i="56"/>
  <c r="G85" i="56"/>
  <c r="F83" i="56"/>
  <c r="E45" i="47"/>
  <c r="H45" i="47"/>
  <c r="D45" i="47"/>
  <c r="G83" i="56"/>
  <c r="G28" i="42"/>
  <c r="H35" i="42"/>
  <c r="E88" i="56"/>
  <c r="I83" i="56"/>
  <c r="H86" i="56"/>
  <c r="H61" i="46"/>
  <c r="O61" i="46" s="1"/>
  <c r="H86" i="46"/>
  <c r="O86" i="46" s="1"/>
  <c r="D77" i="46"/>
  <c r="D15" i="46" s="1"/>
  <c r="K70" i="46"/>
  <c r="K77" i="46" s="1"/>
  <c r="K15" i="46" s="1"/>
  <c r="I86" i="56"/>
  <c r="G82" i="56"/>
  <c r="G83" i="46"/>
  <c r="N83" i="46" s="1"/>
  <c r="G58" i="46"/>
  <c r="N58" i="46" s="1"/>
  <c r="I62" i="46"/>
  <c r="P62" i="46" s="1"/>
  <c r="I87" i="46"/>
  <c r="P87" i="46" s="1"/>
  <c r="I60" i="46"/>
  <c r="P60" i="46" s="1"/>
  <c r="I85" i="46"/>
  <c r="P85" i="46" s="1"/>
  <c r="H84" i="46"/>
  <c r="O84" i="46" s="1"/>
  <c r="H59" i="46"/>
  <c r="O59" i="46" s="1"/>
  <c r="F84" i="46"/>
  <c r="M84" i="46" s="1"/>
  <c r="F59" i="46"/>
  <c r="M59" i="46" s="1"/>
  <c r="F87" i="46"/>
  <c r="M87" i="46" s="1"/>
  <c r="F62" i="46"/>
  <c r="M62" i="46" s="1"/>
  <c r="K49" i="46"/>
  <c r="G87" i="46"/>
  <c r="N87" i="46" s="1"/>
  <c r="G62" i="46"/>
  <c r="N62" i="46" s="1"/>
  <c r="H36" i="46"/>
  <c r="H36" i="56"/>
  <c r="H24" i="56"/>
  <c r="H24" i="46"/>
  <c r="G26" i="46"/>
  <c r="G31" i="46" s="1"/>
  <c r="G38" i="56"/>
  <c r="G38" i="46"/>
  <c r="G72" i="46" s="1"/>
  <c r="N72" i="46" s="1"/>
  <c r="G26" i="56"/>
  <c r="G49" i="46"/>
  <c r="G82" i="46"/>
  <c r="G57" i="46"/>
  <c r="F88" i="46"/>
  <c r="M88" i="46" s="1"/>
  <c r="F63" i="46"/>
  <c r="M63" i="46" s="1"/>
  <c r="F60" i="46"/>
  <c r="M60" i="46" s="1"/>
  <c r="F85" i="46"/>
  <c r="M85" i="46" s="1"/>
  <c r="I38" i="56"/>
  <c r="I43" i="56" s="1"/>
  <c r="I26" i="46"/>
  <c r="I31" i="46" s="1"/>
  <c r="I38" i="46"/>
  <c r="I72" i="46" s="1"/>
  <c r="P72" i="46" s="1"/>
  <c r="I26" i="56"/>
  <c r="E87" i="46"/>
  <c r="L87" i="46" s="1"/>
  <c r="E62" i="46"/>
  <c r="L62" i="46" s="1"/>
  <c r="E82" i="56"/>
  <c r="E83" i="56"/>
  <c r="F86" i="46"/>
  <c r="M86" i="46" s="1"/>
  <c r="F61" i="46"/>
  <c r="M61" i="46" s="1"/>
  <c r="G88" i="46"/>
  <c r="N88" i="46" s="1"/>
  <c r="G63" i="46"/>
  <c r="N63" i="46" s="1"/>
  <c r="H83" i="46"/>
  <c r="O83" i="46" s="1"/>
  <c r="H58" i="46"/>
  <c r="O58" i="46" s="1"/>
  <c r="F88" i="56"/>
  <c r="H85" i="56"/>
  <c r="F84" i="56"/>
  <c r="F85" i="56"/>
  <c r="K82" i="46"/>
  <c r="D11" i="46"/>
  <c r="D50" i="46"/>
  <c r="K50" i="46" s="1"/>
  <c r="I62" i="56"/>
  <c r="I88" i="46"/>
  <c r="P88" i="46" s="1"/>
  <c r="I63" i="46"/>
  <c r="P63" i="46" s="1"/>
  <c r="E70" i="46"/>
  <c r="E83" i="46"/>
  <c r="L83" i="46" s="1"/>
  <c r="E58" i="46"/>
  <c r="L58" i="46" s="1"/>
  <c r="I82" i="56"/>
  <c r="H60" i="46"/>
  <c r="O60" i="46" s="1"/>
  <c r="H85" i="46"/>
  <c r="O85" i="46" s="1"/>
  <c r="F49" i="46"/>
  <c r="F57" i="46"/>
  <c r="F82" i="46"/>
  <c r="F31" i="46"/>
  <c r="E85" i="46"/>
  <c r="L85" i="46" s="1"/>
  <c r="E60" i="46"/>
  <c r="L60" i="46" s="1"/>
  <c r="I83" i="46"/>
  <c r="P83" i="46" s="1"/>
  <c r="I58" i="46"/>
  <c r="P58" i="46" s="1"/>
  <c r="K57" i="46"/>
  <c r="E26" i="56"/>
  <c r="E38" i="56"/>
  <c r="E38" i="46"/>
  <c r="E72" i="46" s="1"/>
  <c r="L72" i="46" s="1"/>
  <c r="E26" i="46"/>
  <c r="E31" i="46" s="1"/>
  <c r="E87" i="56"/>
  <c r="E82" i="46"/>
  <c r="E49" i="46"/>
  <c r="E57" i="46"/>
  <c r="F86" i="56"/>
  <c r="I70" i="46"/>
  <c r="D84" i="46"/>
  <c r="K84" i="46" s="1"/>
  <c r="D59" i="46"/>
  <c r="K59" i="46" s="1"/>
  <c r="G85" i="46"/>
  <c r="N85" i="46" s="1"/>
  <c r="G60" i="46"/>
  <c r="N60" i="46" s="1"/>
  <c r="F43" i="46"/>
  <c r="F70" i="46"/>
  <c r="G86" i="46"/>
  <c r="N86" i="46" s="1"/>
  <c r="G61" i="46"/>
  <c r="N61" i="46" s="1"/>
  <c r="I82" i="46"/>
  <c r="I49" i="46"/>
  <c r="I57" i="46"/>
  <c r="E63" i="46"/>
  <c r="L63" i="46" s="1"/>
  <c r="E88" i="46"/>
  <c r="L88" i="46" s="1"/>
  <c r="I61" i="46"/>
  <c r="P61" i="46" s="1"/>
  <c r="I86" i="46"/>
  <c r="P86" i="46" s="1"/>
  <c r="G70" i="46"/>
  <c r="G87" i="56"/>
  <c r="E86" i="46"/>
  <c r="L86" i="46" s="1"/>
  <c r="E61" i="46"/>
  <c r="L61" i="46" s="1"/>
  <c r="I85" i="56"/>
  <c r="D84" i="56"/>
  <c r="D89" i="56" s="1"/>
  <c r="D16" i="56" s="1"/>
  <c r="E85" i="56"/>
  <c r="F87" i="56"/>
  <c r="F82" i="56"/>
  <c r="F83" i="46"/>
  <c r="M83" i="46" s="1"/>
  <c r="F58" i="46"/>
  <c r="M58" i="46" s="1"/>
  <c r="I28" i="42"/>
  <c r="F57" i="56"/>
  <c r="F62" i="56"/>
  <c r="E62" i="56"/>
  <c r="D59" i="56"/>
  <c r="D64" i="56" s="1"/>
  <c r="D14" i="56" s="1"/>
  <c r="G60" i="56"/>
  <c r="G62" i="56"/>
  <c r="I57" i="56"/>
  <c r="F58" i="56"/>
  <c r="I63" i="56"/>
  <c r="E61" i="56"/>
  <c r="H59" i="56"/>
  <c r="D36" i="42"/>
  <c r="C22" i="47" s="1"/>
  <c r="E63" i="56"/>
  <c r="F61" i="56"/>
  <c r="E57" i="56"/>
  <c r="F63" i="56"/>
  <c r="G57" i="56"/>
  <c r="D31" i="56"/>
  <c r="D11" i="56" s="1"/>
  <c r="E60" i="56"/>
  <c r="I58" i="56"/>
  <c r="F60" i="56"/>
  <c r="I61" i="56"/>
  <c r="H58" i="56"/>
  <c r="E58" i="56"/>
  <c r="G61" i="56"/>
  <c r="G58" i="56"/>
  <c r="G63" i="56"/>
  <c r="F59" i="56"/>
  <c r="I60" i="56"/>
  <c r="D43" i="56"/>
  <c r="D12" i="56" s="1"/>
  <c r="D72" i="56"/>
  <c r="D77" i="56" s="1"/>
  <c r="D15" i="56" s="1"/>
  <c r="G49" i="56"/>
  <c r="N49" i="56" s="1"/>
  <c r="F28" i="42"/>
  <c r="F31" i="56"/>
  <c r="F49" i="56"/>
  <c r="M49" i="56" s="1"/>
  <c r="F35" i="42"/>
  <c r="F43" i="56"/>
  <c r="E49" i="56"/>
  <c r="L49" i="56" s="1"/>
  <c r="I49" i="56"/>
  <c r="P49" i="56" s="1"/>
  <c r="G23" i="42"/>
  <c r="G30" i="42"/>
  <c r="G35" i="42" s="1"/>
  <c r="I23" i="42"/>
  <c r="I30" i="42"/>
  <c r="I35" i="42" s="1"/>
  <c r="E23" i="42"/>
  <c r="E30" i="42"/>
  <c r="E35" i="42" s="1"/>
  <c r="H16" i="42"/>
  <c r="H26" i="42"/>
  <c r="H28" i="42" s="1"/>
  <c r="H36" i="42" s="1"/>
  <c r="G36" i="42" l="1"/>
  <c r="D64" i="46"/>
  <c r="D14" i="46" s="1"/>
  <c r="K89" i="46"/>
  <c r="K16" i="46" s="1"/>
  <c r="G45" i="47"/>
  <c r="I36" i="42"/>
  <c r="E43" i="46"/>
  <c r="E50" i="46" s="1"/>
  <c r="L50" i="46" s="1"/>
  <c r="G84" i="56"/>
  <c r="G89" i="56" s="1"/>
  <c r="G43" i="46"/>
  <c r="G50" i="46" s="1"/>
  <c r="N50" i="46" s="1"/>
  <c r="K51" i="46"/>
  <c r="I72" i="56"/>
  <c r="I11" i="46"/>
  <c r="I32" i="46"/>
  <c r="G11" i="46"/>
  <c r="G32" i="46"/>
  <c r="L82" i="46"/>
  <c r="K64" i="46"/>
  <c r="K14" i="46" s="1"/>
  <c r="K17" i="46" s="1"/>
  <c r="M49" i="46"/>
  <c r="I84" i="46"/>
  <c r="P84" i="46" s="1"/>
  <c r="I59" i="46"/>
  <c r="P59" i="46" s="1"/>
  <c r="N49" i="46"/>
  <c r="H70" i="46"/>
  <c r="H43" i="46"/>
  <c r="E11" i="46"/>
  <c r="P82" i="46"/>
  <c r="I77" i="46"/>
  <c r="I78" i="46" s="1"/>
  <c r="P70" i="46"/>
  <c r="P77" i="46" s="1"/>
  <c r="E84" i="46"/>
  <c r="L84" i="46" s="1"/>
  <c r="E59" i="46"/>
  <c r="L59" i="46" s="1"/>
  <c r="D51" i="46"/>
  <c r="D13" i="46" s="1"/>
  <c r="P49" i="46"/>
  <c r="N70" i="46"/>
  <c r="N77" i="46" s="1"/>
  <c r="G77" i="46"/>
  <c r="M70" i="46"/>
  <c r="M77" i="46" s="1"/>
  <c r="M78" i="46" s="1"/>
  <c r="F77" i="46"/>
  <c r="I43" i="46"/>
  <c r="I50" i="46" s="1"/>
  <c r="G84" i="46"/>
  <c r="N84" i="46" s="1"/>
  <c r="G59" i="46"/>
  <c r="N59" i="46" s="1"/>
  <c r="F12" i="46"/>
  <c r="F44" i="46"/>
  <c r="E46" i="47" s="1"/>
  <c r="F11" i="46"/>
  <c r="F50" i="46"/>
  <c r="M50" i="46" s="1"/>
  <c r="M51" i="46" s="1"/>
  <c r="F32" i="46"/>
  <c r="E32" i="46"/>
  <c r="H82" i="46"/>
  <c r="H49" i="46"/>
  <c r="H57" i="46"/>
  <c r="H31" i="46"/>
  <c r="L49" i="46"/>
  <c r="M57" i="46"/>
  <c r="M64" i="46" s="1"/>
  <c r="F64" i="46"/>
  <c r="N82" i="46"/>
  <c r="P57" i="46"/>
  <c r="L57" i="46"/>
  <c r="E84" i="56"/>
  <c r="E89" i="56" s="1"/>
  <c r="F89" i="46"/>
  <c r="M82" i="46"/>
  <c r="M89" i="46" s="1"/>
  <c r="L70" i="46"/>
  <c r="L77" i="46" s="1"/>
  <c r="E77" i="46"/>
  <c r="D89" i="46"/>
  <c r="D16" i="46" s="1"/>
  <c r="I84" i="56"/>
  <c r="N57" i="46"/>
  <c r="H82" i="56"/>
  <c r="E36" i="42"/>
  <c r="E39" i="42" s="1"/>
  <c r="E40" i="42" s="1"/>
  <c r="G59" i="56"/>
  <c r="G64" i="56" s="1"/>
  <c r="G65" i="56" s="1"/>
  <c r="H57" i="56"/>
  <c r="H64" i="56" s="1"/>
  <c r="H14" i="56" s="1"/>
  <c r="E59" i="56"/>
  <c r="E64" i="56" s="1"/>
  <c r="E14" i="56" s="1"/>
  <c r="I59" i="56"/>
  <c r="I64" i="56" s="1"/>
  <c r="D50" i="56"/>
  <c r="K50" i="56" s="1"/>
  <c r="K51" i="56" s="1"/>
  <c r="H43" i="56"/>
  <c r="H70" i="56"/>
  <c r="E43" i="56"/>
  <c r="E72" i="56"/>
  <c r="E77" i="56" s="1"/>
  <c r="G43" i="56"/>
  <c r="G72" i="56"/>
  <c r="G77" i="56" s="1"/>
  <c r="G78" i="56" s="1"/>
  <c r="E31" i="56"/>
  <c r="E32" i="56" s="1"/>
  <c r="I31" i="56"/>
  <c r="I50" i="56" s="1"/>
  <c r="P50" i="56" s="1"/>
  <c r="P51" i="56" s="1"/>
  <c r="G31" i="56"/>
  <c r="G32" i="56" s="1"/>
  <c r="F36" i="42"/>
  <c r="F39" i="42" s="1"/>
  <c r="F50" i="56"/>
  <c r="M50" i="56" s="1"/>
  <c r="M51" i="56" s="1"/>
  <c r="M13" i="56" s="1"/>
  <c r="H49" i="56"/>
  <c r="O49" i="56" s="1"/>
  <c r="H31" i="56"/>
  <c r="G39" i="42"/>
  <c r="F64" i="56"/>
  <c r="F65" i="56" s="1"/>
  <c r="F44" i="56"/>
  <c r="F32" i="56"/>
  <c r="F89" i="56"/>
  <c r="F16" i="56" s="1"/>
  <c r="F77" i="56"/>
  <c r="F15" i="56" s="1"/>
  <c r="N89" i="46" l="1"/>
  <c r="I89" i="46"/>
  <c r="I90" i="46" s="1"/>
  <c r="H53" i="47" s="1"/>
  <c r="E44" i="46"/>
  <c r="D46" i="47" s="1"/>
  <c r="K13" i="56"/>
  <c r="K17" i="56" s="1"/>
  <c r="C31" i="47" s="1"/>
  <c r="E12" i="46"/>
  <c r="F51" i="46"/>
  <c r="F13" i="46" s="1"/>
  <c r="G44" i="46"/>
  <c r="F46" i="47" s="1"/>
  <c r="G12" i="46"/>
  <c r="G40" i="42"/>
  <c r="M52" i="46"/>
  <c r="E51" i="46"/>
  <c r="E13" i="46" s="1"/>
  <c r="G64" i="46"/>
  <c r="G65" i="46" s="1"/>
  <c r="F49" i="47" s="1"/>
  <c r="N51" i="46"/>
  <c r="N52" i="46" s="1"/>
  <c r="N64" i="46"/>
  <c r="N65" i="46" s="1"/>
  <c r="L64" i="46"/>
  <c r="L65" i="46" s="1"/>
  <c r="P50" i="46"/>
  <c r="P51" i="46" s="1"/>
  <c r="P52" i="46" s="1"/>
  <c r="I51" i="46"/>
  <c r="F65" i="46"/>
  <c r="E49" i="47" s="1"/>
  <c r="F14" i="46"/>
  <c r="E64" i="46"/>
  <c r="M15" i="46"/>
  <c r="L51" i="46"/>
  <c r="L52" i="46" s="1"/>
  <c r="N16" i="46"/>
  <c r="N90" i="46"/>
  <c r="I16" i="46"/>
  <c r="G15" i="46"/>
  <c r="G78" i="46"/>
  <c r="F50" i="47" s="1"/>
  <c r="H50" i="46"/>
  <c r="O50" i="46" s="1"/>
  <c r="H44" i="46"/>
  <c r="H12" i="46"/>
  <c r="F16" i="46"/>
  <c r="F90" i="46"/>
  <c r="E53" i="47" s="1"/>
  <c r="F78" i="46"/>
  <c r="E50" i="47" s="1"/>
  <c r="F15" i="46"/>
  <c r="I64" i="46"/>
  <c r="H11" i="46"/>
  <c r="H32" i="46"/>
  <c r="G46" i="47" s="1"/>
  <c r="N15" i="46"/>
  <c r="N78" i="46"/>
  <c r="O70" i="46"/>
  <c r="O77" i="46" s="1"/>
  <c r="H77" i="46"/>
  <c r="E89" i="46"/>
  <c r="M16" i="46"/>
  <c r="M90" i="46"/>
  <c r="I12" i="46"/>
  <c r="I44" i="46"/>
  <c r="H46" i="47" s="1"/>
  <c r="M14" i="46"/>
  <c r="M65" i="46"/>
  <c r="E78" i="46"/>
  <c r="D50" i="47" s="1"/>
  <c r="E15" i="46"/>
  <c r="P64" i="46"/>
  <c r="O57" i="46"/>
  <c r="O64" i="46" s="1"/>
  <c r="H64" i="46"/>
  <c r="P15" i="46"/>
  <c r="P78" i="46"/>
  <c r="G51" i="46"/>
  <c r="L89" i="46"/>
  <c r="O82" i="46"/>
  <c r="O89" i="46" s="1"/>
  <c r="H89" i="46"/>
  <c r="P89" i="46"/>
  <c r="L15" i="46"/>
  <c r="L78" i="46"/>
  <c r="G89" i="46"/>
  <c r="O49" i="46"/>
  <c r="I15" i="46"/>
  <c r="H50" i="47"/>
  <c r="E50" i="56"/>
  <c r="L50" i="56" s="1"/>
  <c r="L51" i="56" s="1"/>
  <c r="L13" i="56" s="1"/>
  <c r="D51" i="56"/>
  <c r="D13" i="56" s="1"/>
  <c r="I14" i="56"/>
  <c r="I65" i="56"/>
  <c r="F51" i="56"/>
  <c r="I51" i="56"/>
  <c r="I13" i="56" s="1"/>
  <c r="G50" i="56"/>
  <c r="N50" i="56" s="1"/>
  <c r="N51" i="56" s="1"/>
  <c r="N52" i="56" s="1"/>
  <c r="P13" i="56"/>
  <c r="P52" i="56"/>
  <c r="G14" i="56"/>
  <c r="H50" i="56"/>
  <c r="M52" i="56"/>
  <c r="H12" i="56"/>
  <c r="H39" i="42"/>
  <c r="H40" i="42" s="1"/>
  <c r="H32" i="56"/>
  <c r="H77" i="56"/>
  <c r="H78" i="56" s="1"/>
  <c r="H89" i="56"/>
  <c r="H90" i="56" s="1"/>
  <c r="H65" i="56"/>
  <c r="E65" i="56"/>
  <c r="F11" i="56"/>
  <c r="F14" i="56"/>
  <c r="F12" i="56"/>
  <c r="E11" i="56"/>
  <c r="G11" i="56"/>
  <c r="E12" i="56"/>
  <c r="E44" i="56"/>
  <c r="G44" i="56"/>
  <c r="G12" i="56"/>
  <c r="F90" i="56"/>
  <c r="G15" i="56"/>
  <c r="F78" i="56"/>
  <c r="F40" i="42"/>
  <c r="E15" i="56"/>
  <c r="E78" i="56"/>
  <c r="E90" i="56"/>
  <c r="E16" i="56"/>
  <c r="G16" i="56"/>
  <c r="G90" i="56"/>
  <c r="F22" i="47"/>
  <c r="E22" i="47"/>
  <c r="D22" i="47"/>
  <c r="N14" i="46" l="1"/>
  <c r="C37" i="47"/>
  <c r="F52" i="46"/>
  <c r="E52" i="46"/>
  <c r="G14" i="46"/>
  <c r="L14" i="46"/>
  <c r="H51" i="46"/>
  <c r="H13" i="46" s="1"/>
  <c r="E16" i="46"/>
  <c r="E90" i="46"/>
  <c r="D53" i="47" s="1"/>
  <c r="H78" i="46"/>
  <c r="G50" i="47" s="1"/>
  <c r="H15" i="46"/>
  <c r="G13" i="46"/>
  <c r="G52" i="46"/>
  <c r="O78" i="46"/>
  <c r="O15" i="46"/>
  <c r="I14" i="46"/>
  <c r="I65" i="46"/>
  <c r="H49" i="47" s="1"/>
  <c r="H16" i="46"/>
  <c r="H90" i="46"/>
  <c r="G53" i="47" s="1"/>
  <c r="L16" i="46"/>
  <c r="L90" i="46"/>
  <c r="H14" i="46"/>
  <c r="H65" i="46"/>
  <c r="G49" i="47" s="1"/>
  <c r="I13" i="46"/>
  <c r="I52" i="46"/>
  <c r="P14" i="46"/>
  <c r="P65" i="46"/>
  <c r="O16" i="46"/>
  <c r="O90" i="46"/>
  <c r="G16" i="46"/>
  <c r="G90" i="46"/>
  <c r="F53" i="47" s="1"/>
  <c r="P16" i="46"/>
  <c r="P90" i="46"/>
  <c r="O14" i="46"/>
  <c r="O65" i="46"/>
  <c r="O51" i="46"/>
  <c r="O52" i="46" s="1"/>
  <c r="E14" i="46"/>
  <c r="E65" i="46"/>
  <c r="D49" i="47" s="1"/>
  <c r="F52" i="56"/>
  <c r="E51" i="56"/>
  <c r="E13" i="56" s="1"/>
  <c r="L52" i="56"/>
  <c r="I52" i="56"/>
  <c r="G51" i="56"/>
  <c r="G52" i="56" s="1"/>
  <c r="N13" i="56"/>
  <c r="N17" i="56" s="1"/>
  <c r="F31" i="47" s="1"/>
  <c r="F13" i="56"/>
  <c r="O50" i="56"/>
  <c r="O51" i="56" s="1"/>
  <c r="H51" i="56"/>
  <c r="H16" i="56"/>
  <c r="H11" i="56"/>
  <c r="H44" i="56"/>
  <c r="I89" i="56"/>
  <c r="I77" i="56"/>
  <c r="H15" i="56"/>
  <c r="G22" i="47"/>
  <c r="G24" i="47" s="1"/>
  <c r="N17" i="46"/>
  <c r="M17" i="46"/>
  <c r="L17" i="56"/>
  <c r="D31" i="47" s="1"/>
  <c r="D37" i="47" s="1"/>
  <c r="M17" i="56"/>
  <c r="E31" i="47" s="1"/>
  <c r="E37" i="47" s="1"/>
  <c r="F24" i="47"/>
  <c r="F23" i="47"/>
  <c r="D23" i="47"/>
  <c r="D24" i="47"/>
  <c r="E24" i="47"/>
  <c r="E23" i="47"/>
  <c r="H52" i="46" l="1"/>
  <c r="L17" i="46"/>
  <c r="E52" i="56"/>
  <c r="G13" i="56"/>
  <c r="H13" i="56"/>
  <c r="H52" i="56"/>
  <c r="O13" i="56"/>
  <c r="O52" i="56"/>
  <c r="G23" i="47"/>
  <c r="I78" i="56"/>
  <c r="I15" i="56"/>
  <c r="I32" i="56"/>
  <c r="I11" i="56"/>
  <c r="I90" i="56"/>
  <c r="I16" i="56"/>
  <c r="I12" i="56"/>
  <c r="I44" i="56"/>
  <c r="I39" i="42"/>
  <c r="I40" i="42" s="1"/>
  <c r="H22" i="47"/>
  <c r="F37" i="47"/>
  <c r="D39" i="47"/>
  <c r="E38" i="47"/>
  <c r="H24" i="47" l="1"/>
  <c r="H23" i="47"/>
  <c r="O17" i="46"/>
  <c r="O17" i="56"/>
  <c r="F38" i="47"/>
  <c r="F32" i="47"/>
  <c r="D32" i="47"/>
  <c r="D33" i="47"/>
  <c r="E39" i="47"/>
  <c r="F39" i="47"/>
  <c r="F33" i="47"/>
  <c r="E32" i="47"/>
  <c r="D38" i="47"/>
  <c r="E33" i="47"/>
  <c r="G31" i="47" l="1"/>
  <c r="P17" i="46"/>
  <c r="P17" i="56"/>
  <c r="H31" i="47" s="1"/>
  <c r="H32" i="47" s="1"/>
  <c r="G37" i="47" l="1"/>
  <c r="G38" i="47" s="1"/>
  <c r="H33" i="47"/>
  <c r="G32" i="47"/>
  <c r="G33" i="47"/>
  <c r="H37" i="47"/>
  <c r="G39" i="47" l="1"/>
  <c r="H38" i="47"/>
  <c r="H39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FCA980C2-3EEC-4603-AF18-444177551505}">
      <text>
        <r>
          <rPr>
            <sz val="9"/>
            <color indexed="81"/>
            <rFont val="Tahoma"/>
            <family val="2"/>
          </rPr>
          <t>Populations are available for organisation types:
- per 100,000 population
- England ICS
- National populations of England, Wales and Northern Ireland
- NHSE regions
- Health Boards (Wales)
- Local authorities
- CCGs</t>
        </r>
      </text>
    </comment>
  </commentList>
</comments>
</file>

<file path=xl/sharedStrings.xml><?xml version="1.0" encoding="utf-8"?>
<sst xmlns="http://schemas.openxmlformats.org/spreadsheetml/2006/main" count="2407" uniqueCount="1085">
  <si>
    <t>Putting NICE guidance into practice</t>
  </si>
  <si>
    <t>Resource impact template:</t>
  </si>
  <si>
    <t>Specialty area</t>
  </si>
  <si>
    <t>Disease area</t>
  </si>
  <si>
    <t>Pathway position</t>
  </si>
  <si>
    <t>Administration method</t>
  </si>
  <si>
    <t>Provider</t>
  </si>
  <si>
    <t>Secondary care - acute</t>
  </si>
  <si>
    <t>Commissioner</t>
  </si>
  <si>
    <t>Implementation period</t>
  </si>
  <si>
    <t>Contents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</si>
  <si>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</si>
  <si>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</si>
  <si>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</si>
  <si>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</si>
  <si>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</si>
  <si>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</si>
  <si>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</si>
  <si>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</si>
  <si>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</si>
  <si>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</si>
  <si>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</si>
  <si>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</si>
  <si>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</si>
  <si>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</si>
  <si>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</si>
  <si>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</si>
  <si>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</si>
  <si>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</si>
  <si>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</si>
  <si>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</si>
  <si>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</si>
  <si>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</si>
  <si>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</si>
  <si>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</si>
  <si>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</si>
  <si>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</si>
  <si>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</si>
  <si>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</si>
  <si>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</si>
  <si>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</si>
  <si>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</si>
  <si>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</si>
  <si>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</si>
  <si>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</si>
  <si>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</si>
  <si>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</si>
  <si>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</si>
  <si>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5 (with population growth/disease change)</t>
  </si>
  <si>
    <t>References and data sources</t>
  </si>
  <si>
    <t>Adult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</si>
  <si>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</si>
  <si>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</si>
  <si>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</si>
  <si>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</si>
  <si>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</si>
  <si>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</si>
  <si>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</si>
  <si>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</si>
  <si>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Population growth (100% represents no growth)</t>
  </si>
  <si>
    <t>rate is compounded</t>
  </si>
  <si>
    <t>Disease change in incidence/prevalence (100% represents no growth)</t>
  </si>
  <si>
    <t>Interventions</t>
  </si>
  <si>
    <t>Drug</t>
  </si>
  <si>
    <t>Price</t>
  </si>
  <si>
    <t>VAT rate applicable</t>
  </si>
  <si>
    <t>Source</t>
  </si>
  <si>
    <t>In a world with the new options</t>
  </si>
  <si>
    <t>Current, year 0</t>
  </si>
  <si>
    <t>year 1</t>
  </si>
  <si>
    <t>year 2</t>
  </si>
  <si>
    <t>year 3</t>
  </si>
  <si>
    <t>year 4</t>
  </si>
  <si>
    <t>year 5</t>
  </si>
  <si>
    <t>Capacity requirements</t>
  </si>
  <si>
    <t>This section considers different types of capacity impact, grouped by colour.  Enter data in blue cells for each data type.</t>
  </si>
  <si>
    <t>Each type of capacity is assessed in terms of activity (and some by cost) on the Capacity worksheets.</t>
  </si>
  <si>
    <t>Capacity area</t>
  </si>
  <si>
    <t>Unit definition</t>
  </si>
  <si>
    <t>Frequency</t>
  </si>
  <si>
    <t>Staff grade</t>
  </si>
  <si>
    <t>Hourly cost</t>
  </si>
  <si>
    <t>per patient per visit</t>
  </si>
  <si>
    <t>Duration of administration (minutes)</t>
  </si>
  <si>
    <t>Band 7 Mid</t>
  </si>
  <si>
    <t>Preparation time before administration
(mins)</t>
  </si>
  <si>
    <t>Band 5 Mid</t>
  </si>
  <si>
    <t>Drug regimen prep (mins)</t>
  </si>
  <si>
    <t>Band 8a Mid</t>
  </si>
  <si>
    <t>Consultant mid</t>
  </si>
  <si>
    <t>Band 6 Mid</t>
  </si>
  <si>
    <t>Notes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</si>
  <si>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</si>
  <si>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</si>
  <si>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</si>
  <si>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</si>
  <si>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</si>
  <si>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</si>
  <si>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</si>
  <si>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</si>
  <si>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</si>
  <si>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</si>
  <si>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</si>
  <si>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-</t>
  </si>
  <si>
    <t>Unit costs</t>
  </si>
  <si>
    <t>Review the data in each blue cell below.  Enter a local value or leave NICE standard assumptions.</t>
  </si>
  <si>
    <t>VAT rate</t>
  </si>
  <si>
    <t>Administrations</t>
  </si>
  <si>
    <t>Treatment option</t>
  </si>
  <si>
    <t>Tariff</t>
  </si>
  <si>
    <t>national prices</t>
  </si>
  <si>
    <t>local prices</t>
  </si>
  <si>
    <t>Estimated number of administrations</t>
  </si>
  <si>
    <t>Eligible population and uptake</t>
  </si>
  <si>
    <t>Current practice</t>
  </si>
  <si>
    <t>Eligible population</t>
  </si>
  <si>
    <t>Financial resource impact</t>
  </si>
  <si>
    <t>Cash items</t>
  </si>
  <si>
    <t>£'000</t>
  </si>
  <si>
    <t>Drug resource impact per year</t>
  </si>
  <si>
    <t>Increase in cost to current practice</t>
  </si>
  <si>
    <t>Year on year increase in cost</t>
  </si>
  <si>
    <t>Basis upon which the resource impact of capacity items are calculated is</t>
  </si>
  <si>
    <t>Capacity impact, financial</t>
  </si>
  <si>
    <t>Non-cash</t>
  </si>
  <si>
    <t>All capacity items</t>
  </si>
  <si>
    <t>Total resource impact</t>
  </si>
  <si>
    <t>Cash items and financial impact of capacity items</t>
  </si>
  <si>
    <t>Capacity impact, activity</t>
  </si>
  <si>
    <t>Capacity impact on pharmacy</t>
  </si>
  <si>
    <t>Drug regimen prep (hours) - change to current practice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</si>
  <si>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</si>
  <si>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</si>
  <si>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</si>
  <si>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</si>
  <si>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</si>
  <si>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</si>
  <si>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</si>
  <si>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</si>
  <si>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</si>
  <si>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</si>
  <si>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</si>
  <si>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</si>
  <si>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</si>
  <si>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</si>
  <si>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</si>
  <si>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</si>
  <si>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</si>
  <si>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</si>
  <si>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</si>
  <si>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</si>
  <si>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</si>
  <si>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</si>
  <si>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</si>
  <si>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</si>
  <si>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8a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</si>
  <si>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</si>
  <si>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</si>
  <si>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</si>
  <si>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</si>
  <si>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</si>
  <si>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</si>
  <si>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</si>
  <si>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</si>
  <si>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</si>
  <si>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</si>
  <si>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</si>
  <si>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Total population</t>
  </si>
  <si>
    <t>Males aged 18 and over</t>
  </si>
  <si>
    <t>Females aged 18 and over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</si>
  <si>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</si>
  <si>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</si>
  <si>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</si>
  <si>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</si>
  <si>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</si>
  <si>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</si>
  <si>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</si>
  <si>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</si>
  <si>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</si>
  <si>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</si>
  <si>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18 years and over</t>
  </si>
  <si>
    <t>All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</si>
  <si>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</si>
  <si>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</si>
  <si>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</si>
  <si>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</si>
  <si>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</si>
  <si>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</si>
  <si>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</si>
  <si>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</si>
  <si>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</si>
  <si>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</si>
  <si>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</si>
  <si>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</si>
  <si>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</si>
  <si>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</si>
  <si>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</si>
  <si>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</si>
  <si>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</si>
  <si>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</si>
  <si>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</si>
  <si>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</si>
  <si>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</si>
  <si>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</si>
  <si>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</si>
  <si>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</si>
  <si>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</si>
  <si>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</si>
  <si>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</si>
  <si>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</si>
  <si>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</si>
  <si>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</si>
  <si>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</si>
  <si>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</si>
  <si>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</si>
  <si>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</si>
  <si>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</si>
  <si>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</si>
  <si>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</si>
  <si>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</si>
  <si>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</si>
  <si>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</si>
  <si>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</si>
  <si>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</si>
  <si>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</si>
  <si>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</si>
  <si>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</si>
  <si>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</si>
  <si>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</si>
  <si>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</si>
  <si>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</si>
  <si>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</si>
  <si>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</si>
  <si>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</si>
  <si>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</si>
  <si>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</si>
  <si>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</si>
  <si>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</si>
  <si>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</si>
  <si>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</si>
  <si>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</si>
  <si>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</si>
  <si>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</si>
  <si>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</si>
  <si>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</si>
  <si>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</si>
  <si>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</si>
  <si>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</si>
  <si>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</si>
  <si>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</si>
  <si>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</si>
  <si>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</si>
  <si>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</si>
  <si>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</si>
  <si>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</si>
  <si>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</si>
  <si>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</si>
  <si>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</si>
  <si>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</si>
  <si>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</si>
  <si>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</si>
  <si>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</si>
  <si>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</si>
  <si>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</si>
  <si>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</si>
  <si>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</si>
  <si>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</si>
  <si>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</si>
  <si>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</si>
  <si>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</si>
  <si>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</si>
  <si>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</si>
  <si>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</si>
  <si>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</si>
  <si>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</si>
  <si>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</si>
  <si>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</si>
  <si>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</si>
  <si>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</si>
  <si>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</si>
  <si>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</si>
  <si>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</si>
  <si>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</si>
  <si>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</si>
  <si>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</si>
  <si>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</si>
  <si>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</si>
  <si>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</si>
  <si>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</si>
  <si>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</si>
  <si>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</si>
  <si>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</si>
  <si>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</si>
  <si>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</si>
  <si>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</si>
  <si>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</si>
  <si>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</si>
  <si>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</si>
  <si>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</si>
  <si>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</si>
  <si>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</si>
  <si>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</si>
  <si>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</si>
  <si>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</si>
  <si>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</si>
  <si>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</si>
  <si>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</si>
  <si>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</si>
  <si>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</si>
  <si>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</si>
  <si>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</si>
  <si>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</si>
  <si>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</si>
  <si>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</si>
  <si>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</si>
  <si>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</si>
  <si>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</si>
  <si>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</si>
  <si>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</si>
  <si>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</si>
  <si>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</si>
  <si>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</si>
  <si>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</si>
  <si>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</si>
  <si>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</si>
  <si>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</si>
  <si>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</si>
  <si>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</si>
  <si>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</si>
  <si>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</si>
  <si>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</si>
  <si>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</si>
  <si>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</si>
  <si>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</si>
  <si>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</si>
  <si>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</si>
  <si>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</si>
  <si>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</si>
  <si>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</si>
  <si>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</si>
  <si>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</si>
  <si>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</si>
  <si>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</si>
  <si>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</si>
  <si>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</si>
  <si>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</si>
  <si>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</si>
  <si>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</si>
  <si>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</si>
  <si>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</si>
  <si>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</si>
  <si>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</si>
  <si>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</si>
  <si>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</si>
  <si>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</si>
  <si>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</si>
  <si>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</si>
  <si>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</si>
  <si>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</si>
  <si>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</si>
  <si>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</si>
  <si>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</si>
  <si>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</si>
  <si>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</si>
  <si>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</si>
  <si>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</si>
  <si>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</si>
  <si>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</si>
  <si>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</si>
  <si>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</si>
  <si>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</si>
  <si>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</si>
  <si>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</si>
  <si>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</si>
  <si>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</si>
  <si>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</si>
  <si>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</si>
  <si>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</si>
  <si>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</si>
  <si>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</si>
  <si>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</si>
  <si>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</si>
  <si>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</si>
  <si>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</si>
  <si>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</si>
  <si>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</si>
  <si>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</si>
  <si>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</si>
  <si>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</si>
  <si>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</si>
  <si>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</si>
  <si>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</si>
  <si>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</si>
  <si>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</si>
  <si>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</si>
  <si>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</si>
  <si>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</si>
  <si>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</si>
  <si>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</si>
  <si>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</si>
  <si>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</si>
  <si>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</si>
  <si>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</si>
  <si>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</si>
  <si>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</si>
  <si>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</si>
  <si>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</si>
  <si>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</si>
  <si>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</si>
  <si>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</si>
  <si>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</si>
  <si>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</si>
  <si>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</si>
  <si>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</si>
  <si>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</si>
  <si>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</si>
  <si>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</si>
  <si>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</si>
  <si>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</si>
  <si>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</si>
  <si>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</si>
  <si>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</si>
  <si>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</si>
  <si>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</si>
  <si>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</si>
  <si>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</si>
  <si>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</si>
  <si>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</si>
  <si>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</si>
  <si>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</si>
  <si>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</si>
  <si>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</si>
  <si>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</si>
  <si>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</si>
  <si>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</si>
  <si>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</si>
  <si>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</si>
  <si>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</si>
  <si>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</si>
  <si>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</si>
  <si>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</si>
  <si>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</si>
  <si>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</si>
  <si>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</si>
  <si>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</si>
  <si>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</si>
  <si>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</si>
  <si>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</si>
  <si>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</si>
  <si>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</si>
  <si>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</si>
  <si>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</si>
  <si>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</si>
  <si>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</si>
  <si>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</si>
  <si>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</si>
  <si>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</si>
  <si>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</si>
  <si>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</si>
  <si>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</si>
  <si>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</si>
  <si>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</si>
  <si>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</si>
  <si>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</si>
  <si>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</si>
  <si>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</si>
  <si>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</si>
  <si>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</si>
  <si>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</si>
  <si>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</si>
  <si>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</si>
  <si>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</si>
  <si>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</si>
  <si>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</si>
  <si>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</si>
  <si>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</si>
  <si>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</si>
  <si>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</si>
  <si>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</si>
  <si>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</si>
  <si>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</si>
  <si>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</si>
  <si>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</si>
  <si>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</si>
  <si>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</si>
  <si>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</si>
  <si>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</si>
  <si>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</si>
  <si>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</si>
  <si>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</si>
  <si>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</si>
  <si>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</si>
  <si>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</si>
  <si>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</si>
  <si>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</si>
  <si>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</si>
  <si>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</si>
  <si>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</si>
  <si>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</si>
  <si>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</si>
  <si>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</si>
  <si>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</si>
  <si>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</si>
  <si>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</si>
  <si>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</si>
  <si>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</si>
  <si>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</si>
  <si>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</si>
  <si>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</si>
  <si>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</si>
  <si>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</si>
  <si>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</si>
  <si>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</si>
  <si>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</si>
  <si>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</si>
  <si>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</si>
  <si>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</si>
  <si>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</si>
  <si>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</si>
  <si>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</si>
  <si>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</si>
  <si>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</si>
  <si>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</si>
  <si>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</si>
  <si>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</si>
  <si>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</si>
  <si>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</si>
  <si>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</si>
  <si>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</si>
  <si>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</si>
  <si>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</si>
  <si>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</si>
  <si>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</si>
  <si>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</si>
  <si>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</si>
  <si>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</si>
  <si>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</si>
  <si>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</si>
  <si>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</si>
  <si>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</si>
  <si>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</si>
  <si>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</si>
  <si>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</si>
  <si>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</si>
  <si>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</si>
  <si>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</si>
  <si>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</si>
  <si>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</si>
  <si>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</si>
  <si>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</si>
  <si>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</si>
  <si>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</si>
  <si>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</si>
  <si>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</si>
  <si>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</si>
  <si>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</si>
  <si>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</si>
  <si>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</si>
  <si>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</si>
  <si>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</si>
  <si>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</si>
  <si>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</si>
  <si>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</si>
  <si>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</si>
  <si>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</si>
  <si>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</si>
  <si>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</si>
  <si>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</si>
  <si>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</si>
  <si>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</si>
  <si>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</si>
  <si>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</si>
  <si>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</si>
  <si>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</si>
  <si>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</si>
  <si>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</si>
  <si>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</si>
  <si>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</si>
  <si>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</si>
  <si>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</si>
  <si>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</si>
  <si>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</si>
  <si>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</si>
  <si>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</si>
  <si>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</si>
  <si>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</si>
  <si>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</si>
  <si>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</si>
  <si>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</si>
  <si>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</si>
  <si>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</si>
  <si>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</si>
  <si>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</si>
  <si>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</si>
  <si>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</si>
  <si>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</si>
  <si>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</si>
  <si>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</si>
  <si>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</si>
  <si>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</si>
  <si>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</si>
  <si>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</si>
  <si>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</si>
  <si>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</si>
  <si>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</si>
  <si>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</si>
  <si>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</si>
  <si>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</si>
  <si>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</si>
  <si>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</si>
  <si>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</si>
  <si>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</si>
  <si>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</si>
  <si>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</si>
  <si>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</si>
  <si>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</si>
  <si>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</si>
  <si>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</si>
  <si>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</si>
  <si>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</si>
  <si>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</si>
  <si>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</si>
  <si>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</si>
  <si>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</si>
  <si>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</si>
  <si>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</si>
  <si>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</si>
  <si>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</si>
  <si>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</si>
  <si>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</si>
  <si>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</si>
  <si>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</si>
  <si>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</si>
  <si>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</si>
  <si>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</si>
  <si>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</si>
  <si>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</si>
  <si>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</si>
  <si>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</si>
  <si>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</si>
  <si>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</si>
  <si>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</si>
  <si>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</si>
  <si>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</si>
  <si>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</si>
  <si>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</si>
  <si>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</si>
  <si>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</si>
  <si>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</si>
  <si>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</si>
  <si>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</si>
  <si>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</si>
  <si>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</si>
  <si>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</si>
  <si>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</si>
  <si>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</si>
  <si>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</si>
  <si>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</si>
  <si>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</si>
  <si>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</si>
  <si>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</si>
  <si>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</si>
  <si>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</si>
  <si>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</si>
  <si>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</si>
  <si>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</si>
  <si>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</si>
  <si>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</si>
  <si>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</si>
  <si>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</si>
  <si>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</si>
  <si>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</si>
  <si>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</si>
  <si>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</si>
  <si>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</si>
  <si>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</si>
  <si>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</si>
  <si>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</si>
  <si>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</si>
  <si>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</si>
  <si>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</si>
  <si>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</si>
  <si>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</si>
  <si>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</si>
  <si>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</si>
  <si>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</si>
  <si>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</si>
  <si>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</si>
  <si>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</si>
  <si>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</si>
  <si>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</si>
  <si>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</si>
  <si>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</si>
  <si>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</si>
  <si>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</si>
  <si>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</si>
  <si>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</si>
  <si>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</si>
  <si>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</si>
  <si>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</si>
  <si>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</si>
  <si>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</si>
  <si>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</si>
  <si>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</si>
  <si>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</si>
  <si>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</si>
  <si>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1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</si>
  <si>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</si>
  <si>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</si>
  <si>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</si>
  <si>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</si>
  <si>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</si>
  <si>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</si>
  <si>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</si>
  <si>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</si>
  <si>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</si>
  <si>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</si>
  <si>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</si>
  <si>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</si>
  <si>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</si>
  <si>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</si>
  <si>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</si>
  <si>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</si>
  <si>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</si>
  <si>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</si>
  <si>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</si>
  <si>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</si>
  <si>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</si>
  <si>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</si>
  <si>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</si>
  <si>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</si>
  <si>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</si>
  <si>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</si>
  <si>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</si>
  <si>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</si>
  <si>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</si>
  <si>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</si>
  <si>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</si>
  <si>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</si>
  <si>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</si>
  <si>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Financial Impact (Cash)</t>
  </si>
  <si>
    <t>Financial impact (cash) shows actual costs that are real spend of actual money, such as on drugs.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</si>
  <si>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</si>
  <si>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</si>
  <si>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</si>
  <si>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</si>
  <si>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</si>
  <si>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Drugs - resource impact</t>
  </si>
  <si>
    <t>Drug resource impact (cash)</t>
  </si>
  <si>
    <t>Drug resource impact (cash) year on year</t>
  </si>
  <si>
    <t>Capacity impact (local prices)</t>
  </si>
  <si>
    <t>This sheet shows the capacity impact of the guidance.</t>
  </si>
  <si>
    <t>Summary table</t>
  </si>
  <si>
    <t>Each item of capacity is modelled in an individual table below to give an overall estimate of resource impact</t>
  </si>
  <si>
    <t xml:space="preserve">Administrations  </t>
  </si>
  <si>
    <t>Number per patient per year</t>
  </si>
  <si>
    <t>Administrations - change in number of attendances current practice</t>
  </si>
  <si>
    <t>Administrations - change in volume of HRGs to current practice</t>
  </si>
  <si>
    <t>Nursing staffing</t>
  </si>
  <si>
    <t>Duration of administration
(mins)</t>
  </si>
  <si>
    <t>All options</t>
  </si>
  <si>
    <t>Administrations - change in duration (hours) to current practice</t>
  </si>
  <si>
    <t>Preparation time before admins - change (hours) to current practice</t>
  </si>
  <si>
    <t>Pharmacy</t>
  </si>
  <si>
    <t>Drug regimen prep (hours)</t>
  </si>
  <si>
    <t>Capacity impact (national prices)</t>
  </si>
  <si>
    <t>Base (non-London)</t>
  </si>
  <si>
    <t>Band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</si>
  <si>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</si>
  <si>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</si>
  <si>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</si>
  <si>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</si>
  <si>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</si>
  <si>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</si>
  <si>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</si>
  <si>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</si>
  <si>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</si>
  <si>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</si>
  <si>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</si>
  <si>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</si>
  <si>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</si>
  <si>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</si>
  <si>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</si>
  <si>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</si>
  <si>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</si>
  <si>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</si>
  <si>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</si>
  <si>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</si>
  <si>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</si>
  <si>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</si>
  <si>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</si>
  <si>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</si>
  <si>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</si>
  <si>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</si>
  <si>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</si>
  <si>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</si>
  <si>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</si>
  <si>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</si>
  <si>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</si>
  <si>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</si>
  <si>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</si>
  <si>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</si>
  <si>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</si>
  <si>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</si>
  <si>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XR0305</t>
  </si>
  <si>
    <t>Band 5 Top</t>
  </si>
  <si>
    <t>XR0306</t>
  </si>
  <si>
    <t>Band 6</t>
  </si>
  <si>
    <t>Band 6 Bottom</t>
  </si>
  <si>
    <t>XR0307</t>
  </si>
  <si>
    <t>XR0401</t>
  </si>
  <si>
    <t>Band 6 Top</t>
  </si>
  <si>
    <t>XR0402</t>
  </si>
  <si>
    <t>Band 7</t>
  </si>
  <si>
    <t>Band 7 Bottom</t>
  </si>
  <si>
    <t>XR0403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</si>
  <si>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</si>
  <si>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</si>
  <si>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</si>
  <si>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</si>
  <si>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</si>
  <si>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</si>
  <si>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</si>
  <si>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</si>
  <si>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</si>
  <si>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</si>
  <si>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</si>
  <si>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</si>
  <si>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</si>
  <si>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</si>
  <si>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</si>
  <si>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</si>
  <si>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</si>
  <si>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</si>
  <si>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</si>
  <si>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</si>
  <si>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</si>
  <si>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</si>
  <si>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</si>
  <si>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</si>
  <si>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</si>
  <si>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</si>
  <si>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</si>
  <si>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</si>
  <si>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</si>
  <si>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</si>
  <si>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</si>
  <si>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</si>
  <si>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</si>
  <si>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</si>
  <si>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</si>
  <si>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</si>
  <si>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</si>
  <si>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</si>
  <si>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</si>
  <si>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</si>
  <si>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</si>
  <si>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</si>
  <si>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</si>
  <si>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</si>
  <si>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</si>
  <si>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</si>
  <si>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</si>
  <si>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</si>
  <si>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</si>
  <si>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XR0704</t>
  </si>
  <si>
    <t>XR0705</t>
  </si>
  <si>
    <t>XR0706</t>
  </si>
  <si>
    <t>XR0707</t>
  </si>
  <si>
    <t>XR0708</t>
  </si>
  <si>
    <t>XR0709</t>
  </si>
  <si>
    <t>8A</t>
  </si>
  <si>
    <t>XR0801</t>
  </si>
  <si>
    <t>XR0802</t>
  </si>
  <si>
    <t>XR0803</t>
  </si>
  <si>
    <t>XR0804</t>
  </si>
  <si>
    <t>XR0805</t>
  </si>
  <si>
    <t>XR0806</t>
  </si>
  <si>
    <t>8B</t>
  </si>
  <si>
    <t>XR0901</t>
  </si>
  <si>
    <t>XR0902</t>
  </si>
  <si>
    <t>XR0903</t>
  </si>
  <si>
    <t>XR0904</t>
  </si>
  <si>
    <t>XR0905</t>
  </si>
  <si>
    <t>XR0906</t>
  </si>
  <si>
    <t>8C</t>
  </si>
  <si>
    <t>XR1001</t>
  </si>
  <si>
    <t>XR1002</t>
  </si>
  <si>
    <t>XR1003</t>
  </si>
  <si>
    <t>XR1004</t>
  </si>
  <si>
    <t>XR1005</t>
  </si>
  <si>
    <t>XR1006</t>
  </si>
  <si>
    <t>8D</t>
  </si>
  <si>
    <t>XR1101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</si>
  <si>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</si>
  <si>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</si>
  <si>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</si>
  <si>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</si>
  <si>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</si>
  <si>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</si>
  <si>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</si>
  <si>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</si>
  <si>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</si>
  <si>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</si>
  <si>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</si>
  <si>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</si>
  <si>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</si>
  <si>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</si>
  <si>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</si>
  <si>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</si>
  <si>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</si>
  <si>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</si>
  <si>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</si>
  <si>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</si>
  <si>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People receiving the treatment options</t>
  </si>
  <si>
    <t>Drugs - people receiving treatment options</t>
  </si>
  <si>
    <t>Non medical staffing</t>
  </si>
  <si>
    <t>Day per year</t>
  </si>
  <si>
    <t>Annual leave/bank holidays</t>
  </si>
  <si>
    <t>Mandatory training</t>
  </si>
  <si>
    <t>Sickness at 4%</t>
  </si>
  <si>
    <t>Annual hours per year</t>
  </si>
  <si>
    <t>Sessions worked per week (4 hour sessions)</t>
  </si>
  <si>
    <t>Less SPA allowance (4 hour sessions)</t>
  </si>
  <si>
    <t>Hours of clinical work per year</t>
  </si>
  <si>
    <t>Weeks worked (net of annual leave/training leave)</t>
  </si>
  <si>
    <t>Number of working weeks per year</t>
  </si>
  <si>
    <t>Average working hours per week</t>
  </si>
  <si>
    <t>Total hours per year</t>
  </si>
  <si>
    <t>% of direct patient care</t>
  </si>
  <si>
    <t>Number of hours of direct patient care</t>
  </si>
  <si>
    <t>Hours above based on calculations below</t>
  </si>
  <si>
    <t xml:space="preserve">Prevalence of diabetes </t>
  </si>
  <si>
    <t xml:space="preserve">Prevalence of visual impairment due to diabetic macular oedema </t>
  </si>
  <si>
    <t xml:space="preserve">Company BI submission &amp; TA346 - Browning et al. (2007) The relationship between OCT-measured central retinal thickness and visual acuity in diabetic macular oedema. Ophthalmology 114(3): 525–536. </t>
  </si>
  <si>
    <t>This is the midpoint of the range of 4%–13% identified as the conversion rate in the study : P Mitchell (1985) Development and progression of diabetic eye disease in Newcastle (1977–84): rates and risk factors. Australian and New Zealand Journal of Ophthalmology 13(1): 39–44.</t>
  </si>
  <si>
    <t>Eligible population - Anti VEGF</t>
  </si>
  <si>
    <t xml:space="preserve">TA820 Company BI submission. Agrees to TA346. Overall DMO of around 7% is in line with more recent studies. Visual impairment due to DMO is estimated to be around 39% of this per Minassian et al. Prevalence of diabetic macular oedema and related health and social care resource use in England. Br J Ophthalmol 2012;96:345-49. </t>
  </si>
  <si>
    <t>Eligible population - Corticosteroid implant</t>
  </si>
  <si>
    <t>Quality and Outcomes Framework 2021-22  QOF % is used instead of absolute figure to avoid registration duplication</t>
  </si>
  <si>
    <t>Proportion of people requiring treatment in both eyes</t>
  </si>
  <si>
    <t xml:space="preserve">Fluocinolone acetonide intravitreal implant </t>
  </si>
  <si>
    <t>Dexamethasone intravitreal implant</t>
  </si>
  <si>
    <t>Ranibizumab</t>
  </si>
  <si>
    <t>Aflibercept</t>
  </si>
  <si>
    <t>Faricimab</t>
  </si>
  <si>
    <t>Brolucizumab</t>
  </si>
  <si>
    <t>Brolucizumab, intravitreal injection</t>
  </si>
  <si>
    <t>Aflibercept, intravitreal injection</t>
  </si>
  <si>
    <t>Ranibizumab, intravitreal injection</t>
  </si>
  <si>
    <t>Faricimab, intravitreal injection</t>
  </si>
  <si>
    <t>Dosage (mg)</t>
  </si>
  <si>
    <t>People receiving brolucizumab</t>
  </si>
  <si>
    <t>People receiving faricimab</t>
  </si>
  <si>
    <t>People receiving aflibercept</t>
  </si>
  <si>
    <t>People receiving ranibizumab</t>
  </si>
  <si>
    <t>People receiving dexamethasone intravitreal implant</t>
  </si>
  <si>
    <t>People receiving fluocinolone acetonide intravitreal implant</t>
  </si>
  <si>
    <t>Brolucizumab (Intravitreal injection)</t>
  </si>
  <si>
    <t>Year</t>
  </si>
  <si>
    <t>Dose 
mg</t>
  </si>
  <si>
    <t>Average number of administrations needed in year (local input)</t>
  </si>
  <si>
    <t>Average number of vials needed</t>
  </si>
  <si>
    <t>Total cost of treatment exc. VAT</t>
  </si>
  <si>
    <t>Total cost of treatment inc. VAT</t>
  </si>
  <si>
    <t>Average number of appointments needed (local input)</t>
  </si>
  <si>
    <t>Tariff (local input)</t>
  </si>
  <si>
    <t>Total cost of administration</t>
  </si>
  <si>
    <t>- It is assumed that the administration cost is the same regardless of whether treatment is in one or two eyes.</t>
  </si>
  <si>
    <t>Faricimab (Intravitreal injection)</t>
  </si>
  <si>
    <t>6mg administered by IVT injection every 4 weeks for the first 4 doses then every 16 weeks as maintenance treatment.</t>
  </si>
  <si>
    <t>Aflibercept (Intravitreal injection)</t>
  </si>
  <si>
    <t>2 mg intravitreal injection every month for 5 consecutive months, followed by 1 injection every 2 months</t>
  </si>
  <si>
    <t>Total cost of administration/ monitoring</t>
  </si>
  <si>
    <t>Ranibizumab (Intravitreal injection)</t>
  </si>
  <si>
    <t>Year 5+</t>
  </si>
  <si>
    <t>Drug cost</t>
  </si>
  <si>
    <t>BZ87A Minor Vitreous Retinal Procedures, 19 years and over</t>
  </si>
  <si>
    <t>Published: March 2024</t>
  </si>
  <si>
    <t>Fluocinolone acetonide intravitreal implant for treating chronic diabetic macular oedema in phakic eyes after an inadequate response to previous therapy</t>
  </si>
  <si>
    <r>
      <t xml:space="preserve">Proportion of prevalent population with a central retinal thickness &lt; 400 micrometres who change to ≥ 400 micrometres each year </t>
    </r>
    <r>
      <rPr>
        <b/>
        <sz val="11"/>
        <color theme="1"/>
        <rFont val="Calibri"/>
        <family val="2"/>
        <scheme val="minor"/>
      </rPr>
      <t>(B)</t>
    </r>
  </si>
  <si>
    <r>
      <t xml:space="preserve">Proportion with central retinal thickness of 400 micrometres </t>
    </r>
    <r>
      <rPr>
        <b/>
        <sz val="11"/>
        <color theme="1"/>
        <rFont val="Calibri"/>
        <family val="2"/>
        <scheme val="minor"/>
      </rPr>
      <t>(A)</t>
    </r>
  </si>
  <si>
    <t>Eligible population - intravitreal implant</t>
  </si>
  <si>
    <t>Average number of injections for population above</t>
  </si>
  <si>
    <t>Current, year 1</t>
  </si>
  <si>
    <t>Current, year 2</t>
  </si>
  <si>
    <t>Current, year 3</t>
  </si>
  <si>
    <t>Current, year 4</t>
  </si>
  <si>
    <t>Current, year 5</t>
  </si>
  <si>
    <t xml:space="preserve">People receiving fluocinolone acetonide intravitreal implant </t>
  </si>
  <si>
    <t>People receiving ranibizumab biosimilars</t>
  </si>
  <si>
    <t>Total people receiving intravitreal implant</t>
  </si>
  <si>
    <t xml:space="preserve">People receiving brolucizumab </t>
  </si>
  <si>
    <t>Average number of administrations needed in year (from input tab)</t>
  </si>
  <si>
    <t xml:space="preserve">People receiving dexamethasone intravitreal implant </t>
  </si>
  <si>
    <t>Current practice, year 0</t>
  </si>
  <si>
    <t>Outpatient procedure, HRG code BZ87A Minor Vitreous Retinal Procedures, 19 years and over</t>
  </si>
  <si>
    <t>2022/23 National Tariff Payment System.</t>
  </si>
  <si>
    <t>Bottom, mid, top; 
band and point on scale</t>
  </si>
  <si>
    <t>Ranibizumab biosimilar, intravitreal injection</t>
  </si>
  <si>
    <t>Ranibizumab biosimilar (Intravitreal injection)</t>
  </si>
  <si>
    <t>Cost per 0.5 mg vial (price from input tab)</t>
  </si>
  <si>
    <t>Cost per 2 mg vial (price from input tab)</t>
  </si>
  <si>
    <t>Cost per 6 mg vial (price from input tab)</t>
  </si>
  <si>
    <t>Proportion of people requiring treatment in both eyes (from input tab)</t>
  </si>
  <si>
    <t>Total cost for people receiving intravitreal implant</t>
  </si>
  <si>
    <t>Administration of injection by nurse</t>
  </si>
  <si>
    <t>Administration of injection by consultant</t>
  </si>
  <si>
    <t>% of administration by nurse</t>
  </si>
  <si>
    <t>% of administration by consultant</t>
  </si>
  <si>
    <t xml:space="preserve">% of patients </t>
  </si>
  <si>
    <t>Time for injection by nurse</t>
  </si>
  <si>
    <t>Number of injection appointments with consultant</t>
  </si>
  <si>
    <t>Number of injection appointments with nurse injector</t>
  </si>
  <si>
    <t>People receiving ranibizumab biosimilar</t>
  </si>
  <si>
    <t>Intravitreal implants</t>
  </si>
  <si>
    <t>Ranibizumab biosimilar</t>
  </si>
  <si>
    <t>Consultant staffing</t>
  </si>
  <si>
    <t>Administrations - duration of administrations consultant (hours)</t>
  </si>
  <si>
    <t>Administrations - duration of administrations nursing (hours)</t>
  </si>
  <si>
    <t>Current practice - 
year 0 £'000</t>
  </si>
  <si>
    <t>Future practice -
year 1 £'000</t>
  </si>
  <si>
    <t>Future practice -
year 2 £'000</t>
  </si>
  <si>
    <t>Future practice -year 3 £'000</t>
  </si>
  <si>
    <t>Future practice - year 4 £'000</t>
  </si>
  <si>
    <t>Future practice - year 5 £'000</t>
  </si>
  <si>
    <t>Capacity impact on injection administration hours</t>
  </si>
  <si>
    <t>Nurse injector</t>
  </si>
  <si>
    <t>Aflibercept administration costs</t>
  </si>
  <si>
    <t>Dexamethasone administration costs</t>
  </si>
  <si>
    <t>Faricimab administration costs</t>
  </si>
  <si>
    <t>- Number of administrations per year is from the inputs and eligible population</t>
  </si>
  <si>
    <t>Brolucizumab administration costs</t>
  </si>
  <si>
    <t>- Faricimab has a discount that is commercial in confidence, prices need to be locally input into the inputs and eligible population tab</t>
  </si>
  <si>
    <t>- Brolucizumab has a discount that is commercial in confidence prices, need to be locally input into the inputs and eligible population tab</t>
  </si>
  <si>
    <t>- Fluocinolone acetonide intravitreal implant has a discount that is commercial in confidence, prices need to be locally input into the inputs and eligible population tab</t>
  </si>
  <si>
    <t>- Aflibercept has a discount that is commercial in confidence, prices need to be locally input into the inputs and eligible population tab</t>
  </si>
  <si>
    <t>- Proportion requiring treatment in both eyes is from the inputs and eligible population tab</t>
  </si>
  <si>
    <t>6mg administered by IVT injection</t>
  </si>
  <si>
    <t>- Number of administrations is from the inputs and eligible population tab</t>
  </si>
  <si>
    <t>- Ranibizumab has a discount that is commercial in confidence, prices need to be locally input into the inputs and eligible population tab</t>
  </si>
  <si>
    <t>Ranibizumab administration costs</t>
  </si>
  <si>
    <t>The treatment interval may be extended by up to one month at a time.</t>
  </si>
  <si>
    <t xml:space="preserve">0.5 mg intravitreal injection every month (with a minimum of three injections required) until maximum visual acuity is achieved and/or there are no signs of disease activity. </t>
  </si>
  <si>
    <t>- Ranibizumab biosimilars have a discount that is commercial in confidence, prices need to be locally input into the inputs and eligible population tab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</si>
  <si>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</si>
  <si>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</si>
  <si>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cells, NICE standard assumptions are used.</t>
  </si>
  <si>
    <t>Market share</t>
  </si>
  <si>
    <t>Time for injection by consultant</t>
  </si>
  <si>
    <t>Total people receiving anti-VEGF treatments</t>
  </si>
  <si>
    <t>Average injections for people receiving anti-VEGF treatments</t>
  </si>
  <si>
    <t>Ant-VEGF injections</t>
  </si>
  <si>
    <t>Total cost for people receiving anti-VEGF treatments</t>
  </si>
  <si>
    <t>Costs (Inc. on costs)</t>
  </si>
  <si>
    <t>Fluocinolone acetonide administration costs</t>
  </si>
  <si>
    <t>- 190 μg intravitreal injection with a minimum between-injection interval of approximately 36 months</t>
  </si>
  <si>
    <t>- 700 μg intravitreal injection with a minimum between-injection interval of approximately 6 months</t>
  </si>
  <si>
    <t>Treatments are available with discounts to their list prices that are commercial in confidence, please contact the companies for the discounted prices</t>
  </si>
  <si>
    <t>Fluocinolone acetonide intravitreal implant</t>
  </si>
  <si>
    <t>Average injections for people receiving intravitreal implants</t>
  </si>
  <si>
    <t>Eligible population - corticosteroid implant</t>
  </si>
  <si>
    <t>Eligible population - anti-VEGF</t>
  </si>
  <si>
    <t>Capacity impact on number of injections</t>
  </si>
  <si>
    <t>The average number of injections input in rows 95 to 102 should reflect the average injections for the total people receiving each treatment in each year</t>
  </si>
  <si>
    <t xml:space="preserve">Enter either the % of people or the absolute number </t>
  </si>
  <si>
    <t>Eyes</t>
  </si>
  <si>
    <t>Intravitreal implant and injections</t>
  </si>
  <si>
    <t>Integrated care boards</t>
  </si>
  <si>
    <t>BNF but if price locally is different change</t>
  </si>
  <si>
    <t>Diabetic macular oedema</t>
  </si>
  <si>
    <t>Dose mg</t>
  </si>
  <si>
    <t>30 days</t>
  </si>
  <si>
    <t>Cost per vial (price from input tab)</t>
  </si>
  <si>
    <t>TA820 year 2 assumed as current year</t>
  </si>
  <si>
    <t>TA820  - year 2 assumed as current year</t>
  </si>
  <si>
    <r>
      <t xml:space="preserve">Proportion of people </t>
    </r>
    <r>
      <rPr>
        <b/>
        <sz val="11"/>
        <color theme="1"/>
        <rFont val="Calibri"/>
        <family val="2"/>
        <scheme val="minor"/>
      </rPr>
      <t>(of  A + B above)</t>
    </r>
    <r>
      <rPr>
        <sz val="11"/>
        <color theme="1"/>
        <rFont val="Calibri"/>
        <family val="2"/>
        <scheme val="minor"/>
      </rPr>
      <t xml:space="preserve"> who have not responded well enough to available treatments</t>
    </r>
  </si>
  <si>
    <t>Treatments for diabetic macular oedema</t>
  </si>
  <si>
    <t>TA953 Fluocinolone acetonide intravitreal implant for treating chronic diabetic macular oedema</t>
  </si>
  <si>
    <t>TA820 Brolucizumab for treating diabetic macular oedema</t>
  </si>
  <si>
    <t>TA799 Faricimab for treating diabetic macular oedema</t>
  </si>
  <si>
    <t>TA346 Aflibercept for treating diabetic macular oedema</t>
  </si>
  <si>
    <t>TA274 Ranibizumab for treating diabetic macular oedema</t>
  </si>
  <si>
    <t>Now incorporates</t>
  </si>
  <si>
    <t>After an inadequate response to previous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</si>
</sst>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0.0%"/>
    <numFmt numFmtId="169" formatCode="0.0"/>
    <numFmt numFmtId="170" formatCode="_(* #,##0_);_(* \(#,##0\);_(* &quot;-&quot;??_);_(@_)"/>
    <numFmt numFmtId="171" formatCode="0.000%"/>
    <numFmt numFmtId="172" formatCode="0.00000%"/>
    <numFmt numFmtId="173" formatCode="0.00000000000000%"/>
    <numFmt numFmtId="174" formatCode="#,##0.0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760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4" fillId="39" borderId="11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0" borderId="10" xfId="0" applyBorder="1" applyAlignment="1">
      <alignment horizontal="right"/>
    </xf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55" fillId="0" borderId="0" xfId="0" applyFont="1"/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0" fontId="48" fillId="24" borderId="10" xfId="0" applyFont="1" applyFill="1" applyBorder="1"/>
    <xf numFmtId="3" fontId="48" fillId="24" borderId="11" xfId="0" applyNumberFormat="1" applyFont="1" applyFill="1" applyBorder="1"/>
    <xf numFmtId="0" fontId="48" fillId="24" borderId="11" xfId="0" applyFont="1" applyFill="1" applyBorder="1"/>
    <xf numFmtId="165" fontId="48" fillId="24" borderId="11" xfId="0" applyNumberFormat="1" applyFont="1" applyFill="1" applyBorder="1"/>
    <xf numFmtId="165" fontId="48" fillId="24" borderId="17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50" fillId="25" borderId="0" xfId="82" applyFont="1" applyFill="1" applyAlignment="1">
      <alignment horizontal="left"/>
    </xf>
    <xf numFmtId="165" fontId="48" fillId="0" borderId="11" xfId="56" applyNumberFormat="1" applyFont="1" applyBorder="1"/>
    <xf numFmtId="0" fontId="0" fillId="0" borderId="20" xfId="0" applyBorder="1"/>
    <xf numFmtId="0" fontId="60" fillId="0" borderId="0" xfId="0" applyFont="1"/>
    <xf numFmtId="0" fontId="0" fillId="0" borderId="12" xfId="0" applyBorder="1" applyAlignment="1">
      <alignment horizontal="lef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12" xfId="0" applyFill="1" applyBorder="1" applyAlignment="1">
      <alignment horizontal="left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42" fillId="42" borderId="17" xfId="0" applyFont="1" applyFill="1" applyBorder="1"/>
    <xf numFmtId="0" fontId="42" fillId="42" borderId="0" xfId="0" applyFont="1" applyFill="1"/>
    <xf numFmtId="0" fontId="42" fillId="43" borderId="17" xfId="0" applyFont="1" applyFill="1" applyBorder="1"/>
    <xf numFmtId="0" fontId="42" fillId="43" borderId="0" xfId="0" applyFont="1" applyFill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3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42" fillId="0" borderId="0" xfId="82" applyFont="1"/>
    <xf numFmtId="0" fontId="50" fillId="24" borderId="0" xfId="82" applyFont="1" applyFill="1"/>
    <xf numFmtId="0" fontId="50" fillId="0" borderId="0" xfId="82" applyFont="1"/>
    <xf numFmtId="0" fontId="0" fillId="24" borderId="11" xfId="0" quotePrefix="1" applyFill="1" applyBorder="1" applyAlignment="1">
      <alignment horizontal="center"/>
    </xf>
    <xf numFmtId="165" fontId="0" fillId="0" borderId="11" xfId="56" applyNumberFormat="1" applyFont="1" applyBorder="1"/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48" fillId="24" borderId="17" xfId="82" applyFont="1" applyFill="1" applyBorder="1"/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0" fontId="50" fillId="0" borderId="17" xfId="0" applyFont="1" applyBorder="1" applyAlignment="1">
      <alignment horizontal="left" wrapText="1"/>
    </xf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165" fontId="28" fillId="24" borderId="15" xfId="0" applyNumberFormat="1" applyFont="1" applyFill="1" applyBorder="1" applyAlignment="1">
      <alignment horizontal="center" wrapText="1"/>
    </xf>
    <xf numFmtId="0" fontId="28" fillId="24" borderId="11" xfId="0" quotePrefix="1" applyFont="1" applyFill="1" applyBorder="1" applyAlignment="1">
      <alignment horizontal="center"/>
    </xf>
    <xf numFmtId="165" fontId="28" fillId="0" borderId="11" xfId="0" applyNumberFormat="1" applyFont="1" applyBorder="1"/>
    <xf numFmtId="0" fontId="28" fillId="24" borderId="20" xfId="0" applyFont="1" applyFill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0" fontId="48" fillId="24" borderId="11" xfId="0" applyFont="1" applyFill="1" applyBorder="1" applyAlignment="1">
      <alignment horizontal="left"/>
    </xf>
    <xf numFmtId="0" fontId="52" fillId="24" borderId="11" xfId="0" applyFont="1" applyFill="1" applyBorder="1" applyAlignment="1">
      <alignment horizontal="left" vertical="center" wrapText="1"/>
    </xf>
    <xf numFmtId="0" fontId="52" fillId="24" borderId="24" xfId="0" applyFont="1" applyFill="1" applyBorder="1" applyAlignment="1">
      <alignment horizontal="right" vertical="center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2" borderId="0" xfId="0" applyFill="1"/>
    <xf numFmtId="0" fontId="0" fillId="43" borderId="0" xfId="0" applyFill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40" borderId="0" xfId="0" applyFill="1"/>
    <xf numFmtId="4" fontId="0" fillId="40" borderId="20" xfId="0" applyNumberFormat="1" applyFill="1" applyBorder="1"/>
    <xf numFmtId="0" fontId="0" fillId="40" borderId="20" xfId="0" applyFill="1" applyBorder="1" applyAlignment="1">
      <alignment horizontal="center"/>
    </xf>
    <xf numFmtId="164" fontId="0" fillId="40" borderId="20" xfId="0" applyNumberFormat="1" applyFill="1" applyBorder="1"/>
    <xf numFmtId="0" fontId="0" fillId="40" borderId="20" xfId="0" applyFill="1" applyBorder="1"/>
    <xf numFmtId="4" fontId="0" fillId="40" borderId="0" xfId="0" applyNumberFormat="1" applyFill="1"/>
    <xf numFmtId="0" fontId="0" fillId="40" borderId="0" xfId="0" applyFill="1" applyAlignment="1">
      <alignment horizontal="center"/>
    </xf>
    <xf numFmtId="164" fontId="0" fillId="40" borderId="0" xfId="0" applyNumberFormat="1" applyFill="1"/>
    <xf numFmtId="0" fontId="0" fillId="40" borderId="18" xfId="0" applyFill="1" applyBorder="1"/>
    <xf numFmtId="0" fontId="0" fillId="0" borderId="17" xfId="0" applyBorder="1" applyAlignment="1">
      <alignment horizontal="left"/>
    </xf>
    <xf numFmtId="4" fontId="0" fillId="42" borderId="20" xfId="0" applyNumberFormat="1" applyFill="1" applyBorder="1"/>
    <xf numFmtId="0" fontId="0" fillId="42" borderId="20" xfId="0" applyFill="1" applyBorder="1" applyAlignment="1">
      <alignment horizontal="center"/>
    </xf>
    <xf numFmtId="164" fontId="0" fillId="42" borderId="20" xfId="0" applyNumberFormat="1" applyFill="1" applyBorder="1"/>
    <xf numFmtId="0" fontId="0" fillId="42" borderId="20" xfId="0" applyFill="1" applyBorder="1"/>
    <xf numFmtId="0" fontId="0" fillId="24" borderId="12" xfId="0" applyFill="1" applyBorder="1"/>
    <xf numFmtId="4" fontId="0" fillId="43" borderId="20" xfId="0" applyNumberFormat="1" applyFill="1" applyBorder="1"/>
    <xf numFmtId="0" fontId="0" fillId="43" borderId="20" xfId="0" applyFill="1" applyBorder="1" applyAlignment="1">
      <alignment horizontal="center"/>
    </xf>
    <xf numFmtId="164" fontId="0" fillId="43" borderId="20" xfId="0" applyNumberFormat="1" applyFill="1" applyBorder="1"/>
    <xf numFmtId="0" fontId="0" fillId="43" borderId="20" xfId="0" applyFill="1" applyBorder="1"/>
    <xf numFmtId="0" fontId="48" fillId="24" borderId="20" xfId="0" applyFont="1" applyFill="1" applyBorder="1" applyAlignment="1">
      <alignment horizontal="left"/>
    </xf>
    <xf numFmtId="0" fontId="50" fillId="0" borderId="0" xfId="0" applyFont="1" applyAlignment="1">
      <alignment horizontal="left" vertical="center"/>
    </xf>
    <xf numFmtId="0" fontId="52" fillId="40" borderId="12" xfId="0" applyFont="1" applyFill="1" applyBorder="1" applyAlignment="1">
      <alignment horizontal="left" vertical="center"/>
    </xf>
    <xf numFmtId="0" fontId="50" fillId="40" borderId="0" xfId="0" applyFont="1" applyFill="1" applyAlignment="1">
      <alignment horizontal="left" vertical="center"/>
    </xf>
    <xf numFmtId="0" fontId="52" fillId="24" borderId="17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left" vertical="center"/>
    </xf>
    <xf numFmtId="0" fontId="42" fillId="42" borderId="0" xfId="82" applyFont="1" applyFill="1"/>
    <xf numFmtId="0" fontId="52" fillId="43" borderId="12" xfId="0" applyFont="1" applyFill="1" applyBorder="1" applyAlignment="1">
      <alignment horizontal="left" vertical="center"/>
    </xf>
    <xf numFmtId="0" fontId="42" fillId="43" borderId="0" xfId="82" applyFont="1" applyFill="1"/>
    <xf numFmtId="0" fontId="0" fillId="0" borderId="33" xfId="0" applyBorder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62" fillId="38" borderId="12" xfId="0" applyFont="1" applyFill="1" applyBorder="1" applyAlignment="1">
      <alignment horizontal="left"/>
    </xf>
    <xf numFmtId="165" fontId="42" fillId="38" borderId="20" xfId="0" applyNumberFormat="1" applyFont="1" applyFill="1" applyBorder="1" applyAlignment="1">
      <alignment wrapText="1"/>
    </xf>
    <xf numFmtId="0" fontId="42" fillId="38" borderId="20" xfId="0" applyFont="1" applyFill="1" applyBorder="1"/>
    <xf numFmtId="0" fontId="42" fillId="38" borderId="17" xfId="0" applyFont="1" applyFill="1" applyBorder="1"/>
    <xf numFmtId="0" fontId="50" fillId="0" borderId="12" xfId="0" applyFont="1" applyBorder="1" applyAlignment="1">
      <alignment horizontal="left" wrapText="1"/>
    </xf>
    <xf numFmtId="0" fontId="64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29" fillId="0" borderId="11" xfId="72" applyBorder="1" applyAlignment="1" applyProtection="1"/>
    <xf numFmtId="0" fontId="0" fillId="0" borderId="0" xfId="0" applyAlignment="1">
      <alignment horizontal="right" vertical="center"/>
    </xf>
    <xf numFmtId="0" fontId="29" fillId="0" borderId="0" xfId="72" applyAlignment="1" applyProtection="1"/>
    <xf numFmtId="0" fontId="65" fillId="0" borderId="0" xfId="0" applyFont="1"/>
    <xf numFmtId="0" fontId="52" fillId="24" borderId="17" xfId="0" applyFont="1" applyFill="1" applyBorder="1" applyAlignment="1">
      <alignment horizontal="right"/>
    </xf>
    <xf numFmtId="165" fontId="28" fillId="0" borderId="0" xfId="0" applyNumberFormat="1" applyFont="1"/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0" fillId="43" borderId="17" xfId="0" applyFill="1" applyBorder="1"/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68" fillId="39" borderId="11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9" fillId="44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2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0" fontId="28" fillId="24" borderId="12" xfId="0" applyFont="1" applyFill="1" applyBorder="1"/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0" fillId="37" borderId="20" xfId="0" applyFont="1" applyFill="1" applyBorder="1" applyAlignment="1">
      <alignment horizontal="left"/>
    </xf>
    <xf numFmtId="0" fontId="48" fillId="40" borderId="20" xfId="0" applyFont="1" applyFill="1" applyBorder="1" applyAlignment="1">
      <alignment horizontal="left"/>
    </xf>
    <xf numFmtId="0" fontId="42" fillId="40" borderId="20" xfId="0" applyFont="1" applyFill="1" applyBorder="1"/>
    <xf numFmtId="0" fontId="48" fillId="42" borderId="12" xfId="0" applyFont="1" applyFill="1" applyBorder="1" applyAlignment="1">
      <alignment horizontal="left"/>
    </xf>
    <xf numFmtId="0" fontId="42" fillId="42" borderId="20" xfId="0" applyFont="1" applyFill="1" applyBorder="1"/>
    <xf numFmtId="0" fontId="48" fillId="43" borderId="12" xfId="0" applyFont="1" applyFill="1" applyBorder="1" applyAlignment="1">
      <alignment horizontal="left"/>
    </xf>
    <xf numFmtId="0" fontId="42" fillId="43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3" xfId="0" applyFill="1" applyBorder="1"/>
    <xf numFmtId="0" fontId="48" fillId="24" borderId="13" xfId="0" applyFont="1" applyFill="1" applyBorder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48" fillId="24" borderId="11" xfId="0" applyFont="1" applyFill="1" applyBorder="1" applyAlignment="1">
      <alignment horizontal="center" wrapText="1"/>
    </xf>
    <xf numFmtId="0" fontId="30" fillId="29" borderId="11" xfId="0" applyFont="1" applyFill="1" applyBorder="1" applyAlignment="1">
      <alignment horizontal="center" wrapText="1"/>
    </xf>
    <xf numFmtId="0" fontId="42" fillId="24" borderId="11" xfId="0" applyFont="1" applyFill="1" applyBorder="1"/>
    <xf numFmtId="3" fontId="0" fillId="40" borderId="11" xfId="0" applyNumberFormat="1" applyFill="1" applyBorder="1"/>
    <xf numFmtId="3" fontId="0" fillId="40" borderId="17" xfId="0" applyNumberFormat="1" applyFill="1" applyBorder="1"/>
    <xf numFmtId="3" fontId="0" fillId="42" borderId="11" xfId="0" applyNumberFormat="1" applyFill="1" applyBorder="1"/>
    <xf numFmtId="3" fontId="0" fillId="43" borderId="11" xfId="0" applyNumberFormat="1" applyFill="1" applyBorder="1"/>
    <xf numFmtId="0" fontId="42" fillId="37" borderId="33" xfId="0" applyFont="1" applyFill="1" applyBorder="1" applyAlignment="1">
      <alignment horizontal="center" wrapText="1"/>
    </xf>
    <xf numFmtId="0" fontId="0" fillId="24" borderId="15" xfId="0" applyFill="1" applyBorder="1" applyAlignment="1">
      <alignment horizontal="center" wrapText="1"/>
    </xf>
    <xf numFmtId="0" fontId="42" fillId="40" borderId="14" xfId="0" applyFont="1" applyFill="1" applyBorder="1"/>
    <xf numFmtId="0" fontId="42" fillId="42" borderId="14" xfId="0" applyFont="1" applyFill="1" applyBorder="1"/>
    <xf numFmtId="0" fontId="0" fillId="40" borderId="17" xfId="0" applyFill="1" applyBorder="1"/>
    <xf numFmtId="0" fontId="0" fillId="40" borderId="14" xfId="0" applyFill="1" applyBorder="1"/>
    <xf numFmtId="0" fontId="0" fillId="42" borderId="14" xfId="0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2" fillId="24" borderId="20" xfId="0" applyFont="1" applyFill="1" applyBorder="1"/>
    <xf numFmtId="0" fontId="0" fillId="40" borderId="12" xfId="0" applyFill="1" applyBorder="1" applyAlignment="1">
      <alignment wrapText="1"/>
    </xf>
    <xf numFmtId="0" fontId="0" fillId="42" borderId="12" xfId="0" applyFill="1" applyBorder="1" applyAlignment="1">
      <alignment wrapText="1"/>
    </xf>
    <xf numFmtId="0" fontId="0" fillId="43" borderId="12" xfId="0" applyFill="1" applyBorder="1" applyAlignment="1">
      <alignment wrapText="1"/>
    </xf>
    <xf numFmtId="3" fontId="48" fillId="42" borderId="17" xfId="0" applyNumberFormat="1" applyFont="1" applyFill="1" applyBorder="1"/>
    <xf numFmtId="3" fontId="48" fillId="43" borderId="17" xfId="0" applyNumberFormat="1" applyFont="1" applyFill="1" applyBorder="1"/>
    <xf numFmtId="0" fontId="52" fillId="0" borderId="11" xfId="0" applyFont="1" applyBorder="1" applyAlignment="1">
      <alignment horizontal="left"/>
    </xf>
    <xf numFmtId="0" fontId="68" fillId="39" borderId="11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8" fillId="24" borderId="0" xfId="0" applyFont="1" applyFill="1" applyAlignment="1">
      <alignment horizontal="center" vertical="center"/>
    </xf>
    <xf numFmtId="0" fontId="68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68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5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62" fillId="0" borderId="0" xfId="82" applyFont="1" applyAlignment="1">
      <alignment horizontal="center"/>
    </xf>
    <xf numFmtId="0" fontId="62" fillId="0" borderId="0" xfId="110" applyFont="1" applyAlignment="1">
      <alignment horizontal="left" vertical="center" wrapText="1"/>
    </xf>
    <xf numFmtId="170" fontId="50" fillId="0" borderId="11" xfId="82" applyNumberFormat="1" applyFont="1" applyBorder="1"/>
    <xf numFmtId="170" fontId="50" fillId="0" borderId="0" xfId="82" applyNumberFormat="1" applyFont="1"/>
    <xf numFmtId="170" fontId="50" fillId="0" borderId="18" xfId="82" applyNumberFormat="1" applyFont="1" applyBorder="1"/>
    <xf numFmtId="0" fontId="0" fillId="25" borderId="0" xfId="0" applyFill="1"/>
    <xf numFmtId="170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3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2" fillId="0" borderId="11" xfId="0" applyFont="1" applyBorder="1" applyAlignment="1">
      <alignment wrapText="1"/>
    </xf>
    <xf numFmtId="3" fontId="72" fillId="0" borderId="11" xfId="0" applyNumberFormat="1" applyFont="1" applyBorder="1"/>
    <xf numFmtId="9" fontId="72" fillId="0" borderId="11" xfId="0" applyNumberFormat="1" applyFont="1" applyBorder="1"/>
    <xf numFmtId="0" fontId="72" fillId="0" borderId="11" xfId="0" applyFont="1" applyBorder="1" applyAlignment="1">
      <alignment horizontal="right"/>
    </xf>
    <xf numFmtId="0" fontId="71" fillId="0" borderId="0" xfId="0" applyFont="1"/>
    <xf numFmtId="10" fontId="72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1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1" fillId="46" borderId="11" xfId="0" applyFont="1" applyFill="1" applyBorder="1" applyAlignment="1">
      <alignment horizontal="center" wrapText="1"/>
    </xf>
    <xf numFmtId="0" fontId="48" fillId="46" borderId="11" xfId="0" applyFont="1" applyFill="1" applyBorder="1" applyAlignment="1">
      <alignment horizontal="center" wrapText="1"/>
    </xf>
    <xf numFmtId="170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70" fontId="50" fillId="0" borderId="37" xfId="82" applyNumberFormat="1" applyFont="1" applyBorder="1"/>
    <xf numFmtId="0" fontId="0" fillId="0" borderId="29" xfId="0" applyBorder="1"/>
    <xf numFmtId="170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70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2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1" fontId="0" fillId="0" borderId="11" xfId="0" applyNumberFormat="1" applyBorder="1"/>
    <xf numFmtId="0" fontId="48" fillId="0" borderId="3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1" fillId="24" borderId="11" xfId="0" applyFont="1" applyFill="1" applyBorder="1" applyAlignment="1">
      <alignment horizontal="center" wrapText="1"/>
    </xf>
    <xf numFmtId="170" fontId="50" fillId="24" borderId="17" xfId="82" applyNumberFormat="1" applyFont="1" applyFill="1" applyBorder="1"/>
    <xf numFmtId="170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4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165" fontId="0" fillId="0" borderId="0" xfId="0" quotePrefix="1" applyNumberFormat="1" applyAlignment="1">
      <alignment horizontal="center"/>
    </xf>
    <xf numFmtId="165" fontId="48" fillId="0" borderId="19" xfId="56" applyNumberFormat="1" applyFont="1" applyFill="1" applyBorder="1"/>
    <xf numFmtId="165" fontId="48" fillId="0" borderId="11" xfId="56" applyNumberFormat="1" applyFont="1" applyFill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0" fontId="30" fillId="46" borderId="11" xfId="0" applyFont="1" applyFill="1" applyBorder="1" applyAlignment="1">
      <alignment horizontal="left"/>
    </xf>
    <xf numFmtId="10" fontId="30" fillId="46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2" fontId="30" fillId="0" borderId="0" xfId="92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171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71" fontId="30" fillId="24" borderId="11" xfId="0" applyNumberFormat="1" applyFont="1" applyFill="1" applyBorder="1" applyAlignment="1">
      <alignment horizontal="center"/>
    </xf>
    <xf numFmtId="165" fontId="0" fillId="0" borderId="11" xfId="0" quotePrefix="1" applyNumberFormat="1" applyBorder="1" applyAlignment="1">
      <alignment horizontal="right"/>
    </xf>
    <xf numFmtId="0" fontId="52" fillId="24" borderId="20" xfId="0" applyFont="1" applyFill="1" applyBorder="1" applyAlignment="1">
      <alignment horizontal="left" vertical="center" wrapText="1"/>
    </xf>
    <xf numFmtId="0" fontId="48" fillId="40" borderId="12" xfId="0" applyFont="1" applyFill="1" applyBorder="1" applyAlignment="1">
      <alignment horizontal="left"/>
    </xf>
    <xf numFmtId="0" fontId="52" fillId="40" borderId="0" xfId="0" applyFont="1" applyFill="1" applyAlignment="1">
      <alignment horizontal="right" vertical="center"/>
    </xf>
    <xf numFmtId="3" fontId="48" fillId="40" borderId="0" xfId="0" applyNumberFormat="1" applyFont="1" applyFill="1"/>
    <xf numFmtId="0" fontId="65" fillId="0" borderId="0" xfId="0" applyFont="1" applyAlignment="1">
      <alignment horizontal="left"/>
    </xf>
    <xf numFmtId="0" fontId="0" fillId="0" borderId="17" xfId="0" applyBorder="1" applyAlignment="1">
      <alignment horizontal="center" vertical="center"/>
    </xf>
    <xf numFmtId="0" fontId="62" fillId="0" borderId="16" xfId="0" applyFont="1" applyBorder="1"/>
    <xf numFmtId="0" fontId="0" fillId="0" borderId="20" xfId="0" applyBorder="1" applyAlignment="1">
      <alignment horizontal="center" vertical="center"/>
    </xf>
    <xf numFmtId="10" fontId="30" fillId="46" borderId="11" xfId="0" applyNumberFormat="1" applyFont="1" applyFill="1" applyBorder="1"/>
    <xf numFmtId="171" fontId="30" fillId="46" borderId="11" xfId="0" applyNumberFormat="1" applyFont="1" applyFill="1" applyBorder="1" applyAlignment="1">
      <alignment horizontal="center"/>
    </xf>
    <xf numFmtId="0" fontId="30" fillId="46" borderId="0" xfId="0" applyFont="1" applyFill="1" applyAlignment="1">
      <alignment horizontal="left"/>
    </xf>
    <xf numFmtId="0" fontId="55" fillId="41" borderId="14" xfId="0" applyFont="1" applyFill="1" applyBorder="1"/>
    <xf numFmtId="166" fontId="55" fillId="41" borderId="0" xfId="56" applyNumberFormat="1" applyFont="1" applyFill="1" applyBorder="1" applyAlignment="1">
      <alignment horizontal="left"/>
    </xf>
    <xf numFmtId="0" fontId="30" fillId="26" borderId="33" xfId="0" applyFont="1" applyFill="1" applyBorder="1" applyAlignment="1">
      <alignment horizontal="left"/>
    </xf>
    <xf numFmtId="0" fontId="30" fillId="26" borderId="33" xfId="0" applyFont="1" applyFill="1" applyBorder="1"/>
    <xf numFmtId="0" fontId="33" fillId="30" borderId="33" xfId="0" applyFont="1" applyFill="1" applyBorder="1" applyAlignment="1">
      <alignment vertical="center" wrapText="1"/>
    </xf>
    <xf numFmtId="0" fontId="33" fillId="27" borderId="33" xfId="0" applyFont="1" applyFill="1" applyBorder="1"/>
    <xf numFmtId="0" fontId="30" fillId="0" borderId="33" xfId="0" applyFont="1" applyBorder="1"/>
    <xf numFmtId="3" fontId="33" fillId="0" borderId="33" xfId="0" applyNumberFormat="1" applyFont="1" applyBorder="1"/>
    <xf numFmtId="3" fontId="8" fillId="0" borderId="33" xfId="0" applyNumberFormat="1" applyFont="1" applyBorder="1"/>
    <xf numFmtId="3" fontId="30" fillId="0" borderId="33" xfId="0" applyNumberFormat="1" applyFont="1" applyBorder="1"/>
    <xf numFmtId="3" fontId="7" fillId="0" borderId="33" xfId="0" applyNumberFormat="1" applyFont="1" applyBorder="1"/>
    <xf numFmtId="0" fontId="7" fillId="0" borderId="33" xfId="0" applyFont="1" applyBorder="1"/>
    <xf numFmtId="0" fontId="0" fillId="24" borderId="21" xfId="0" applyFill="1" applyBorder="1" applyAlignment="1">
      <alignment horizontal="center" wrapText="1"/>
    </xf>
    <xf numFmtId="0" fontId="48" fillId="40" borderId="21" xfId="0" applyFont="1" applyFill="1" applyBorder="1"/>
    <xf numFmtId="0" fontId="48" fillId="0" borderId="33" xfId="0" applyFont="1" applyBorder="1" applyAlignment="1">
      <alignment horizontal="right"/>
    </xf>
    <xf numFmtId="165" fontId="0" fillId="0" borderId="33" xfId="0" applyNumberFormat="1" applyBorder="1"/>
    <xf numFmtId="170" fontId="52" fillId="0" borderId="14" xfId="82" applyNumberFormat="1" applyFont="1" applyBorder="1"/>
    <xf numFmtId="170" fontId="50" fillId="0" borderId="14" xfId="82" applyNumberFormat="1" applyFont="1" applyBorder="1"/>
    <xf numFmtId="9" fontId="0" fillId="0" borderId="0" xfId="0" applyNumberFormat="1"/>
    <xf numFmtId="165" fontId="0" fillId="0" borderId="10" xfId="0" applyNumberFormat="1" applyBorder="1"/>
    <xf numFmtId="9" fontId="0" fillId="0" borderId="0" xfId="0" applyNumberFormat="1" applyAlignment="1">
      <alignment horizontal="right"/>
    </xf>
    <xf numFmtId="0" fontId="0" fillId="0" borderId="20" xfId="0" applyBorder="1" applyAlignment="1">
      <alignment horizontal="left" wrapText="1"/>
    </xf>
    <xf numFmtId="0" fontId="48" fillId="0" borderId="12" xfId="0" applyFont="1" applyBorder="1" applyAlignment="1">
      <alignment horizontal="left" wrapText="1"/>
    </xf>
    <xf numFmtId="10" fontId="28" fillId="0" borderId="11" xfId="92" applyNumberFormat="1" applyFont="1" applyFill="1" applyBorder="1"/>
    <xf numFmtId="0" fontId="30" fillId="0" borderId="11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/>
    </xf>
    <xf numFmtId="0" fontId="30" fillId="0" borderId="11" xfId="0" applyFont="1" applyBorder="1" applyAlignment="1">
      <alignment horizontal="right" wrapText="1"/>
    </xf>
    <xf numFmtId="174" fontId="50" fillId="39" borderId="11" xfId="82" applyNumberFormat="1" applyFont="1" applyFill="1" applyBorder="1" applyAlignment="1" applyProtection="1">
      <alignment horizontal="center"/>
      <protection locked="0"/>
    </xf>
    <xf numFmtId="9" fontId="30" fillId="39" borderId="11" xfId="92" applyFont="1" applyFill="1" applyBorder="1" applyProtection="1">
      <protection locked="0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50" fillId="0" borderId="11" xfId="82" applyFont="1" applyBorder="1" applyAlignment="1">
      <alignment horizontal="center" wrapText="1"/>
    </xf>
    <xf numFmtId="3" fontId="50" fillId="0" borderId="11" xfId="82" applyNumberFormat="1" applyFont="1" applyBorder="1" applyAlignment="1">
      <alignment horizontal="center" wrapText="1"/>
    </xf>
    <xf numFmtId="0" fontId="50" fillId="0" borderId="0" xfId="82" applyFont="1" applyAlignment="1">
      <alignment horizontal="center" wrapText="1"/>
    </xf>
    <xf numFmtId="174" fontId="50" fillId="0" borderId="11" xfId="82" applyNumberFormat="1" applyFont="1" applyBorder="1" applyAlignment="1">
      <alignment horizontal="center"/>
    </xf>
    <xf numFmtId="165" fontId="50" fillId="39" borderId="11" xfId="82" applyNumberFormat="1" applyFont="1" applyFill="1" applyBorder="1" applyProtection="1">
      <protection locked="0"/>
    </xf>
    <xf numFmtId="165" fontId="50" fillId="0" borderId="11" xfId="82" applyNumberFormat="1" applyFont="1" applyBorder="1"/>
    <xf numFmtId="165" fontId="50" fillId="0" borderId="0" xfId="82" applyNumberFormat="1" applyFont="1"/>
    <xf numFmtId="165" fontId="52" fillId="0" borderId="0" xfId="82" applyNumberFormat="1" applyFont="1"/>
    <xf numFmtId="165" fontId="50" fillId="0" borderId="11" xfId="82" applyNumberFormat="1" applyFont="1" applyBorder="1" applyAlignment="1">
      <alignment horizontal="center" wrapText="1"/>
    </xf>
    <xf numFmtId="0" fontId="45" fillId="0" borderId="0" xfId="82" applyFont="1"/>
    <xf numFmtId="0" fontId="0" fillId="0" borderId="0" xfId="0" quotePrefix="1"/>
    <xf numFmtId="0" fontId="76" fillId="0" borderId="0" xfId="82" applyFont="1"/>
    <xf numFmtId="0" fontId="7" fillId="0" borderId="0" xfId="82" applyFont="1" applyAlignment="1">
      <alignment vertical="top"/>
    </xf>
    <xf numFmtId="0" fontId="77" fillId="0" borderId="0" xfId="72" applyFont="1" applyFill="1" applyBorder="1" applyAlignment="1" applyProtection="1">
      <alignment horizontal="left"/>
    </xf>
    <xf numFmtId="3" fontId="2" fillId="0" borderId="0" xfId="82" applyNumberFormat="1"/>
    <xf numFmtId="165" fontId="2" fillId="0" borderId="0" xfId="82" applyNumberFormat="1"/>
    <xf numFmtId="165" fontId="5" fillId="0" borderId="0" xfId="82" applyNumberFormat="1" applyFont="1"/>
    <xf numFmtId="0" fontId="2" fillId="0" borderId="0" xfId="82" applyAlignment="1">
      <alignment horizontal="center" wrapText="1"/>
    </xf>
    <xf numFmtId="165" fontId="2" fillId="0" borderId="0" xfId="82" applyNumberFormat="1" applyAlignment="1">
      <alignment horizontal="right"/>
    </xf>
    <xf numFmtId="0" fontId="78" fillId="0" borderId="0" xfId="0" applyFont="1"/>
    <xf numFmtId="0" fontId="72" fillId="0" borderId="0" xfId="0" applyFont="1"/>
    <xf numFmtId="0" fontId="79" fillId="0" borderId="0" xfId="0" applyFont="1" applyAlignment="1">
      <alignment vertical="top"/>
    </xf>
    <xf numFmtId="0" fontId="50" fillId="25" borderId="19" xfId="0" applyFont="1" applyFill="1" applyBorder="1" applyAlignment="1">
      <alignment horizontal="center" wrapText="1"/>
    </xf>
    <xf numFmtId="0" fontId="79" fillId="25" borderId="0" xfId="0" applyFont="1" applyFill="1"/>
    <xf numFmtId="0" fontId="72" fillId="25" borderId="0" xfId="0" applyFont="1" applyFill="1"/>
    <xf numFmtId="0" fontId="50" fillId="25" borderId="0" xfId="0" applyFont="1" applyFill="1"/>
    <xf numFmtId="6" fontId="52" fillId="48" borderId="0" xfId="0" applyNumberFormat="1" applyFont="1" applyFill="1"/>
    <xf numFmtId="165" fontId="28" fillId="0" borderId="17" xfId="0" applyNumberFormat="1" applyFont="1" applyBorder="1" applyAlignment="1">
      <alignment wrapText="1"/>
    </xf>
    <xf numFmtId="165" fontId="28" fillId="0" borderId="17" xfId="0" applyNumberFormat="1" applyFont="1" applyBorder="1"/>
    <xf numFmtId="1" fontId="50" fillId="0" borderId="11" xfId="0" applyNumberFormat="1" applyFont="1" applyBorder="1"/>
    <xf numFmtId="165" fontId="28" fillId="0" borderId="10" xfId="0" applyNumberFormat="1" applyFont="1" applyBorder="1"/>
    <xf numFmtId="0" fontId="43" fillId="37" borderId="0" xfId="0" applyFont="1" applyFill="1" applyAlignment="1">
      <alignment vertical="center"/>
    </xf>
    <xf numFmtId="0" fontId="50" fillId="0" borderId="12" xfId="82" applyFont="1" applyBorder="1" applyAlignment="1">
      <alignment horizontal="center" wrapText="1"/>
    </xf>
    <xf numFmtId="9" fontId="48" fillId="0" borderId="11" xfId="0" applyNumberFormat="1" applyFont="1" applyBorder="1" applyAlignment="1">
      <alignment horizontal="right"/>
    </xf>
    <xf numFmtId="174" fontId="50" fillId="0" borderId="11" xfId="82" applyNumberFormat="1" applyFont="1" applyBorder="1" applyAlignment="1" applyProtection="1">
      <alignment horizontal="center"/>
      <protection locked="0"/>
    </xf>
    <xf numFmtId="3" fontId="48" fillId="0" borderId="11" xfId="0" applyNumberFormat="1" applyFont="1" applyBorder="1" applyAlignment="1">
      <alignment horizontal="right"/>
    </xf>
    <xf numFmtId="0" fontId="30" fillId="0" borderId="16" xfId="0" applyFont="1" applyBorder="1" applyAlignment="1">
      <alignment horizontal="right"/>
    </xf>
    <xf numFmtId="0" fontId="30" fillId="0" borderId="16" xfId="0" applyFont="1" applyBorder="1" applyAlignment="1">
      <alignment horizontal="right" vertical="center"/>
    </xf>
    <xf numFmtId="3" fontId="50" fillId="0" borderId="11" xfId="0" applyNumberFormat="1" applyFont="1" applyBorder="1"/>
    <xf numFmtId="3" fontId="52" fillId="0" borderId="11" xfId="0" applyNumberFormat="1" applyFont="1" applyBorder="1"/>
    <xf numFmtId="3" fontId="30" fillId="0" borderId="11" xfId="92" applyNumberFormat="1" applyFont="1" applyFill="1" applyBorder="1" applyProtection="1">
      <protection locked="0"/>
    </xf>
    <xf numFmtId="0" fontId="48" fillId="0" borderId="0" xfId="0" applyFont="1" applyAlignment="1">
      <alignment horizontal="right" vertical="center"/>
    </xf>
    <xf numFmtId="0" fontId="50" fillId="25" borderId="33" xfId="0" applyFont="1" applyFill="1" applyBorder="1" applyAlignment="1">
      <alignment horizontal="center" wrapText="1"/>
    </xf>
    <xf numFmtId="0" fontId="50" fillId="25" borderId="21" xfId="0" applyFont="1" applyFill="1" applyBorder="1" applyAlignment="1">
      <alignment horizontal="center" wrapText="1"/>
    </xf>
    <xf numFmtId="0" fontId="28" fillId="0" borderId="3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" fillId="0" borderId="23" xfId="82" applyBorder="1"/>
    <xf numFmtId="0" fontId="2" fillId="0" borderId="10" xfId="82" applyBorder="1"/>
    <xf numFmtId="0" fontId="2" fillId="0" borderId="22" xfId="82" applyBorder="1"/>
    <xf numFmtId="0" fontId="28" fillId="0" borderId="14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50" fillId="0" borderId="33" xfId="82" applyFont="1" applyBorder="1" applyAlignment="1">
      <alignment horizontal="center"/>
    </xf>
    <xf numFmtId="0" fontId="50" fillId="0" borderId="21" xfId="82" applyFont="1" applyBorder="1" applyAlignment="1">
      <alignment horizontal="center"/>
    </xf>
    <xf numFmtId="0" fontId="28" fillId="0" borderId="0" xfId="0" applyFont="1" applyAlignment="1">
      <alignment vertical="center"/>
    </xf>
    <xf numFmtId="174" fontId="50" fillId="0" borderId="11" xfId="82" applyNumberFormat="1" applyFont="1" applyBorder="1" applyAlignment="1">
      <alignment horizontal="center" wrapText="1"/>
    </xf>
    <xf numFmtId="169" fontId="50" fillId="0" borderId="11" xfId="0" applyNumberFormat="1" applyFont="1" applyBorder="1" applyAlignment="1">
      <alignment horizontal="center"/>
    </xf>
    <xf numFmtId="169" fontId="50" fillId="0" borderId="11" xfId="82" applyNumberFormat="1" applyFont="1" applyBorder="1" applyAlignment="1">
      <alignment horizontal="center" wrapText="1"/>
    </xf>
    <xf numFmtId="169" fontId="50" fillId="0" borderId="11" xfId="82" applyNumberFormat="1" applyFont="1" applyBorder="1" applyAlignment="1" applyProtection="1">
      <alignment horizontal="center"/>
      <protection locked="0"/>
    </xf>
    <xf numFmtId="0" fontId="30" fillId="0" borderId="18" xfId="0" applyFont="1" applyBorder="1" applyAlignment="1">
      <alignment horizontal="right"/>
    </xf>
    <xf numFmtId="0" fontId="30" fillId="0" borderId="18" xfId="0" applyFont="1" applyBorder="1" applyAlignment="1">
      <alignment horizontal="right" vertical="center"/>
    </xf>
    <xf numFmtId="0" fontId="52" fillId="0" borderId="38" xfId="82" applyFont="1" applyBorder="1" applyAlignment="1">
      <alignment horizontal="right"/>
    </xf>
    <xf numFmtId="0" fontId="33" fillId="0" borderId="16" xfId="0" applyFont="1" applyBorder="1" applyAlignment="1">
      <alignment horizontal="right"/>
    </xf>
    <xf numFmtId="0" fontId="0" fillId="24" borderId="0" xfId="0" applyFill="1" applyAlignment="1">
      <alignment horizontal="center" wrapText="1"/>
    </xf>
    <xf numFmtId="0" fontId="0" fillId="0" borderId="22" xfId="0" applyBorder="1" applyAlignment="1">
      <alignment horizontal="center" wrapText="1"/>
    </xf>
    <xf numFmtId="10" fontId="0" fillId="0" borderId="0" xfId="92" applyNumberFormat="1" applyFont="1" applyFill="1" applyBorder="1"/>
    <xf numFmtId="0" fontId="42" fillId="43" borderId="33" xfId="0" applyFont="1" applyFill="1" applyBorder="1"/>
    <xf numFmtId="0" fontId="42" fillId="37" borderId="0" xfId="0" applyFont="1" applyFill="1" applyAlignment="1">
      <alignment horizontal="center" wrapText="1"/>
    </xf>
    <xf numFmtId="164" fontId="0" fillId="0" borderId="11" xfId="0" applyNumberFormat="1" applyBorder="1"/>
    <xf numFmtId="164" fontId="48" fillId="0" borderId="11" xfId="0" applyNumberFormat="1" applyFont="1" applyBorder="1"/>
    <xf numFmtId="164" fontId="50" fillId="0" borderId="11" xfId="0" applyNumberFormat="1" applyFont="1" applyBorder="1"/>
    <xf numFmtId="0" fontId="71" fillId="0" borderId="40" xfId="0" applyFont="1" applyBorder="1"/>
    <xf numFmtId="0" fontId="72" fillId="0" borderId="41" xfId="0" applyFont="1" applyBorder="1"/>
    <xf numFmtId="0" fontId="72" fillId="0" borderId="42" xfId="0" applyFont="1" applyBorder="1"/>
    <xf numFmtId="0" fontId="52" fillId="0" borderId="43" xfId="0" applyFont="1" applyBorder="1"/>
    <xf numFmtId="0" fontId="50" fillId="0" borderId="37" xfId="82" applyFont="1" applyBorder="1" applyAlignment="1">
      <alignment horizontal="center" wrapText="1"/>
    </xf>
    <xf numFmtId="0" fontId="50" fillId="0" borderId="43" xfId="0" applyFont="1" applyBorder="1"/>
    <xf numFmtId="165" fontId="50" fillId="0" borderId="37" xfId="82" applyNumberFormat="1" applyFont="1" applyBorder="1"/>
    <xf numFmtId="0" fontId="50" fillId="0" borderId="24" xfId="0" applyFont="1" applyBorder="1" applyAlignment="1">
      <alignment vertical="top"/>
    </xf>
    <xf numFmtId="0" fontId="73" fillId="0" borderId="44" xfId="0" applyFont="1" applyBorder="1"/>
    <xf numFmtId="0" fontId="50" fillId="25" borderId="45" xfId="0" applyFont="1" applyFill="1" applyBorder="1"/>
    <xf numFmtId="0" fontId="52" fillId="0" borderId="24" xfId="0" applyFont="1" applyBorder="1"/>
    <xf numFmtId="6" fontId="52" fillId="48" borderId="45" xfId="0" applyNumberFormat="1" applyFont="1" applyFill="1" applyBorder="1"/>
    <xf numFmtId="0" fontId="0" fillId="0" borderId="44" xfId="0" quotePrefix="1" applyBorder="1"/>
    <xf numFmtId="0" fontId="0" fillId="0" borderId="46" xfId="0" quotePrefix="1" applyBorder="1"/>
    <xf numFmtId="0" fontId="79" fillId="25" borderId="30" xfId="0" applyFont="1" applyFill="1" applyBorder="1"/>
    <xf numFmtId="0" fontId="72" fillId="25" borderId="30" xfId="0" applyFont="1" applyFill="1" applyBorder="1"/>
    <xf numFmtId="0" fontId="50" fillId="25" borderId="30" xfId="0" applyFont="1" applyFill="1" applyBorder="1"/>
    <xf numFmtId="6" fontId="52" fillId="48" borderId="47" xfId="0" applyNumberFormat="1" applyFont="1" applyFill="1" applyBorder="1"/>
    <xf numFmtId="0" fontId="7" fillId="0" borderId="41" xfId="82" applyFont="1" applyBorder="1"/>
    <xf numFmtId="0" fontId="7" fillId="0" borderId="42" xfId="82" applyFont="1" applyBorder="1"/>
    <xf numFmtId="0" fontId="52" fillId="0" borderId="24" xfId="82" applyFont="1" applyBorder="1"/>
    <xf numFmtId="0" fontId="50" fillId="0" borderId="24" xfId="82" applyFont="1" applyBorder="1" applyAlignment="1">
      <alignment vertical="top"/>
    </xf>
    <xf numFmtId="0" fontId="42" fillId="0" borderId="44" xfId="0" applyFont="1" applyBorder="1"/>
    <xf numFmtId="164" fontId="50" fillId="0" borderId="0" xfId="82" applyNumberFormat="1" applyFont="1" applyAlignment="1">
      <alignment horizontal="right"/>
    </xf>
    <xf numFmtId="165" fontId="52" fillId="0" borderId="45" xfId="82" applyNumberFormat="1" applyFont="1" applyBorder="1"/>
    <xf numFmtId="0" fontId="75" fillId="0" borderId="44" xfId="82" applyFont="1" applyBorder="1"/>
    <xf numFmtId="0" fontId="50" fillId="0" borderId="45" xfId="82" applyFont="1" applyBorder="1"/>
    <xf numFmtId="0" fontId="42" fillId="0" borderId="44" xfId="82" applyFont="1" applyBorder="1" applyAlignment="1">
      <alignment vertical="top"/>
    </xf>
    <xf numFmtId="3" fontId="50" fillId="0" borderId="0" xfId="82" applyNumberFormat="1" applyFont="1"/>
    <xf numFmtId="0" fontId="60" fillId="0" borderId="44" xfId="0" applyFont="1" applyBorder="1"/>
    <xf numFmtId="0" fontId="0" fillId="0" borderId="44" xfId="0" applyBorder="1"/>
    <xf numFmtId="165" fontId="2" fillId="0" borderId="45" xfId="82" applyNumberFormat="1" applyBorder="1"/>
    <xf numFmtId="0" fontId="0" fillId="0" borderId="45" xfId="0" quotePrefix="1" applyBorder="1"/>
    <xf numFmtId="0" fontId="7" fillId="0" borderId="45" xfId="82" applyFont="1" applyBorder="1"/>
    <xf numFmtId="0" fontId="2" fillId="0" borderId="30" xfId="82" applyBorder="1"/>
    <xf numFmtId="3" fontId="2" fillId="0" borderId="30" xfId="82" applyNumberFormat="1" applyBorder="1"/>
    <xf numFmtId="165" fontId="2" fillId="0" borderId="47" xfId="82" applyNumberFormat="1" applyBorder="1"/>
    <xf numFmtId="0" fontId="73" fillId="0" borderId="44" xfId="82" applyFont="1" applyBorder="1"/>
    <xf numFmtId="0" fontId="48" fillId="0" borderId="40" xfId="0" applyFont="1" applyBorder="1"/>
    <xf numFmtId="0" fontId="49" fillId="25" borderId="45" xfId="82" applyFont="1" applyFill="1" applyBorder="1"/>
    <xf numFmtId="44" fontId="0" fillId="0" borderId="0" xfId="0" applyNumberFormat="1"/>
    <xf numFmtId="0" fontId="45" fillId="0" borderId="30" xfId="82" applyFont="1" applyBorder="1"/>
    <xf numFmtId="0" fontId="49" fillId="25" borderId="30" xfId="82" applyFont="1" applyFill="1" applyBorder="1"/>
    <xf numFmtId="0" fontId="49" fillId="25" borderId="47" xfId="82" applyFont="1" applyFill="1" applyBorder="1"/>
    <xf numFmtId="0" fontId="52" fillId="0" borderId="44" xfId="0" applyFont="1" applyBorder="1"/>
    <xf numFmtId="0" fontId="52" fillId="0" borderId="44" xfId="0" applyFont="1" applyBorder="1" applyAlignment="1">
      <alignment vertical="top"/>
    </xf>
    <xf numFmtId="0" fontId="80" fillId="0" borderId="48" xfId="0" applyFont="1" applyBorder="1"/>
    <xf numFmtId="0" fontId="0" fillId="0" borderId="49" xfId="0" applyBorder="1"/>
    <xf numFmtId="0" fontId="0" fillId="0" borderId="50" xfId="0" applyBorder="1"/>
    <xf numFmtId="165" fontId="50" fillId="0" borderId="45" xfId="82" applyNumberFormat="1" applyFont="1" applyBorder="1"/>
    <xf numFmtId="0" fontId="80" fillId="0" borderId="44" xfId="0" applyFont="1" applyBorder="1"/>
    <xf numFmtId="165" fontId="2" fillId="0" borderId="45" xfId="82" applyNumberFormat="1" applyBorder="1" applyAlignment="1">
      <alignment horizontal="right"/>
    </xf>
    <xf numFmtId="0" fontId="2" fillId="0" borderId="0" xfId="82" applyAlignment="1">
      <alignment horizontal="left"/>
    </xf>
    <xf numFmtId="0" fontId="7" fillId="0" borderId="45" xfId="82" applyFont="1" applyBorder="1" applyAlignment="1">
      <alignment horizontal="left"/>
    </xf>
    <xf numFmtId="0" fontId="77" fillId="0" borderId="30" xfId="72" applyFont="1" applyFill="1" applyBorder="1" applyAlignment="1" applyProtection="1">
      <alignment horizontal="left"/>
    </xf>
    <xf numFmtId="0" fontId="7" fillId="0" borderId="47" xfId="82" applyFont="1" applyBorder="1"/>
    <xf numFmtId="0" fontId="0" fillId="0" borderId="45" xfId="0" applyBorder="1"/>
    <xf numFmtId="0" fontId="0" fillId="0" borderId="44" xfId="0" applyBorder="1" applyAlignment="1">
      <alignment horizontal="left"/>
    </xf>
    <xf numFmtId="0" fontId="7" fillId="0" borderId="30" xfId="82" applyFont="1" applyBorder="1"/>
    <xf numFmtId="0" fontId="60" fillId="0" borderId="48" xfId="0" applyFont="1" applyBorder="1"/>
    <xf numFmtId="0" fontId="0" fillId="40" borderId="11" xfId="0" applyFill="1" applyBorder="1" applyAlignment="1">
      <alignment horizontal="left"/>
    </xf>
    <xf numFmtId="0" fontId="0" fillId="42" borderId="11" xfId="0" applyFill="1" applyBorder="1" applyAlignment="1">
      <alignment horizontal="left"/>
    </xf>
    <xf numFmtId="0" fontId="0" fillId="42" borderId="15" xfId="0" applyFill="1" applyBorder="1" applyAlignment="1">
      <alignment horizontal="left"/>
    </xf>
    <xf numFmtId="0" fontId="0" fillId="43" borderId="11" xfId="0" applyFill="1" applyBorder="1" applyAlignment="1">
      <alignment horizontal="left"/>
    </xf>
    <xf numFmtId="0" fontId="50" fillId="0" borderId="11" xfId="0" applyFont="1" applyBorder="1" applyAlignment="1">
      <alignment horizontal="center"/>
    </xf>
    <xf numFmtId="174" fontId="50" fillId="0" borderId="11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/>
    </xf>
    <xf numFmtId="165" fontId="50" fillId="0" borderId="12" xfId="82" applyNumberFormat="1" applyFont="1" applyBorder="1"/>
    <xf numFmtId="0" fontId="7" fillId="0" borderId="44" xfId="82" applyFont="1" applyBorder="1"/>
    <xf numFmtId="3" fontId="0" fillId="43" borderId="17" xfId="0" applyNumberFormat="1" applyFill="1" applyBorder="1"/>
    <xf numFmtId="0" fontId="0" fillId="0" borderId="11" xfId="0" applyBorder="1" applyAlignment="1">
      <alignment horizontal="left"/>
    </xf>
    <xf numFmtId="3" fontId="50" fillId="0" borderId="11" xfId="0" applyNumberFormat="1" applyFont="1" applyBorder="1" applyAlignment="1">
      <alignment horizontal="right" wrapText="1"/>
    </xf>
    <xf numFmtId="3" fontId="50" fillId="40" borderId="0" xfId="0" applyNumberFormat="1" applyFont="1" applyFill="1"/>
    <xf numFmtId="0" fontId="29" fillId="0" borderId="11" xfId="72" applyBorder="1" applyAlignment="1" applyProtection="1">
      <alignment wrapText="1"/>
    </xf>
    <xf numFmtId="0" fontId="4" fillId="25" borderId="0" xfId="0" applyFont="1" applyFill="1" applyAlignment="1">
      <alignment vertical="center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164" fontId="61" fillId="39" borderId="11" xfId="82" applyNumberFormat="1" applyFont="1" applyFill="1" applyBorder="1" applyProtection="1">
      <protection locked="0"/>
    </xf>
    <xf numFmtId="9" fontId="61" fillId="39" borderId="12" xfId="92" applyFont="1" applyFill="1" applyBorder="1" applyProtection="1">
      <protection locked="0"/>
    </xf>
    <xf numFmtId="168" fontId="0" fillId="39" borderId="11" xfId="92" applyNumberFormat="1" applyFont="1" applyFill="1" applyBorder="1" applyProtection="1">
      <protection locked="0"/>
    </xf>
    <xf numFmtId="9" fontId="0" fillId="39" borderId="11" xfId="0" applyNumberFormat="1" applyFill="1" applyBorder="1" applyAlignment="1" applyProtection="1">
      <alignment horizontal="right"/>
      <protection locked="0"/>
    </xf>
    <xf numFmtId="168" fontId="0" fillId="39" borderId="11" xfId="0" applyNumberFormat="1" applyFill="1" applyBorder="1" applyAlignment="1" applyProtection="1">
      <alignment horizontal="right"/>
      <protection locked="0"/>
    </xf>
    <xf numFmtId="169" fontId="0" fillId="39" borderId="11" xfId="0" applyNumberFormat="1" applyFill="1" applyBorder="1" applyAlignment="1" applyProtection="1">
      <alignment horizontal="center"/>
      <protection locked="0"/>
    </xf>
    <xf numFmtId="9" fontId="0" fillId="39" borderId="32" xfId="0" applyNumberFormat="1" applyFill="1" applyBorder="1" applyProtection="1">
      <protection locked="0"/>
    </xf>
    <xf numFmtId="0" fontId="0" fillId="39" borderId="31" xfId="0" applyFill="1" applyBorder="1" applyProtection="1">
      <protection locked="0"/>
    </xf>
    <xf numFmtId="0" fontId="0" fillId="39" borderId="34" xfId="0" applyFill="1" applyBorder="1" applyProtection="1">
      <protection locked="0"/>
    </xf>
    <xf numFmtId="0" fontId="0" fillId="39" borderId="39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0" fontId="0" fillId="39" borderId="32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0" fontId="0" fillId="39" borderId="34" xfId="0" applyFill="1" applyBorder="1" applyAlignment="1" applyProtection="1">
      <alignment horizontal="center" wrapText="1"/>
      <protection locked="0"/>
    </xf>
    <xf numFmtId="164" fontId="0" fillId="39" borderId="15" xfId="0" applyNumberFormat="1" applyFill="1" applyBorder="1" applyProtection="1">
      <protection locked="0"/>
    </xf>
    <xf numFmtId="0" fontId="0" fillId="39" borderId="11" xfId="0" applyFill="1" applyBorder="1" applyAlignment="1" applyProtection="1">
      <alignment horizontal="center" wrapText="1"/>
      <protection locked="0"/>
    </xf>
    <xf numFmtId="0" fontId="50" fillId="39" borderId="11" xfId="0" applyFont="1" applyFill="1" applyBorder="1" applyAlignment="1" applyProtection="1">
      <alignment horizontal="center"/>
      <protection locked="0"/>
    </xf>
    <xf numFmtId="10" fontId="50" fillId="39" borderId="11" xfId="0" applyNumberFormat="1" applyFont="1" applyFill="1" applyBorder="1" applyAlignment="1" applyProtection="1">
      <alignment horizontal="center"/>
      <protection locked="0"/>
    </xf>
    <xf numFmtId="8" fontId="50" fillId="39" borderId="11" xfId="0" applyNumberFormat="1" applyFont="1" applyFill="1" applyBorder="1" applyProtection="1">
      <protection locked="0"/>
    </xf>
    <xf numFmtId="9" fontId="72" fillId="39" borderId="11" xfId="0" applyNumberFormat="1" applyFont="1" applyFill="1" applyBorder="1" applyProtection="1">
      <protection locked="0"/>
    </xf>
    <xf numFmtId="0" fontId="50" fillId="49" borderId="11" xfId="0" applyFont="1" applyFill="1" applyBorder="1" applyAlignment="1" applyProtection="1">
      <alignment horizontal="center"/>
      <protection locked="0"/>
    </xf>
    <xf numFmtId="6" fontId="50" fillId="39" borderId="11" xfId="0" applyNumberFormat="1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center"/>
      <protection locked="0"/>
    </xf>
    <xf numFmtId="165" fontId="50" fillId="0" borderId="11" xfId="82" applyNumberFormat="1" applyFont="1" applyBorder="1" applyAlignment="1" applyProtection="1">
      <alignment horizontal="center" wrapText="1"/>
      <protection locked="0"/>
    </xf>
    <xf numFmtId="0" fontId="0" fillId="39" borderId="11" xfId="0" applyFill="1" applyBorder="1" applyAlignment="1" applyProtection="1">
      <alignment horizontal="right"/>
      <protection locked="0"/>
    </xf>
    <xf numFmtId="3" fontId="48" fillId="0" borderId="0" xfId="0" applyNumberFormat="1" applyFont="1" applyProtection="1">
      <protection locked="0"/>
    </xf>
    <xf numFmtId="0" fontId="0" fillId="39" borderId="31" xfId="0" applyFill="1" applyBorder="1" applyAlignment="1" applyProtection="1">
      <alignment horizontal="center"/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0" fontId="81" fillId="0" borderId="0" xfId="0" applyFont="1"/>
    <xf numFmtId="0" fontId="82" fillId="0" borderId="0" xfId="0" applyFont="1"/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61" fillId="0" borderId="20" xfId="72" applyFont="1" applyFill="1" applyBorder="1" applyAlignment="1" applyProtection="1">
      <alignment horizontal="left" vertical="center" wrapText="1"/>
      <protection locked="0"/>
    </xf>
    <xf numFmtId="0" fontId="50" fillId="0" borderId="20" xfId="0" applyFont="1" applyBorder="1" applyAlignment="1" applyProtection="1">
      <alignment wrapText="1"/>
      <protection locked="0"/>
    </xf>
    <xf numFmtId="0" fontId="50" fillId="0" borderId="17" xfId="0" applyFont="1" applyBorder="1" applyAlignment="1" applyProtection="1">
      <alignment wrapText="1"/>
      <protection locked="0"/>
    </xf>
    <xf numFmtId="0" fontId="61" fillId="0" borderId="20" xfId="72" applyFont="1" applyFill="1" applyBorder="1" applyAlignment="1" applyProtection="1">
      <alignment horizontal="left" vertical="center" wrapText="1"/>
    </xf>
    <xf numFmtId="0" fontId="50" fillId="0" borderId="20" xfId="0" applyFont="1" applyBorder="1" applyAlignment="1">
      <alignment wrapText="1"/>
    </xf>
    <xf numFmtId="0" fontId="50" fillId="0" borderId="17" xfId="0" applyFont="1" applyBorder="1" applyAlignment="1">
      <alignment wrapText="1"/>
    </xf>
    <xf numFmtId="0" fontId="29" fillId="0" borderId="12" xfId="72" applyFill="1" applyBorder="1" applyAlignment="1" applyProtection="1">
      <alignment horizontal="left" vertical="top" wrapText="1"/>
    </xf>
    <xf numFmtId="0" fontId="29" fillId="0" borderId="20" xfId="72" applyFill="1" applyBorder="1" applyAlignment="1" applyProtection="1">
      <alignment horizontal="left" vertical="top" wrapText="1"/>
    </xf>
    <xf numFmtId="0" fontId="29" fillId="0" borderId="17" xfId="72" applyFill="1" applyBorder="1" applyAlignment="1" applyProtection="1">
      <alignment horizontal="left" vertical="top" wrapText="1"/>
    </xf>
    <xf numFmtId="0" fontId="0" fillId="0" borderId="20" xfId="0" applyBorder="1" applyAlignment="1">
      <alignment horizontal="left" wrapText="1"/>
    </xf>
    <xf numFmtId="0" fontId="50" fillId="25" borderId="12" xfId="0" applyFont="1" applyFill="1" applyBorder="1" applyAlignment="1">
      <alignment horizontal="center" wrapText="1"/>
    </xf>
    <xf numFmtId="0" fontId="50" fillId="25" borderId="20" xfId="0" applyFont="1" applyFill="1" applyBorder="1" applyAlignment="1">
      <alignment horizontal="center" wrapText="1"/>
    </xf>
    <xf numFmtId="0" fontId="50" fillId="25" borderId="17" xfId="0" applyFont="1" applyFill="1" applyBorder="1" applyAlignment="1">
      <alignment horizontal="center" wrapText="1"/>
    </xf>
    <xf numFmtId="0" fontId="50" fillId="0" borderId="12" xfId="82" applyFont="1" applyBorder="1" applyAlignment="1">
      <alignment horizontal="center" wrapText="1"/>
    </xf>
    <xf numFmtId="0" fontId="50" fillId="0" borderId="20" xfId="82" applyFont="1" applyBorder="1" applyAlignment="1">
      <alignment horizontal="center" wrapText="1"/>
    </xf>
    <xf numFmtId="0" fontId="50" fillId="0" borderId="17" xfId="82" applyFont="1" applyBorder="1" applyAlignment="1">
      <alignment horizontal="center" wrapText="1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7" borderId="12" xfId="82" applyFont="1" applyFill="1" applyBorder="1" applyAlignment="1">
      <alignment horizontal="center" vertical="center"/>
    </xf>
    <xf numFmtId="0" fontId="48" fillId="47" borderId="20" xfId="82" applyFont="1" applyFill="1" applyBorder="1" applyAlignment="1">
      <alignment horizontal="center" vertical="center"/>
    </xf>
    <xf numFmtId="0" fontId="48" fillId="47" borderId="17" xfId="82" applyFont="1" applyFill="1" applyBorder="1" applyAlignment="1">
      <alignment horizontal="center" vertical="center"/>
    </xf>
    <xf numFmtId="0" fontId="62" fillId="45" borderId="23" xfId="82" applyFont="1" applyFill="1" applyBorder="1" applyAlignment="1">
      <alignment horizontal="center"/>
    </xf>
    <xf numFmtId="0" fontId="62" fillId="45" borderId="10" xfId="82" applyFont="1" applyFill="1" applyBorder="1" applyAlignment="1">
      <alignment horizontal="center"/>
    </xf>
    <xf numFmtId="0" fontId="62" fillId="45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FF00FF"/>
      <color rgb="FFE4E5B5"/>
      <color rgb="FF18646E"/>
      <color rgb="FFE4ED69"/>
      <color rgb="FF15434A"/>
      <color rgb="FF51560A"/>
      <color rgb="FF41441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ICE/NICE%20Templates/Adoption%20and%20impact%20tools/Resource%20impact%20tools/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NHSE area teams</v>
          </cell>
        </row>
        <row r="18">
          <cell r="L18" t="str">
            <v>Local authorities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statswales.gov.wales/Catalogue/Population-and-Migration/Population/Estimates/Local-Health-Boards" TargetMode="Externa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hyperlink" Target="https://bnf.nice.org.uk/" TargetMode="External"/><Relationship Id="rId5" Type="http://schemas.openxmlformats.org/officeDocument/2006/relationships/hyperlink" Target="https://digital.nhs.uk/data-and-information/data-tools-and-services/data-services/general-practice-data-hub/quality-outcomes-framework-qof" TargetMode="External"/><Relationship Id="rId4" Type="http://schemas.openxmlformats.org/officeDocument/2006/relationships/hyperlink" Target="https://www.nisra.gov.uk/statistics/population/mid-year-population-estimates" TargetMode="Externa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O30"/>
  <sheetViews>
    <sheetView showGridLines="0" tabSelected="1" topLeftCell="A4" zoomScale="80" zoomScaleNormal="80" zoomScaleSheetLayoutView="80" workbookViewId="0">
      <selection activeCell="K28" sqref="K28"/>
    </sheetView>
  </sheetViews>
  <sheetFormatPr defaultRowHeight="15" x14ac:dyDescent="0.25"/>
  <cols>
    <col min="1" max="1" width="1.42578125" customWidth="1"/>
    <col min="2" max="2" width="1.85546875" customWidth="1"/>
    <col min="5" max="5" width="12.85546875" customWidth="1"/>
    <col min="13" max="13" width="14.28515625" customWidth="1"/>
    <col min="14" max="14" width="8.7109375" customWidth="1"/>
    <col min="15" max="15" width="1.5703125" customWidth="1"/>
    <col min="16" max="16" width="1.42578125" customWidth="1"/>
    <col min="21" max="21" width="31" customWidth="1"/>
  </cols>
  <sheetData>
    <row r="2" spans="2:15" x14ac:dyDescent="0.25">
      <c r="B2" s="18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171"/>
    </row>
    <row r="3" spans="2:15" x14ac:dyDescent="0.25">
      <c r="B3" s="174"/>
      <c r="O3" s="173"/>
    </row>
    <row r="4" spans="2:15" x14ac:dyDescent="0.25">
      <c r="B4" s="174"/>
      <c r="O4" s="173"/>
    </row>
    <row r="5" spans="2:15" x14ac:dyDescent="0.25">
      <c r="B5" s="174"/>
      <c r="O5" s="173"/>
    </row>
    <row r="6" spans="2:15" x14ac:dyDescent="0.25">
      <c r="B6" s="174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73"/>
    </row>
    <row r="7" spans="2:15" ht="31.5" x14ac:dyDescent="0.5">
      <c r="B7" s="174"/>
      <c r="C7" s="188" t="s">
        <v>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73"/>
    </row>
    <row r="8" spans="2:15" x14ac:dyDescent="0.25">
      <c r="B8" s="174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73"/>
    </row>
    <row r="9" spans="2:15" x14ac:dyDescent="0.25">
      <c r="B9" s="174"/>
      <c r="O9" s="173"/>
    </row>
    <row r="10" spans="2:15" ht="31.5" x14ac:dyDescent="0.5">
      <c r="B10" s="174"/>
      <c r="C10" s="190" t="s">
        <v>1</v>
      </c>
      <c r="O10" s="173"/>
    </row>
    <row r="11" spans="2:15" ht="31.5" x14ac:dyDescent="0.25">
      <c r="B11" s="174"/>
      <c r="C11" s="336" t="s">
        <v>1077</v>
      </c>
      <c r="O11" s="173"/>
    </row>
    <row r="12" spans="2:15" ht="21.75" customHeight="1" x14ac:dyDescent="0.25">
      <c r="B12" s="174"/>
      <c r="C12" s="336"/>
      <c r="O12" s="173"/>
    </row>
    <row r="13" spans="2:15" ht="31.5" x14ac:dyDescent="0.5">
      <c r="B13" s="174"/>
      <c r="C13" s="189" t="s">
        <v>978</v>
      </c>
      <c r="D13" s="191"/>
      <c r="O13" s="173"/>
    </row>
    <row r="14" spans="2:15" ht="19.5" customHeight="1" x14ac:dyDescent="0.5">
      <c r="B14" s="174"/>
      <c r="C14" s="189"/>
      <c r="D14" s="191"/>
      <c r="O14" s="173"/>
    </row>
    <row r="15" spans="2:15" ht="19.5" customHeight="1" x14ac:dyDescent="0.5">
      <c r="B15" s="174"/>
      <c r="C15" s="730" t="s">
        <v>1083</v>
      </c>
      <c r="D15" s="191"/>
      <c r="O15" s="173"/>
    </row>
    <row r="16" spans="2:15" ht="19.5" customHeight="1" x14ac:dyDescent="0.5">
      <c r="B16" s="174"/>
      <c r="C16" s="729" t="s">
        <v>1078</v>
      </c>
      <c r="D16" s="191"/>
      <c r="O16" s="173"/>
    </row>
    <row r="17" spans="2:15" ht="19.5" customHeight="1" x14ac:dyDescent="0.5">
      <c r="B17" s="174"/>
      <c r="C17" s="729" t="s">
        <v>1079</v>
      </c>
      <c r="D17" s="191"/>
      <c r="O17" s="173"/>
    </row>
    <row r="18" spans="2:15" ht="19.5" customHeight="1" x14ac:dyDescent="0.5">
      <c r="B18" s="174"/>
      <c r="C18" s="729" t="s">
        <v>1080</v>
      </c>
      <c r="D18" s="191"/>
      <c r="O18" s="173"/>
    </row>
    <row r="19" spans="2:15" ht="19.5" customHeight="1" x14ac:dyDescent="0.5">
      <c r="B19" s="174"/>
      <c r="C19" s="729" t="s">
        <v>1081</v>
      </c>
      <c r="D19" s="191"/>
      <c r="O19" s="173"/>
    </row>
    <row r="20" spans="2:15" ht="19.5" customHeight="1" x14ac:dyDescent="0.5">
      <c r="B20" s="174"/>
      <c r="C20" s="729" t="s">
        <v>1082</v>
      </c>
      <c r="D20" s="191"/>
      <c r="O20" s="173"/>
    </row>
    <row r="21" spans="2:15" x14ac:dyDescent="0.25">
      <c r="B21" s="174"/>
      <c r="O21" s="173"/>
    </row>
    <row r="22" spans="2:15" x14ac:dyDescent="0.25">
      <c r="B22" s="174"/>
      <c r="O22" s="173"/>
    </row>
    <row r="23" spans="2:15" x14ac:dyDescent="0.25">
      <c r="B23" s="174"/>
      <c r="C23" s="163" t="s">
        <v>2</v>
      </c>
      <c r="D23" s="206"/>
      <c r="E23" s="182"/>
      <c r="F23" s="249" t="s">
        <v>1070</v>
      </c>
      <c r="G23" s="206"/>
      <c r="H23" s="206"/>
      <c r="I23" s="206"/>
      <c r="J23" s="206"/>
      <c r="K23" s="206"/>
      <c r="L23" s="206"/>
      <c r="M23" s="182"/>
      <c r="O23" s="173"/>
    </row>
    <row r="24" spans="2:15" x14ac:dyDescent="0.25">
      <c r="B24" s="174"/>
      <c r="C24" s="163" t="s">
        <v>3</v>
      </c>
      <c r="D24" s="206"/>
      <c r="E24" s="182"/>
      <c r="F24" s="249" t="s">
        <v>1066</v>
      </c>
      <c r="G24" s="206"/>
      <c r="H24" s="206"/>
      <c r="I24" s="206"/>
      <c r="J24" s="206"/>
      <c r="K24" s="206"/>
      <c r="L24" s="206"/>
      <c r="M24" s="182"/>
      <c r="O24" s="173"/>
    </row>
    <row r="25" spans="2:15" x14ac:dyDescent="0.25">
      <c r="B25" s="174"/>
      <c r="C25" s="163" t="s">
        <v>4</v>
      </c>
      <c r="D25" s="206"/>
      <c r="E25" s="182"/>
      <c r="F25" s="249" t="s">
        <v>1084</v>
      </c>
      <c r="G25" s="206"/>
      <c r="H25" s="206"/>
      <c r="I25" s="206"/>
      <c r="J25" s="206"/>
      <c r="K25" s="206"/>
      <c r="L25" s="206"/>
      <c r="M25" s="182"/>
      <c r="O25" s="173"/>
    </row>
    <row r="26" spans="2:15" x14ac:dyDescent="0.25">
      <c r="B26" s="174"/>
      <c r="C26" s="163" t="s">
        <v>5</v>
      </c>
      <c r="D26" s="206"/>
      <c r="E26" s="182"/>
      <c r="F26" s="249" t="s">
        <v>1067</v>
      </c>
      <c r="G26" s="206"/>
      <c r="H26" s="206"/>
      <c r="I26" s="206"/>
      <c r="J26" s="206"/>
      <c r="K26" s="206"/>
      <c r="L26" s="206"/>
      <c r="M26" s="182"/>
      <c r="O26" s="173"/>
    </row>
    <row r="27" spans="2:15" x14ac:dyDescent="0.25">
      <c r="B27" s="174"/>
      <c r="C27" s="249" t="s">
        <v>6</v>
      </c>
      <c r="D27" s="206"/>
      <c r="E27" s="182"/>
      <c r="F27" s="249" t="s">
        <v>7</v>
      </c>
      <c r="G27" s="206"/>
      <c r="H27" s="206"/>
      <c r="I27" s="206"/>
      <c r="J27" s="206"/>
      <c r="K27" s="206"/>
      <c r="L27" s="206"/>
      <c r="M27" s="182"/>
      <c r="O27" s="173"/>
    </row>
    <row r="28" spans="2:15" x14ac:dyDescent="0.25">
      <c r="B28" s="174"/>
      <c r="C28" s="163" t="s">
        <v>8</v>
      </c>
      <c r="D28" s="206"/>
      <c r="E28" s="182"/>
      <c r="F28" s="249" t="s">
        <v>1068</v>
      </c>
      <c r="G28" s="206"/>
      <c r="H28" s="206"/>
      <c r="I28" s="206"/>
      <c r="J28" s="206"/>
      <c r="K28" s="206"/>
      <c r="L28" s="206"/>
      <c r="M28" s="182"/>
      <c r="O28" s="173"/>
    </row>
    <row r="29" spans="2:15" x14ac:dyDescent="0.25">
      <c r="B29" s="174"/>
      <c r="C29" s="163" t="s">
        <v>9</v>
      </c>
      <c r="D29" s="206"/>
      <c r="E29" s="182"/>
      <c r="F29" s="249" t="s">
        <v>1072</v>
      </c>
      <c r="G29" s="206"/>
      <c r="H29" s="206"/>
      <c r="I29" s="206"/>
      <c r="J29" s="206"/>
      <c r="K29" s="206"/>
      <c r="L29" s="206"/>
      <c r="M29" s="182"/>
      <c r="O29" s="173"/>
    </row>
    <row r="30" spans="2:15" x14ac:dyDescent="0.25">
      <c r="B30" s="175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</row>
  </sheetData>
  <sheetProtection algorithmName="SHA-512" hashValue="JwwGRXi/HHdloVVCrSTkMoRQqeQlBLIY12p6ucagiysf4SfZOe2ooOvgx6ax7poL9UlNEll3Fc5x6PlLuoRZWw==" saltValue="+1rFHjhxfZXie7urbFuhMA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theme="1"/>
  </sheetPr>
  <dimension ref="A1:HU113"/>
  <sheetViews>
    <sheetView zoomScale="80" zoomScaleNormal="80" workbookViewId="0"/>
  </sheetViews>
  <sheetFormatPr defaultColWidth="8.7109375" defaultRowHeight="15" x14ac:dyDescent="0.25"/>
  <cols>
    <col min="1" max="1" width="13.7109375" customWidth="1"/>
    <col min="3" max="4" width="11.85546875" customWidth="1"/>
    <col min="5" max="5" width="10.42578125" style="424" customWidth="1"/>
    <col min="6" max="7" width="11.85546875" customWidth="1"/>
    <col min="8" max="8" width="11.85546875" hidden="1" customWidth="1"/>
    <col min="9" max="9" width="8.85546875" hidden="1" customWidth="1"/>
    <col min="10" max="10" width="9.42578125" hidden="1" customWidth="1"/>
    <col min="11" max="11" width="10.42578125" hidden="1" customWidth="1"/>
    <col min="12" max="12" width="10.5703125" hidden="1" customWidth="1"/>
    <col min="13" max="13" width="11.42578125" hidden="1" customWidth="1"/>
    <col min="14" max="14" width="11.85546875" hidden="1" customWidth="1"/>
    <col min="15" max="15" width="11.85546875" customWidth="1"/>
    <col min="16" max="16" width="24.42578125" bestFit="1" customWidth="1"/>
    <col min="17" max="17" width="31.7109375" bestFit="1" customWidth="1"/>
    <col min="18" max="18" width="15.140625" style="425" bestFit="1" customWidth="1"/>
    <col min="19" max="20" width="9" hidden="1" customWidth="1"/>
    <col min="21" max="22" width="9" customWidth="1"/>
    <col min="23" max="23" width="17.85546875" customWidth="1"/>
    <col min="24" max="24" width="12.5703125" customWidth="1"/>
    <col min="25" max="25" width="23.140625" customWidth="1"/>
    <col min="26" max="27" width="5.42578125" customWidth="1"/>
    <col min="28" max="28" width="13.28515625" customWidth="1"/>
    <col min="29" max="29" width="14.28515625" customWidth="1"/>
    <col min="30" max="30" width="10.42578125" customWidth="1"/>
  </cols>
  <sheetData>
    <row r="1" spans="1:22" ht="29.1" customHeight="1" x14ac:dyDescent="0.25"/>
    <row r="3" spans="1:22" ht="15.75" thickBot="1" x14ac:dyDescent="0.3">
      <c r="B3" s="754" t="s">
        <v>766</v>
      </c>
      <c r="C3" s="755"/>
      <c r="D3" s="755"/>
      <c r="E3" s="755"/>
      <c r="F3" s="755"/>
      <c r="G3" s="756"/>
      <c r="H3" s="757" t="s">
        <v>311</v>
      </c>
      <c r="I3" s="758"/>
      <c r="J3" s="758"/>
      <c r="K3" s="758"/>
      <c r="L3" s="758"/>
      <c r="M3" s="758"/>
      <c r="N3" s="759"/>
      <c r="O3" s="426"/>
      <c r="P3" s="426"/>
    </row>
    <row r="4" spans="1:22" ht="57" customHeight="1" x14ac:dyDescent="0.25">
      <c r="A4" s="468" t="s">
        <v>767</v>
      </c>
      <c r="B4" s="476" t="s">
        <v>768</v>
      </c>
      <c r="C4" s="477" t="s">
        <v>769</v>
      </c>
      <c r="D4" s="477" t="s">
        <v>770</v>
      </c>
      <c r="E4" s="478" t="s">
        <v>771</v>
      </c>
      <c r="F4" s="477" t="s">
        <v>772</v>
      </c>
      <c r="G4" s="479" t="s">
        <v>773</v>
      </c>
      <c r="H4" s="471" t="s">
        <v>769</v>
      </c>
      <c r="I4" s="472" t="s">
        <v>774</v>
      </c>
      <c r="J4" s="472" t="s">
        <v>311</v>
      </c>
      <c r="K4" s="472" t="s">
        <v>770</v>
      </c>
      <c r="L4" s="472" t="s">
        <v>771</v>
      </c>
      <c r="M4" s="472" t="s">
        <v>772</v>
      </c>
      <c r="N4" s="473" t="s">
        <v>773</v>
      </c>
      <c r="O4" s="427"/>
      <c r="P4" s="447" t="s">
        <v>767</v>
      </c>
      <c r="Q4" s="450" t="s">
        <v>998</v>
      </c>
      <c r="R4" s="447" t="s">
        <v>773</v>
      </c>
      <c r="S4" s="448" t="s">
        <v>775</v>
      </c>
      <c r="T4" s="448" t="s">
        <v>776</v>
      </c>
      <c r="U4" s="448" t="s">
        <v>777</v>
      </c>
      <c r="V4" s="451" t="s">
        <v>778</v>
      </c>
    </row>
    <row r="5" spans="1:22" x14ac:dyDescent="0.25">
      <c r="A5" s="469">
        <v>2</v>
      </c>
      <c r="B5" s="452" t="s">
        <v>779</v>
      </c>
      <c r="C5" s="428">
        <v>22383.9</v>
      </c>
      <c r="D5" s="428">
        <f t="shared" ref="D5:D36" si="0">(C5-$B$109)*0.138</f>
        <v>3088.9782000000005</v>
      </c>
      <c r="E5" s="453">
        <f t="shared" ref="E5:E68" si="1">C5*0.005</f>
        <v>111.91950000000001</v>
      </c>
      <c r="F5" s="428">
        <f t="shared" ref="F5:F68" si="2">C5*0.2068</f>
        <v>4628.9905200000003</v>
      </c>
      <c r="G5" s="454">
        <f t="shared" ref="G5:G68" si="3">SUM(C5:F5)</f>
        <v>30213.788220000002</v>
      </c>
      <c r="H5" s="474">
        <f t="shared" ref="H5:H68" si="4">C5</f>
        <v>22383.9</v>
      </c>
      <c r="I5" s="475">
        <v>5132.4000000000005</v>
      </c>
      <c r="J5" s="475">
        <f t="shared" ref="J5:J68" si="5">C5+I5</f>
        <v>27516.300000000003</v>
      </c>
      <c r="K5" s="475">
        <f>(J5-$B$109)*0.138</f>
        <v>3797.2494000000006</v>
      </c>
      <c r="L5" s="475">
        <f t="shared" ref="L5:L68" si="6">J5*0.005</f>
        <v>137.58150000000001</v>
      </c>
      <c r="M5" s="475">
        <f t="shared" ref="M5:M68" si="7">J5*0.2068</f>
        <v>5690.3708400000005</v>
      </c>
      <c r="N5" s="475">
        <f t="shared" ref="N5:N68" si="8">SUM(J5:M5)</f>
        <v>37141.501740000007</v>
      </c>
      <c r="O5" s="429"/>
      <c r="P5" s="428" t="s">
        <v>780</v>
      </c>
      <c r="Q5" s="163" t="s">
        <v>781</v>
      </c>
      <c r="R5" s="444">
        <v>30214</v>
      </c>
      <c r="S5" s="445">
        <v>0.41</v>
      </c>
      <c r="T5" s="445">
        <v>0.83</v>
      </c>
      <c r="U5" s="467">
        <v>1560</v>
      </c>
      <c r="V5" s="449">
        <f>ROUND(R5/U5,2)</f>
        <v>19.37</v>
      </c>
    </row>
    <row r="6" spans="1:22" x14ac:dyDescent="0.25">
      <c r="A6" s="469">
        <v>2</v>
      </c>
      <c r="B6" s="452" t="s">
        <v>782</v>
      </c>
      <c r="C6" s="428">
        <v>22383.9</v>
      </c>
      <c r="D6" s="428">
        <f t="shared" si="0"/>
        <v>3088.9782000000005</v>
      </c>
      <c r="E6" s="453">
        <f t="shared" si="1"/>
        <v>111.91950000000001</v>
      </c>
      <c r="F6" s="428">
        <f t="shared" si="2"/>
        <v>4628.9905200000003</v>
      </c>
      <c r="G6" s="454">
        <f t="shared" si="3"/>
        <v>30213.788220000002</v>
      </c>
      <c r="H6" s="474">
        <f t="shared" si="4"/>
        <v>22383.9</v>
      </c>
      <c r="I6" s="475">
        <v>5132.4000000000005</v>
      </c>
      <c r="J6" s="475">
        <f t="shared" si="5"/>
        <v>27516.300000000003</v>
      </c>
      <c r="K6" s="475">
        <f t="shared" ref="K6:K69" si="9">(J6-$B$109)*0.138</f>
        <v>3797.2494000000006</v>
      </c>
      <c r="L6" s="475">
        <f t="shared" si="6"/>
        <v>137.58150000000001</v>
      </c>
      <c r="M6" s="475">
        <f t="shared" si="7"/>
        <v>5690.3708400000005</v>
      </c>
      <c r="N6" s="475">
        <f>SUM(J6:M6)</f>
        <v>37141.501740000007</v>
      </c>
      <c r="O6" s="429"/>
      <c r="P6" s="428" t="s">
        <v>780</v>
      </c>
      <c r="Q6" s="163" t="s">
        <v>783</v>
      </c>
      <c r="R6" s="444">
        <f>G8</f>
        <v>30213.788220000002</v>
      </c>
      <c r="S6" s="445">
        <v>0.41</v>
      </c>
      <c r="T6" s="445">
        <v>0.83</v>
      </c>
      <c r="U6" s="467">
        <v>1560</v>
      </c>
      <c r="V6" s="449">
        <f t="shared" ref="V6:V41" si="10">ROUND(R6/U6,2)</f>
        <v>19.37</v>
      </c>
    </row>
    <row r="7" spans="1:22" x14ac:dyDescent="0.25">
      <c r="A7" s="469">
        <v>2</v>
      </c>
      <c r="B7" s="452" t="s">
        <v>784</v>
      </c>
      <c r="C7" s="428">
        <v>22383.9</v>
      </c>
      <c r="D7" s="428">
        <f t="shared" si="0"/>
        <v>3088.9782000000005</v>
      </c>
      <c r="E7" s="453">
        <f t="shared" si="1"/>
        <v>111.91950000000001</v>
      </c>
      <c r="F7" s="428">
        <f t="shared" si="2"/>
        <v>4628.9905200000003</v>
      </c>
      <c r="G7" s="454">
        <f t="shared" si="3"/>
        <v>30213.788220000002</v>
      </c>
      <c r="H7" s="474">
        <f t="shared" si="4"/>
        <v>22383.9</v>
      </c>
      <c r="I7" s="475">
        <v>5132.4000000000005</v>
      </c>
      <c r="J7" s="475">
        <f t="shared" si="5"/>
        <v>27516.300000000003</v>
      </c>
      <c r="K7" s="475">
        <f t="shared" si="9"/>
        <v>3797.2494000000006</v>
      </c>
      <c r="L7" s="475">
        <f t="shared" si="6"/>
        <v>137.58150000000001</v>
      </c>
      <c r="M7" s="475">
        <f t="shared" si="7"/>
        <v>5690.3708400000005</v>
      </c>
      <c r="N7" s="475">
        <f t="shared" si="8"/>
        <v>37141.501740000007</v>
      </c>
      <c r="O7" s="429"/>
      <c r="P7" s="428" t="s">
        <v>780</v>
      </c>
      <c r="Q7" s="163" t="s">
        <v>785</v>
      </c>
      <c r="R7" s="444">
        <f>G11</f>
        <v>30213.788220000002</v>
      </c>
      <c r="S7" s="445">
        <v>0.41</v>
      </c>
      <c r="T7" s="445">
        <v>0.83</v>
      </c>
      <c r="U7" s="467">
        <v>1560</v>
      </c>
      <c r="V7" s="449">
        <f t="shared" si="10"/>
        <v>19.37</v>
      </c>
    </row>
    <row r="8" spans="1:22" x14ac:dyDescent="0.25">
      <c r="A8" s="469">
        <v>2</v>
      </c>
      <c r="B8" s="452" t="s">
        <v>786</v>
      </c>
      <c r="C8" s="428">
        <v>22383.9</v>
      </c>
      <c r="D8" s="428">
        <f t="shared" si="0"/>
        <v>3088.9782000000005</v>
      </c>
      <c r="E8" s="453">
        <f t="shared" si="1"/>
        <v>111.91950000000001</v>
      </c>
      <c r="F8" s="428">
        <f t="shared" si="2"/>
        <v>4628.9905200000003</v>
      </c>
      <c r="G8" s="454">
        <f t="shared" si="3"/>
        <v>30213.788220000002</v>
      </c>
      <c r="H8" s="474">
        <f t="shared" si="4"/>
        <v>22383.9</v>
      </c>
      <c r="I8" s="475">
        <v>5132.4000000000005</v>
      </c>
      <c r="J8" s="475">
        <f t="shared" si="5"/>
        <v>27516.300000000003</v>
      </c>
      <c r="K8" s="475">
        <f t="shared" si="9"/>
        <v>3797.2494000000006</v>
      </c>
      <c r="L8" s="475">
        <f t="shared" si="6"/>
        <v>137.58150000000001</v>
      </c>
      <c r="M8" s="475">
        <f t="shared" si="7"/>
        <v>5690.3708400000005</v>
      </c>
      <c r="N8" s="475">
        <f t="shared" si="8"/>
        <v>37141.501740000007</v>
      </c>
      <c r="O8" s="429"/>
      <c r="P8" s="428" t="s">
        <v>787</v>
      </c>
      <c r="Q8" s="163" t="s">
        <v>788</v>
      </c>
      <c r="R8" s="444">
        <v>29541.911700000001</v>
      </c>
      <c r="S8" s="445">
        <v>0.35</v>
      </c>
      <c r="T8" s="445">
        <v>0.69</v>
      </c>
      <c r="U8" s="467">
        <v>1560</v>
      </c>
      <c r="V8" s="449">
        <f t="shared" si="10"/>
        <v>18.940000000000001</v>
      </c>
    </row>
    <row r="9" spans="1:22" x14ac:dyDescent="0.25">
      <c r="A9" s="469">
        <v>2</v>
      </c>
      <c r="B9" s="452" t="s">
        <v>789</v>
      </c>
      <c r="C9" s="428">
        <v>22383.9</v>
      </c>
      <c r="D9" s="428">
        <f t="shared" si="0"/>
        <v>3088.9782000000005</v>
      </c>
      <c r="E9" s="453">
        <f t="shared" si="1"/>
        <v>111.91950000000001</v>
      </c>
      <c r="F9" s="428">
        <f t="shared" si="2"/>
        <v>4628.9905200000003</v>
      </c>
      <c r="G9" s="454">
        <f t="shared" si="3"/>
        <v>30213.788220000002</v>
      </c>
      <c r="H9" s="474">
        <f t="shared" si="4"/>
        <v>22383.9</v>
      </c>
      <c r="I9" s="475">
        <v>5132.4000000000005</v>
      </c>
      <c r="J9" s="475">
        <f t="shared" si="5"/>
        <v>27516.300000000003</v>
      </c>
      <c r="K9" s="475">
        <f t="shared" si="9"/>
        <v>3797.2494000000006</v>
      </c>
      <c r="L9" s="475">
        <f t="shared" si="6"/>
        <v>137.58150000000001</v>
      </c>
      <c r="M9" s="475">
        <f t="shared" si="7"/>
        <v>5690.3708400000005</v>
      </c>
      <c r="N9" s="475">
        <f t="shared" si="8"/>
        <v>37141.501740000007</v>
      </c>
      <c r="O9" s="429"/>
      <c r="P9" s="428" t="s">
        <v>787</v>
      </c>
      <c r="Q9" s="163" t="s">
        <v>790</v>
      </c>
      <c r="R9" s="444">
        <v>31592.730330000006</v>
      </c>
      <c r="S9" s="445">
        <v>0.35</v>
      </c>
      <c r="T9" s="445">
        <v>0.69</v>
      </c>
      <c r="U9" s="467">
        <v>1560</v>
      </c>
      <c r="V9" s="449">
        <f t="shared" si="10"/>
        <v>20.25</v>
      </c>
    </row>
    <row r="10" spans="1:22" x14ac:dyDescent="0.25">
      <c r="A10" s="469">
        <v>2</v>
      </c>
      <c r="B10" s="452" t="s">
        <v>791</v>
      </c>
      <c r="C10" s="428">
        <v>22383.9</v>
      </c>
      <c r="D10" s="428">
        <f t="shared" si="0"/>
        <v>3088.9782000000005</v>
      </c>
      <c r="E10" s="453">
        <f t="shared" si="1"/>
        <v>111.91950000000001</v>
      </c>
      <c r="F10" s="428">
        <f t="shared" si="2"/>
        <v>4628.9905200000003</v>
      </c>
      <c r="G10" s="454">
        <f t="shared" si="3"/>
        <v>30213.788220000002</v>
      </c>
      <c r="H10" s="474">
        <f t="shared" si="4"/>
        <v>22383.9</v>
      </c>
      <c r="I10" s="475">
        <v>5132.4000000000005</v>
      </c>
      <c r="J10" s="475">
        <f t="shared" si="5"/>
        <v>27516.300000000003</v>
      </c>
      <c r="K10" s="475">
        <f t="shared" si="9"/>
        <v>3797.2494000000006</v>
      </c>
      <c r="L10" s="475">
        <f t="shared" si="6"/>
        <v>137.58150000000001</v>
      </c>
      <c r="M10" s="475">
        <f t="shared" si="7"/>
        <v>5690.3708400000005</v>
      </c>
      <c r="N10" s="475">
        <f t="shared" si="8"/>
        <v>37141.501740000007</v>
      </c>
      <c r="O10" s="429"/>
      <c r="P10" s="428" t="s">
        <v>787</v>
      </c>
      <c r="Q10" s="163" t="s">
        <v>792</v>
      </c>
      <c r="R10" s="444">
        <v>31592.730330000006</v>
      </c>
      <c r="S10" s="445">
        <v>0.35</v>
      </c>
      <c r="T10" s="445">
        <v>0.69</v>
      </c>
      <c r="U10" s="467">
        <v>1560</v>
      </c>
      <c r="V10" s="449">
        <f t="shared" si="10"/>
        <v>20.25</v>
      </c>
    </row>
    <row r="11" spans="1:22" x14ac:dyDescent="0.25">
      <c r="A11" s="469">
        <v>2</v>
      </c>
      <c r="B11" s="452" t="s">
        <v>793</v>
      </c>
      <c r="C11" s="428">
        <v>22383.9</v>
      </c>
      <c r="D11" s="428">
        <f t="shared" si="0"/>
        <v>3088.9782000000005</v>
      </c>
      <c r="E11" s="453">
        <f t="shared" si="1"/>
        <v>111.91950000000001</v>
      </c>
      <c r="F11" s="428">
        <f t="shared" si="2"/>
        <v>4628.9905200000003</v>
      </c>
      <c r="G11" s="454">
        <f t="shared" si="3"/>
        <v>30213.788220000002</v>
      </c>
      <c r="H11" s="474">
        <f t="shared" si="4"/>
        <v>22383.9</v>
      </c>
      <c r="I11" s="475">
        <v>5132.4000000000005</v>
      </c>
      <c r="J11" s="475">
        <f t="shared" si="5"/>
        <v>27516.300000000003</v>
      </c>
      <c r="K11" s="475">
        <f t="shared" si="9"/>
        <v>3797.2494000000006</v>
      </c>
      <c r="L11" s="475">
        <f t="shared" si="6"/>
        <v>137.58150000000001</v>
      </c>
      <c r="M11" s="475">
        <f t="shared" si="7"/>
        <v>5690.3708400000005</v>
      </c>
      <c r="N11" s="475">
        <f t="shared" si="8"/>
        <v>37141.501740000007</v>
      </c>
      <c r="O11" s="429"/>
      <c r="P11" s="428" t="s">
        <v>794</v>
      </c>
      <c r="Q11" s="163" t="s">
        <v>795</v>
      </c>
      <c r="R11" s="444">
        <v>32686.878210000003</v>
      </c>
      <c r="S11" s="445">
        <v>0.3</v>
      </c>
      <c r="T11" s="445">
        <v>0.6</v>
      </c>
      <c r="U11" s="467">
        <v>1560</v>
      </c>
      <c r="V11" s="449">
        <f t="shared" si="10"/>
        <v>20.95</v>
      </c>
    </row>
    <row r="12" spans="1:22" x14ac:dyDescent="0.25">
      <c r="A12" s="469">
        <v>3</v>
      </c>
      <c r="B12" s="452" t="s">
        <v>796</v>
      </c>
      <c r="C12" s="428">
        <v>22816.5</v>
      </c>
      <c r="D12" s="428">
        <f t="shared" si="0"/>
        <v>3148.6770000000001</v>
      </c>
      <c r="E12" s="453">
        <f t="shared" si="1"/>
        <v>114.0825</v>
      </c>
      <c r="F12" s="428">
        <f t="shared" si="2"/>
        <v>4718.4522000000006</v>
      </c>
      <c r="G12" s="454">
        <f t="shared" si="3"/>
        <v>30797.7117</v>
      </c>
      <c r="H12" s="474">
        <f t="shared" si="4"/>
        <v>22816.5</v>
      </c>
      <c r="I12" s="475">
        <v>5132.4000000000005</v>
      </c>
      <c r="J12" s="475">
        <f t="shared" si="5"/>
        <v>27948.9</v>
      </c>
      <c r="K12" s="475">
        <f t="shared" si="9"/>
        <v>3856.9482000000007</v>
      </c>
      <c r="L12" s="475">
        <f t="shared" si="6"/>
        <v>139.74450000000002</v>
      </c>
      <c r="M12" s="475">
        <f t="shared" si="7"/>
        <v>5779.8325200000008</v>
      </c>
      <c r="N12" s="475">
        <f t="shared" si="8"/>
        <v>37725.425220000005</v>
      </c>
      <c r="O12" s="429"/>
      <c r="P12" s="428" t="s">
        <v>794</v>
      </c>
      <c r="Q12" s="163" t="s">
        <v>797</v>
      </c>
      <c r="R12" s="444">
        <v>35993.415780000003</v>
      </c>
      <c r="S12" s="445">
        <v>0.3</v>
      </c>
      <c r="T12" s="445">
        <v>0.6</v>
      </c>
      <c r="U12" s="467">
        <v>1560</v>
      </c>
      <c r="V12" s="449">
        <f t="shared" si="10"/>
        <v>23.07</v>
      </c>
    </row>
    <row r="13" spans="1:22" x14ac:dyDescent="0.25">
      <c r="A13" s="469">
        <v>3</v>
      </c>
      <c r="B13" s="452" t="s">
        <v>798</v>
      </c>
      <c r="C13" s="428">
        <v>22816.5</v>
      </c>
      <c r="D13" s="428">
        <f t="shared" si="0"/>
        <v>3148.6770000000001</v>
      </c>
      <c r="E13" s="453">
        <f t="shared" si="1"/>
        <v>114.0825</v>
      </c>
      <c r="F13" s="428">
        <f t="shared" si="2"/>
        <v>4718.4522000000006</v>
      </c>
      <c r="G13" s="454">
        <f t="shared" si="3"/>
        <v>30797.7117</v>
      </c>
      <c r="H13" s="474">
        <f t="shared" si="4"/>
        <v>22816.5</v>
      </c>
      <c r="I13" s="475">
        <v>5132.4000000000005</v>
      </c>
      <c r="J13" s="475">
        <f t="shared" si="5"/>
        <v>27948.9</v>
      </c>
      <c r="K13" s="475">
        <f t="shared" si="9"/>
        <v>3856.9482000000007</v>
      </c>
      <c r="L13" s="475">
        <f t="shared" si="6"/>
        <v>139.74450000000002</v>
      </c>
      <c r="M13" s="475">
        <f t="shared" si="7"/>
        <v>5779.8325200000008</v>
      </c>
      <c r="N13" s="475">
        <f t="shared" si="8"/>
        <v>37725.425220000005</v>
      </c>
      <c r="O13" s="429"/>
      <c r="P13" s="428" t="s">
        <v>794</v>
      </c>
      <c r="Q13" s="163" t="s">
        <v>799</v>
      </c>
      <c r="R13" s="444">
        <v>35993.415780000003</v>
      </c>
      <c r="S13" s="445">
        <v>0.3</v>
      </c>
      <c r="T13" s="445">
        <v>0.6</v>
      </c>
      <c r="U13" s="467">
        <v>1560</v>
      </c>
      <c r="V13" s="449">
        <f t="shared" si="10"/>
        <v>23.07</v>
      </c>
    </row>
    <row r="14" spans="1:22" x14ac:dyDescent="0.25">
      <c r="A14" s="469">
        <v>3</v>
      </c>
      <c r="B14" s="452" t="s">
        <v>800</v>
      </c>
      <c r="C14" s="428">
        <v>24335.850000000002</v>
      </c>
      <c r="D14" s="428">
        <f t="shared" si="0"/>
        <v>3358.3473000000004</v>
      </c>
      <c r="E14" s="453">
        <f t="shared" si="1"/>
        <v>121.67925000000001</v>
      </c>
      <c r="F14" s="428">
        <f t="shared" si="2"/>
        <v>5032.6537800000006</v>
      </c>
      <c r="G14" s="454">
        <f t="shared" si="3"/>
        <v>32848.530330000009</v>
      </c>
      <c r="H14" s="474">
        <f t="shared" si="4"/>
        <v>24335.850000000002</v>
      </c>
      <c r="I14" s="475">
        <v>5132.4000000000005</v>
      </c>
      <c r="J14" s="475">
        <f t="shared" si="5"/>
        <v>29468.250000000004</v>
      </c>
      <c r="K14" s="475">
        <f t="shared" si="9"/>
        <v>4066.6185000000009</v>
      </c>
      <c r="L14" s="475">
        <f t="shared" si="6"/>
        <v>147.34125000000003</v>
      </c>
      <c r="M14" s="475">
        <f t="shared" si="7"/>
        <v>6094.0341000000008</v>
      </c>
      <c r="N14" s="475">
        <f t="shared" si="8"/>
        <v>39776.243849999999</v>
      </c>
      <c r="O14" s="429"/>
      <c r="P14" s="428" t="s">
        <v>801</v>
      </c>
      <c r="Q14" s="163" t="s">
        <v>802</v>
      </c>
      <c r="R14" s="444">
        <v>37088.980949999997</v>
      </c>
      <c r="S14" s="445">
        <v>0.3</v>
      </c>
      <c r="T14" s="445">
        <v>0.6</v>
      </c>
      <c r="U14" s="467">
        <v>1560</v>
      </c>
      <c r="V14" s="449">
        <f t="shared" si="10"/>
        <v>23.77</v>
      </c>
    </row>
    <row r="15" spans="1:22" x14ac:dyDescent="0.25">
      <c r="A15" s="469">
        <v>3</v>
      </c>
      <c r="B15" s="452" t="s">
        <v>803</v>
      </c>
      <c r="C15" s="428">
        <v>24335.850000000002</v>
      </c>
      <c r="D15" s="428">
        <f t="shared" si="0"/>
        <v>3358.3473000000004</v>
      </c>
      <c r="E15" s="453">
        <f t="shared" si="1"/>
        <v>121.67925000000001</v>
      </c>
      <c r="F15" s="428">
        <f t="shared" si="2"/>
        <v>5032.6537800000006</v>
      </c>
      <c r="G15" s="454">
        <f t="shared" si="3"/>
        <v>32848.530330000009</v>
      </c>
      <c r="H15" s="474">
        <f t="shared" si="4"/>
        <v>24335.850000000002</v>
      </c>
      <c r="I15" s="475">
        <v>5132.4000000000005</v>
      </c>
      <c r="J15" s="475">
        <f t="shared" si="5"/>
        <v>29468.250000000004</v>
      </c>
      <c r="K15" s="475">
        <f t="shared" si="9"/>
        <v>4066.6185000000009</v>
      </c>
      <c r="L15" s="475">
        <f t="shared" si="6"/>
        <v>147.34125000000003</v>
      </c>
      <c r="M15" s="475">
        <f t="shared" si="7"/>
        <v>6094.0341000000008</v>
      </c>
      <c r="N15" s="475">
        <f t="shared" si="8"/>
        <v>39776.243849999999</v>
      </c>
      <c r="O15" s="429"/>
      <c r="P15" s="428" t="s">
        <v>801</v>
      </c>
      <c r="Q15" s="163" t="s">
        <v>86</v>
      </c>
      <c r="R15" s="444">
        <v>40100.722199999997</v>
      </c>
      <c r="S15" s="445">
        <v>0.3</v>
      </c>
      <c r="T15" s="445">
        <v>0.6</v>
      </c>
      <c r="U15" s="467">
        <v>1560</v>
      </c>
      <c r="V15" s="449">
        <f t="shared" si="10"/>
        <v>25.71</v>
      </c>
    </row>
    <row r="16" spans="1:22" x14ac:dyDescent="0.25">
      <c r="A16" s="469">
        <v>3</v>
      </c>
      <c r="B16" s="452" t="s">
        <v>804</v>
      </c>
      <c r="C16" s="428">
        <v>24335.850000000002</v>
      </c>
      <c r="D16" s="428">
        <f t="shared" si="0"/>
        <v>3358.3473000000004</v>
      </c>
      <c r="E16" s="453">
        <f t="shared" si="1"/>
        <v>121.67925000000001</v>
      </c>
      <c r="F16" s="428">
        <f t="shared" si="2"/>
        <v>5032.6537800000006</v>
      </c>
      <c r="G16" s="454">
        <f t="shared" si="3"/>
        <v>32848.530330000009</v>
      </c>
      <c r="H16" s="474">
        <f t="shared" si="4"/>
        <v>24335.850000000002</v>
      </c>
      <c r="I16" s="475">
        <v>5132.4000000000005</v>
      </c>
      <c r="J16" s="475">
        <f t="shared" si="5"/>
        <v>29468.250000000004</v>
      </c>
      <c r="K16" s="475">
        <f t="shared" si="9"/>
        <v>4066.6185000000009</v>
      </c>
      <c r="L16" s="475">
        <f t="shared" si="6"/>
        <v>147.34125000000003</v>
      </c>
      <c r="M16" s="475">
        <f t="shared" si="7"/>
        <v>6094.0341000000008</v>
      </c>
      <c r="N16" s="475">
        <f t="shared" si="8"/>
        <v>39776.243849999999</v>
      </c>
      <c r="O16" s="429"/>
      <c r="P16" s="428" t="s">
        <v>801</v>
      </c>
      <c r="Q16" s="163" t="s">
        <v>805</v>
      </c>
      <c r="R16" s="444">
        <v>45421.22886000001</v>
      </c>
      <c r="S16" s="445">
        <v>0.3</v>
      </c>
      <c r="T16" s="445">
        <v>0.6</v>
      </c>
      <c r="U16" s="467">
        <v>1560</v>
      </c>
      <c r="V16" s="449">
        <f t="shared" si="10"/>
        <v>29.12</v>
      </c>
    </row>
    <row r="17" spans="1:22" x14ac:dyDescent="0.25">
      <c r="A17" s="469">
        <v>3</v>
      </c>
      <c r="B17" s="452" t="s">
        <v>806</v>
      </c>
      <c r="C17" s="428">
        <v>24335.850000000002</v>
      </c>
      <c r="D17" s="428">
        <f t="shared" si="0"/>
        <v>3358.3473000000004</v>
      </c>
      <c r="E17" s="453">
        <f t="shared" si="1"/>
        <v>121.67925000000001</v>
      </c>
      <c r="F17" s="428">
        <f t="shared" si="2"/>
        <v>5032.6537800000006</v>
      </c>
      <c r="G17" s="454">
        <f t="shared" si="3"/>
        <v>32848.530330000009</v>
      </c>
      <c r="H17" s="474">
        <f t="shared" si="4"/>
        <v>24335.850000000002</v>
      </c>
      <c r="I17" s="475">
        <v>5132.4000000000005</v>
      </c>
      <c r="J17" s="475">
        <f t="shared" si="5"/>
        <v>29468.250000000004</v>
      </c>
      <c r="K17" s="475">
        <f t="shared" si="9"/>
        <v>4066.6185000000009</v>
      </c>
      <c r="L17" s="475">
        <f t="shared" si="6"/>
        <v>147.34125000000003</v>
      </c>
      <c r="M17" s="475">
        <f t="shared" si="7"/>
        <v>6094.0341000000008</v>
      </c>
      <c r="N17" s="475">
        <f t="shared" si="8"/>
        <v>39776.243849999999</v>
      </c>
      <c r="O17" s="429"/>
      <c r="P17" s="428" t="s">
        <v>807</v>
      </c>
      <c r="Q17" s="163" t="s">
        <v>808</v>
      </c>
      <c r="R17" s="444">
        <v>46515.37674</v>
      </c>
      <c r="S17" s="445">
        <v>0.3</v>
      </c>
      <c r="T17" s="445">
        <v>0.6</v>
      </c>
      <c r="U17" s="467">
        <v>1560</v>
      </c>
      <c r="V17" s="449">
        <f t="shared" si="10"/>
        <v>29.82</v>
      </c>
    </row>
    <row r="18" spans="1:22" x14ac:dyDescent="0.25">
      <c r="A18" s="469">
        <v>3</v>
      </c>
      <c r="B18" s="452" t="s">
        <v>809</v>
      </c>
      <c r="C18" s="428">
        <v>24335.850000000002</v>
      </c>
      <c r="D18" s="428">
        <f t="shared" si="0"/>
        <v>3358.3473000000004</v>
      </c>
      <c r="E18" s="453">
        <f t="shared" si="1"/>
        <v>121.67925000000001</v>
      </c>
      <c r="F18" s="428">
        <f t="shared" si="2"/>
        <v>5032.6537800000006</v>
      </c>
      <c r="G18" s="454">
        <f t="shared" si="3"/>
        <v>32848.530330000009</v>
      </c>
      <c r="H18" s="474">
        <f t="shared" si="4"/>
        <v>24335.850000000002</v>
      </c>
      <c r="I18" s="475">
        <v>5132.4000000000005</v>
      </c>
      <c r="J18" s="475">
        <f t="shared" si="5"/>
        <v>29468.250000000004</v>
      </c>
      <c r="K18" s="475">
        <f t="shared" si="9"/>
        <v>4066.6185000000009</v>
      </c>
      <c r="L18" s="475">
        <f t="shared" si="6"/>
        <v>147.34125000000003</v>
      </c>
      <c r="M18" s="475">
        <f t="shared" si="7"/>
        <v>6094.0341000000008</v>
      </c>
      <c r="N18" s="475">
        <f t="shared" si="8"/>
        <v>39776.243849999999</v>
      </c>
      <c r="O18" s="429"/>
      <c r="P18" s="428" t="s">
        <v>807</v>
      </c>
      <c r="Q18" s="163" t="s">
        <v>90</v>
      </c>
      <c r="R18" s="444">
        <v>49160.039879999989</v>
      </c>
      <c r="S18" s="445">
        <v>0.3</v>
      </c>
      <c r="T18" s="445">
        <v>0.6</v>
      </c>
      <c r="U18" s="467">
        <v>1560</v>
      </c>
      <c r="V18" s="449">
        <f t="shared" si="10"/>
        <v>31.51</v>
      </c>
    </row>
    <row r="19" spans="1:22" x14ac:dyDescent="0.25">
      <c r="A19" s="469">
        <v>4</v>
      </c>
      <c r="B19" s="452" t="s">
        <v>810</v>
      </c>
      <c r="C19" s="428">
        <v>25146.45</v>
      </c>
      <c r="D19" s="428">
        <f t="shared" si="0"/>
        <v>3470.2101000000002</v>
      </c>
      <c r="E19" s="453">
        <f t="shared" si="1"/>
        <v>125.73225000000001</v>
      </c>
      <c r="F19" s="428">
        <f t="shared" si="2"/>
        <v>5200.2858600000009</v>
      </c>
      <c r="G19" s="454">
        <f t="shared" si="3"/>
        <v>33942.678210000005</v>
      </c>
      <c r="H19" s="474">
        <f t="shared" si="4"/>
        <v>25146.45</v>
      </c>
      <c r="I19" s="475">
        <v>5132.4000000000005</v>
      </c>
      <c r="J19" s="475">
        <f t="shared" si="5"/>
        <v>30278.850000000002</v>
      </c>
      <c r="K19" s="475">
        <f t="shared" si="9"/>
        <v>4178.4813000000004</v>
      </c>
      <c r="L19" s="475">
        <f t="shared" si="6"/>
        <v>151.39425000000003</v>
      </c>
      <c r="M19" s="475">
        <f t="shared" si="7"/>
        <v>6261.6661800000011</v>
      </c>
      <c r="N19" s="475">
        <f t="shared" si="8"/>
        <v>40870.391730000003</v>
      </c>
      <c r="O19" s="429"/>
      <c r="P19" s="428" t="s">
        <v>807</v>
      </c>
      <c r="Q19" s="163" t="s">
        <v>811</v>
      </c>
      <c r="R19" s="444">
        <v>56269.166519999999</v>
      </c>
      <c r="S19" s="445">
        <v>0.3</v>
      </c>
      <c r="T19" s="445">
        <v>0.6</v>
      </c>
      <c r="U19" s="467">
        <v>1560</v>
      </c>
      <c r="V19" s="449">
        <f t="shared" si="10"/>
        <v>36.07</v>
      </c>
    </row>
    <row r="20" spans="1:22" x14ac:dyDescent="0.25">
      <c r="A20" s="469">
        <v>4</v>
      </c>
      <c r="B20" s="452" t="s">
        <v>812</v>
      </c>
      <c r="C20" s="428">
        <v>25146.45</v>
      </c>
      <c r="D20" s="428">
        <f t="shared" si="0"/>
        <v>3470.2101000000002</v>
      </c>
      <c r="E20" s="453">
        <f t="shared" si="1"/>
        <v>125.73225000000001</v>
      </c>
      <c r="F20" s="428">
        <f t="shared" si="2"/>
        <v>5200.2858600000009</v>
      </c>
      <c r="G20" s="454">
        <f t="shared" si="3"/>
        <v>33942.678210000005</v>
      </c>
      <c r="H20" s="474">
        <f t="shared" si="4"/>
        <v>25146.45</v>
      </c>
      <c r="I20" s="475">
        <v>5132.4000000000005</v>
      </c>
      <c r="J20" s="475">
        <f t="shared" si="5"/>
        <v>30278.850000000002</v>
      </c>
      <c r="K20" s="475">
        <f t="shared" si="9"/>
        <v>4178.4813000000004</v>
      </c>
      <c r="L20" s="475">
        <f t="shared" si="6"/>
        <v>151.39425000000003</v>
      </c>
      <c r="M20" s="475">
        <f t="shared" si="7"/>
        <v>6261.6661800000011</v>
      </c>
      <c r="N20" s="475">
        <f t="shared" si="8"/>
        <v>40870.391730000003</v>
      </c>
      <c r="O20" s="429"/>
      <c r="P20" s="428" t="s">
        <v>813</v>
      </c>
      <c r="Q20" s="163" t="s">
        <v>814</v>
      </c>
      <c r="R20" s="444">
        <v>57787.084110000011</v>
      </c>
      <c r="S20" s="445">
        <v>0.3</v>
      </c>
      <c r="T20" s="445">
        <v>0.6</v>
      </c>
      <c r="U20" s="467">
        <v>1560</v>
      </c>
      <c r="V20" s="449">
        <f t="shared" si="10"/>
        <v>37.04</v>
      </c>
    </row>
    <row r="21" spans="1:22" x14ac:dyDescent="0.25">
      <c r="A21" s="469">
        <v>4</v>
      </c>
      <c r="B21" s="452" t="s">
        <v>815</v>
      </c>
      <c r="C21" s="428">
        <v>25146.45</v>
      </c>
      <c r="D21" s="428">
        <f t="shared" si="0"/>
        <v>3470.2101000000002</v>
      </c>
      <c r="E21" s="453">
        <f t="shared" si="1"/>
        <v>125.73225000000001</v>
      </c>
      <c r="F21" s="428">
        <f t="shared" si="2"/>
        <v>5200.2858600000009</v>
      </c>
      <c r="G21" s="454">
        <f t="shared" si="3"/>
        <v>33942.678210000005</v>
      </c>
      <c r="H21" s="474">
        <f t="shared" si="4"/>
        <v>25146.45</v>
      </c>
      <c r="I21" s="475">
        <v>5132.4000000000005</v>
      </c>
      <c r="J21" s="475">
        <f t="shared" si="5"/>
        <v>30278.850000000002</v>
      </c>
      <c r="K21" s="475">
        <f t="shared" si="9"/>
        <v>4178.4813000000004</v>
      </c>
      <c r="L21" s="475">
        <f t="shared" si="6"/>
        <v>151.39425000000003</v>
      </c>
      <c r="M21" s="475">
        <f t="shared" si="7"/>
        <v>6261.6661800000011</v>
      </c>
      <c r="N21" s="475">
        <f t="shared" si="8"/>
        <v>40870.391730000003</v>
      </c>
      <c r="O21" s="429"/>
      <c r="P21" s="428" t="s">
        <v>813</v>
      </c>
      <c r="Q21" s="163" t="s">
        <v>84</v>
      </c>
      <c r="R21" s="444">
        <v>60830.005740000008</v>
      </c>
      <c r="S21" s="445">
        <v>0.3</v>
      </c>
      <c r="T21" s="445">
        <v>0.6</v>
      </c>
      <c r="U21" s="467">
        <v>1560</v>
      </c>
      <c r="V21" s="449">
        <f t="shared" si="10"/>
        <v>38.99</v>
      </c>
    </row>
    <row r="22" spans="1:22" x14ac:dyDescent="0.25">
      <c r="A22" s="469">
        <v>4</v>
      </c>
      <c r="B22" s="452" t="s">
        <v>816</v>
      </c>
      <c r="C22" s="428">
        <v>27596.100000000002</v>
      </c>
      <c r="D22" s="428">
        <f t="shared" si="0"/>
        <v>3808.2618000000007</v>
      </c>
      <c r="E22" s="453">
        <f t="shared" si="1"/>
        <v>137.98050000000001</v>
      </c>
      <c r="F22" s="428">
        <f t="shared" si="2"/>
        <v>5706.8734800000011</v>
      </c>
      <c r="G22" s="454">
        <f t="shared" si="3"/>
        <v>37249.215780000006</v>
      </c>
      <c r="H22" s="474">
        <f t="shared" si="4"/>
        <v>27596.100000000002</v>
      </c>
      <c r="I22" s="475">
        <v>5519.2200000000012</v>
      </c>
      <c r="J22" s="475">
        <f t="shared" si="5"/>
        <v>33115.320000000007</v>
      </c>
      <c r="K22" s="475">
        <f t="shared" si="9"/>
        <v>4569.9141600000012</v>
      </c>
      <c r="L22" s="475">
        <f t="shared" si="6"/>
        <v>165.57660000000004</v>
      </c>
      <c r="M22" s="475">
        <f t="shared" si="7"/>
        <v>6848.2481760000019</v>
      </c>
      <c r="N22" s="475">
        <f t="shared" si="8"/>
        <v>44699.058936000009</v>
      </c>
      <c r="O22" s="429"/>
      <c r="P22" s="428" t="s">
        <v>813</v>
      </c>
      <c r="Q22" s="163" t="s">
        <v>817</v>
      </c>
      <c r="R22" s="444">
        <v>66309.248879999999</v>
      </c>
      <c r="S22" s="445">
        <v>0.3</v>
      </c>
      <c r="T22" s="445">
        <v>0.6</v>
      </c>
      <c r="U22" s="467">
        <v>1560</v>
      </c>
      <c r="V22" s="449">
        <f t="shared" si="10"/>
        <v>42.51</v>
      </c>
    </row>
    <row r="23" spans="1:22" x14ac:dyDescent="0.25">
      <c r="A23" s="469">
        <v>4</v>
      </c>
      <c r="B23" s="452" t="s">
        <v>818</v>
      </c>
      <c r="C23" s="428">
        <v>27596.100000000002</v>
      </c>
      <c r="D23" s="428">
        <f t="shared" si="0"/>
        <v>3808.2618000000007</v>
      </c>
      <c r="E23" s="453">
        <f t="shared" si="1"/>
        <v>137.98050000000001</v>
      </c>
      <c r="F23" s="428">
        <f t="shared" si="2"/>
        <v>5706.8734800000011</v>
      </c>
      <c r="G23" s="454">
        <f t="shared" si="3"/>
        <v>37249.215780000006</v>
      </c>
      <c r="H23" s="474">
        <f t="shared" si="4"/>
        <v>27596.100000000002</v>
      </c>
      <c r="I23" s="475">
        <v>5519.2200000000012</v>
      </c>
      <c r="J23" s="475">
        <f t="shared" si="5"/>
        <v>33115.320000000007</v>
      </c>
      <c r="K23" s="475">
        <f t="shared" si="9"/>
        <v>4569.9141600000012</v>
      </c>
      <c r="L23" s="475">
        <f t="shared" si="6"/>
        <v>165.57660000000004</v>
      </c>
      <c r="M23" s="475">
        <f t="shared" si="7"/>
        <v>6848.2481760000019</v>
      </c>
      <c r="N23" s="475">
        <f t="shared" si="8"/>
        <v>44699.058936000009</v>
      </c>
      <c r="O23" s="429"/>
      <c r="P23" s="428" t="s">
        <v>819</v>
      </c>
      <c r="Q23" s="163" t="s">
        <v>820</v>
      </c>
      <c r="R23" s="444">
        <v>67519.61454000001</v>
      </c>
      <c r="S23" s="445">
        <v>0.3</v>
      </c>
      <c r="T23" s="445">
        <v>0.6</v>
      </c>
      <c r="U23" s="467">
        <v>1560</v>
      </c>
      <c r="V23" s="449">
        <f t="shared" si="10"/>
        <v>43.28</v>
      </c>
    </row>
    <row r="24" spans="1:22" x14ac:dyDescent="0.25">
      <c r="A24" s="469">
        <v>4</v>
      </c>
      <c r="B24" s="452" t="s">
        <v>821</v>
      </c>
      <c r="C24" s="428">
        <v>27596.100000000002</v>
      </c>
      <c r="D24" s="428">
        <f t="shared" si="0"/>
        <v>3808.2618000000007</v>
      </c>
      <c r="E24" s="453">
        <f t="shared" si="1"/>
        <v>137.98050000000001</v>
      </c>
      <c r="F24" s="428">
        <f t="shared" si="2"/>
        <v>5706.8734800000011</v>
      </c>
      <c r="G24" s="454">
        <f t="shared" si="3"/>
        <v>37249.215780000006</v>
      </c>
      <c r="H24" s="474">
        <f t="shared" si="4"/>
        <v>27596.100000000002</v>
      </c>
      <c r="I24" s="475">
        <v>5519.2200000000012</v>
      </c>
      <c r="J24" s="475">
        <f t="shared" si="5"/>
        <v>33115.320000000007</v>
      </c>
      <c r="K24" s="475">
        <f t="shared" si="9"/>
        <v>4569.9141600000012</v>
      </c>
      <c r="L24" s="475">
        <f t="shared" si="6"/>
        <v>165.57660000000004</v>
      </c>
      <c r="M24" s="475">
        <f t="shared" si="7"/>
        <v>6848.2481760000019</v>
      </c>
      <c r="N24" s="475">
        <f t="shared" si="8"/>
        <v>44699.058936000009</v>
      </c>
      <c r="O24" s="429"/>
      <c r="P24" s="428" t="s">
        <v>819</v>
      </c>
      <c r="Q24" s="163" t="s">
        <v>88</v>
      </c>
      <c r="R24" s="444">
        <v>67519.61454000001</v>
      </c>
      <c r="S24" s="445">
        <v>0.3</v>
      </c>
      <c r="T24" s="445">
        <v>0.6</v>
      </c>
      <c r="U24" s="467">
        <v>1560</v>
      </c>
      <c r="V24" s="449">
        <f t="shared" si="10"/>
        <v>43.28</v>
      </c>
    </row>
    <row r="25" spans="1:22" x14ac:dyDescent="0.25">
      <c r="A25" s="469">
        <v>4</v>
      </c>
      <c r="B25" s="452" t="s">
        <v>822</v>
      </c>
      <c r="C25" s="428">
        <v>27596.100000000002</v>
      </c>
      <c r="D25" s="428">
        <f t="shared" si="0"/>
        <v>3808.2618000000007</v>
      </c>
      <c r="E25" s="453">
        <f t="shared" si="1"/>
        <v>137.98050000000001</v>
      </c>
      <c r="F25" s="428">
        <f t="shared" si="2"/>
        <v>5706.8734800000011</v>
      </c>
      <c r="G25" s="454">
        <f t="shared" si="3"/>
        <v>37249.215780000006</v>
      </c>
      <c r="H25" s="474">
        <f t="shared" si="4"/>
        <v>27596.100000000002</v>
      </c>
      <c r="I25" s="475">
        <v>5519.2200000000012</v>
      </c>
      <c r="J25" s="475">
        <f t="shared" si="5"/>
        <v>33115.320000000007</v>
      </c>
      <c r="K25" s="475">
        <f t="shared" si="9"/>
        <v>4569.9141600000012</v>
      </c>
      <c r="L25" s="475">
        <f t="shared" si="6"/>
        <v>165.57660000000004</v>
      </c>
      <c r="M25" s="475">
        <f t="shared" si="7"/>
        <v>6848.2481760000019</v>
      </c>
      <c r="N25" s="475">
        <f t="shared" si="8"/>
        <v>44699.058936000009</v>
      </c>
      <c r="O25" s="429"/>
      <c r="P25" s="428" t="s">
        <v>819</v>
      </c>
      <c r="Q25" s="163" t="s">
        <v>823</v>
      </c>
      <c r="R25" s="444">
        <v>76155.162510000009</v>
      </c>
      <c r="S25" s="445">
        <v>0.3</v>
      </c>
      <c r="T25" s="445">
        <v>0.6</v>
      </c>
      <c r="U25" s="467">
        <v>1560</v>
      </c>
      <c r="V25" s="449">
        <f t="shared" si="10"/>
        <v>48.82</v>
      </c>
    </row>
    <row r="26" spans="1:22" x14ac:dyDescent="0.25">
      <c r="A26" s="469">
        <v>5</v>
      </c>
      <c r="B26" s="452" t="s">
        <v>824</v>
      </c>
      <c r="C26" s="428">
        <v>28407.75</v>
      </c>
      <c r="D26" s="428">
        <f t="shared" si="0"/>
        <v>3920.2695000000003</v>
      </c>
      <c r="E26" s="453">
        <f t="shared" si="1"/>
        <v>142.03874999999999</v>
      </c>
      <c r="F26" s="428">
        <f t="shared" si="2"/>
        <v>5874.7227000000003</v>
      </c>
      <c r="G26" s="454">
        <f t="shared" si="3"/>
        <v>38344.78095</v>
      </c>
      <c r="H26" s="474">
        <f t="shared" si="4"/>
        <v>28407.75</v>
      </c>
      <c r="I26" s="475">
        <v>5681.55</v>
      </c>
      <c r="J26" s="475">
        <f t="shared" si="5"/>
        <v>34089.300000000003</v>
      </c>
      <c r="K26" s="475">
        <f t="shared" si="9"/>
        <v>4704.3234000000011</v>
      </c>
      <c r="L26" s="475">
        <f t="shared" si="6"/>
        <v>170.44650000000001</v>
      </c>
      <c r="M26" s="475">
        <f t="shared" si="7"/>
        <v>7049.6672400000007</v>
      </c>
      <c r="N26" s="475">
        <f t="shared" si="8"/>
        <v>46013.737140000005</v>
      </c>
      <c r="O26" s="429"/>
      <c r="P26" s="428" t="s">
        <v>825</v>
      </c>
      <c r="Q26" s="163" t="s">
        <v>826</v>
      </c>
      <c r="R26" s="444">
        <v>78344.875560000015</v>
      </c>
      <c r="S26" s="445">
        <v>0.3</v>
      </c>
      <c r="T26" s="445">
        <v>0.6</v>
      </c>
      <c r="U26" s="467">
        <v>1560</v>
      </c>
      <c r="V26" s="449">
        <f t="shared" si="10"/>
        <v>50.22</v>
      </c>
    </row>
    <row r="27" spans="1:22" x14ac:dyDescent="0.25">
      <c r="A27" s="469">
        <v>5</v>
      </c>
      <c r="B27" s="452" t="s">
        <v>827</v>
      </c>
      <c r="C27" s="428">
        <v>28407.75</v>
      </c>
      <c r="D27" s="428">
        <f t="shared" si="0"/>
        <v>3920.2695000000003</v>
      </c>
      <c r="E27" s="453">
        <f t="shared" si="1"/>
        <v>142.03874999999999</v>
      </c>
      <c r="F27" s="428">
        <f t="shared" si="2"/>
        <v>5874.7227000000003</v>
      </c>
      <c r="G27" s="454">
        <f t="shared" si="3"/>
        <v>38344.78095</v>
      </c>
      <c r="H27" s="474">
        <f t="shared" si="4"/>
        <v>28407.75</v>
      </c>
      <c r="I27" s="475">
        <v>5681.55</v>
      </c>
      <c r="J27" s="475">
        <f t="shared" si="5"/>
        <v>34089.300000000003</v>
      </c>
      <c r="K27" s="475">
        <f t="shared" si="9"/>
        <v>4704.3234000000011</v>
      </c>
      <c r="L27" s="475">
        <f t="shared" si="6"/>
        <v>170.44650000000001</v>
      </c>
      <c r="M27" s="475">
        <f t="shared" si="7"/>
        <v>7049.6672400000007</v>
      </c>
      <c r="N27" s="475">
        <f t="shared" si="8"/>
        <v>46013.737140000005</v>
      </c>
      <c r="O27" s="429"/>
      <c r="P27" s="428" t="s">
        <v>825</v>
      </c>
      <c r="Q27" s="163" t="s">
        <v>828</v>
      </c>
      <c r="R27" s="444">
        <v>78344.875560000015</v>
      </c>
      <c r="S27" s="445">
        <v>0.3</v>
      </c>
      <c r="T27" s="445">
        <v>0.6</v>
      </c>
      <c r="U27" s="467">
        <v>1560</v>
      </c>
      <c r="V27" s="449">
        <f t="shared" si="10"/>
        <v>50.22</v>
      </c>
    </row>
    <row r="28" spans="1:22" x14ac:dyDescent="0.25">
      <c r="A28" s="469">
        <v>5</v>
      </c>
      <c r="B28" s="452" t="s">
        <v>829</v>
      </c>
      <c r="C28" s="428">
        <v>30639</v>
      </c>
      <c r="D28" s="428">
        <f t="shared" si="0"/>
        <v>4228.1820000000007</v>
      </c>
      <c r="E28" s="453">
        <f t="shared" si="1"/>
        <v>153.19499999999999</v>
      </c>
      <c r="F28" s="428">
        <f t="shared" si="2"/>
        <v>6336.1451999999999</v>
      </c>
      <c r="G28" s="454">
        <f t="shared" si="3"/>
        <v>41356.522199999999</v>
      </c>
      <c r="H28" s="474">
        <f t="shared" si="4"/>
        <v>30639</v>
      </c>
      <c r="I28" s="475">
        <v>6127.8</v>
      </c>
      <c r="J28" s="475">
        <f t="shared" si="5"/>
        <v>36766.800000000003</v>
      </c>
      <c r="K28" s="475">
        <f t="shared" si="9"/>
        <v>5073.818400000001</v>
      </c>
      <c r="L28" s="475">
        <f t="shared" si="6"/>
        <v>183.83400000000003</v>
      </c>
      <c r="M28" s="475">
        <f t="shared" si="7"/>
        <v>7603.374240000001</v>
      </c>
      <c r="N28" s="475">
        <f t="shared" si="8"/>
        <v>49627.826640000014</v>
      </c>
      <c r="O28" s="429"/>
      <c r="P28" s="428" t="s">
        <v>825</v>
      </c>
      <c r="Q28" s="163" t="s">
        <v>830</v>
      </c>
      <c r="R28" s="444">
        <v>91239.379980000012</v>
      </c>
      <c r="S28" s="445">
        <v>0.3</v>
      </c>
      <c r="T28" s="445">
        <v>0.6</v>
      </c>
      <c r="U28" s="467">
        <v>1560</v>
      </c>
      <c r="V28" s="449">
        <f t="shared" si="10"/>
        <v>58.49</v>
      </c>
    </row>
    <row r="29" spans="1:22" x14ac:dyDescent="0.25">
      <c r="A29" s="469">
        <v>5</v>
      </c>
      <c r="B29" s="452" t="s">
        <v>831</v>
      </c>
      <c r="C29" s="428">
        <v>30639</v>
      </c>
      <c r="D29" s="428">
        <f t="shared" si="0"/>
        <v>4228.1820000000007</v>
      </c>
      <c r="E29" s="453">
        <f t="shared" si="1"/>
        <v>153.19499999999999</v>
      </c>
      <c r="F29" s="428">
        <f t="shared" si="2"/>
        <v>6336.1451999999999</v>
      </c>
      <c r="G29" s="454">
        <f t="shared" si="3"/>
        <v>41356.522199999999</v>
      </c>
      <c r="H29" s="474">
        <f t="shared" si="4"/>
        <v>30639</v>
      </c>
      <c r="I29" s="475">
        <v>6127.8</v>
      </c>
      <c r="J29" s="475">
        <f t="shared" si="5"/>
        <v>36766.800000000003</v>
      </c>
      <c r="K29" s="475">
        <f t="shared" si="9"/>
        <v>5073.818400000001</v>
      </c>
      <c r="L29" s="475">
        <f t="shared" si="6"/>
        <v>183.83400000000003</v>
      </c>
      <c r="M29" s="475">
        <f t="shared" si="7"/>
        <v>7603.374240000001</v>
      </c>
      <c r="N29" s="475">
        <f t="shared" si="8"/>
        <v>49627.826640000014</v>
      </c>
      <c r="O29" s="429"/>
      <c r="P29" s="428" t="s">
        <v>832</v>
      </c>
      <c r="Q29" s="163" t="s">
        <v>833</v>
      </c>
      <c r="R29" s="444">
        <v>93793.336559999996</v>
      </c>
      <c r="S29" s="445">
        <v>0.3</v>
      </c>
      <c r="T29" s="445">
        <v>0.6</v>
      </c>
      <c r="U29" s="467">
        <v>1560</v>
      </c>
      <c r="V29" s="449">
        <f t="shared" si="10"/>
        <v>60.12</v>
      </c>
    </row>
    <row r="30" spans="1:22" x14ac:dyDescent="0.25">
      <c r="A30" s="469">
        <v>5</v>
      </c>
      <c r="B30" s="452" t="s">
        <v>834</v>
      </c>
      <c r="C30" s="428">
        <v>34580.700000000004</v>
      </c>
      <c r="D30" s="428">
        <f t="shared" si="0"/>
        <v>4772.1366000000007</v>
      </c>
      <c r="E30" s="453">
        <f t="shared" si="1"/>
        <v>172.90350000000004</v>
      </c>
      <c r="F30" s="428">
        <f t="shared" si="2"/>
        <v>7151.2887600000013</v>
      </c>
      <c r="G30" s="454">
        <f t="shared" si="3"/>
        <v>46677.028860000006</v>
      </c>
      <c r="H30" s="474">
        <f t="shared" si="4"/>
        <v>34580.700000000004</v>
      </c>
      <c r="I30" s="475">
        <v>6916.14</v>
      </c>
      <c r="J30" s="475">
        <f t="shared" si="5"/>
        <v>41496.840000000004</v>
      </c>
      <c r="K30" s="475">
        <f t="shared" si="9"/>
        <v>5726.5639200000014</v>
      </c>
      <c r="L30" s="475">
        <f t="shared" si="6"/>
        <v>207.48420000000002</v>
      </c>
      <c r="M30" s="475">
        <f t="shared" si="7"/>
        <v>8581.5465120000008</v>
      </c>
      <c r="N30" s="475">
        <f t="shared" si="8"/>
        <v>56012.434632000004</v>
      </c>
      <c r="O30" s="429"/>
      <c r="P30" s="428" t="s">
        <v>832</v>
      </c>
      <c r="Q30" s="163" t="s">
        <v>835</v>
      </c>
      <c r="R30" s="444">
        <v>93793.336559999996</v>
      </c>
      <c r="S30" s="445">
        <v>0.3</v>
      </c>
      <c r="T30" s="445">
        <v>0.6</v>
      </c>
      <c r="U30" s="467">
        <v>1560</v>
      </c>
      <c r="V30" s="449">
        <f t="shared" si="10"/>
        <v>60.12</v>
      </c>
    </row>
    <row r="31" spans="1:22" x14ac:dyDescent="0.25">
      <c r="A31" s="469">
        <v>5</v>
      </c>
      <c r="B31" s="452" t="s">
        <v>836</v>
      </c>
      <c r="C31" s="428">
        <v>34580.700000000004</v>
      </c>
      <c r="D31" s="428">
        <f t="shared" si="0"/>
        <v>4772.1366000000007</v>
      </c>
      <c r="E31" s="453">
        <f t="shared" si="1"/>
        <v>172.90350000000004</v>
      </c>
      <c r="F31" s="428">
        <f t="shared" si="2"/>
        <v>7151.2887600000013</v>
      </c>
      <c r="G31" s="454">
        <f t="shared" si="3"/>
        <v>46677.028860000006</v>
      </c>
      <c r="H31" s="474">
        <f t="shared" si="4"/>
        <v>34580.700000000004</v>
      </c>
      <c r="I31" s="475">
        <v>6916.14</v>
      </c>
      <c r="J31" s="475">
        <f t="shared" si="5"/>
        <v>41496.840000000004</v>
      </c>
      <c r="K31" s="475">
        <f t="shared" si="9"/>
        <v>5726.5639200000014</v>
      </c>
      <c r="L31" s="475">
        <f t="shared" si="6"/>
        <v>207.48420000000002</v>
      </c>
      <c r="M31" s="475">
        <f t="shared" si="7"/>
        <v>8581.5465120000008</v>
      </c>
      <c r="N31" s="475">
        <f t="shared" si="8"/>
        <v>56012.434632000004</v>
      </c>
      <c r="O31" s="429"/>
      <c r="P31" s="428" t="s">
        <v>832</v>
      </c>
      <c r="Q31" s="163" t="s">
        <v>837</v>
      </c>
      <c r="R31" s="444">
        <v>108263.86746000001</v>
      </c>
      <c r="S31" s="445">
        <v>0.3</v>
      </c>
      <c r="T31" s="445">
        <v>0.6</v>
      </c>
      <c r="U31" s="467">
        <v>1560</v>
      </c>
      <c r="V31" s="449">
        <f t="shared" si="10"/>
        <v>69.400000000000006</v>
      </c>
    </row>
    <row r="32" spans="1:22" x14ac:dyDescent="0.25">
      <c r="A32" s="469">
        <v>5</v>
      </c>
      <c r="B32" s="452" t="s">
        <v>838</v>
      </c>
      <c r="C32" s="428">
        <v>34580.700000000004</v>
      </c>
      <c r="D32" s="428">
        <f t="shared" si="0"/>
        <v>4772.1366000000007</v>
      </c>
      <c r="E32" s="453">
        <f t="shared" si="1"/>
        <v>172.90350000000004</v>
      </c>
      <c r="F32" s="428">
        <f t="shared" si="2"/>
        <v>7151.2887600000013</v>
      </c>
      <c r="G32" s="454">
        <f t="shared" si="3"/>
        <v>46677.028860000006</v>
      </c>
      <c r="H32" s="474">
        <f t="shared" si="4"/>
        <v>34580.700000000004</v>
      </c>
      <c r="I32" s="475">
        <v>6916.14</v>
      </c>
      <c r="J32" s="475">
        <f t="shared" si="5"/>
        <v>41496.840000000004</v>
      </c>
      <c r="K32" s="475">
        <f t="shared" si="9"/>
        <v>5726.5639200000014</v>
      </c>
      <c r="L32" s="475">
        <f t="shared" si="6"/>
        <v>207.48420000000002</v>
      </c>
      <c r="M32" s="475">
        <f t="shared" si="7"/>
        <v>8581.5465120000008</v>
      </c>
      <c r="N32" s="475">
        <f t="shared" si="8"/>
        <v>56012.434632000004</v>
      </c>
      <c r="O32" s="429"/>
      <c r="P32" s="428" t="s">
        <v>839</v>
      </c>
      <c r="Q32" s="163" t="s">
        <v>840</v>
      </c>
      <c r="R32" s="444">
        <v>111549.14568</v>
      </c>
      <c r="S32" s="445">
        <v>0.3</v>
      </c>
      <c r="T32" s="445">
        <v>0.6</v>
      </c>
      <c r="U32" s="467">
        <v>1560</v>
      </c>
      <c r="V32" s="449">
        <f t="shared" si="10"/>
        <v>71.510000000000005</v>
      </c>
    </row>
    <row r="33" spans="1:23" x14ac:dyDescent="0.25">
      <c r="A33" s="469">
        <v>5</v>
      </c>
      <c r="B33" s="452" t="s">
        <v>841</v>
      </c>
      <c r="C33" s="428">
        <v>34580.700000000004</v>
      </c>
      <c r="D33" s="428">
        <f t="shared" si="0"/>
        <v>4772.1366000000007</v>
      </c>
      <c r="E33" s="453">
        <f t="shared" si="1"/>
        <v>172.90350000000004</v>
      </c>
      <c r="F33" s="428">
        <f t="shared" si="2"/>
        <v>7151.2887600000013</v>
      </c>
      <c r="G33" s="454">
        <f t="shared" si="3"/>
        <v>46677.028860000006</v>
      </c>
      <c r="H33" s="474">
        <f t="shared" si="4"/>
        <v>34580.700000000004</v>
      </c>
      <c r="I33" s="475">
        <v>6916.14</v>
      </c>
      <c r="J33" s="475">
        <f t="shared" si="5"/>
        <v>41496.840000000004</v>
      </c>
      <c r="K33" s="475">
        <f t="shared" si="9"/>
        <v>5726.5639200000014</v>
      </c>
      <c r="L33" s="475">
        <f t="shared" si="6"/>
        <v>207.48420000000002</v>
      </c>
      <c r="M33" s="475">
        <f t="shared" si="7"/>
        <v>8581.5465120000008</v>
      </c>
      <c r="N33" s="475">
        <f t="shared" si="8"/>
        <v>56012.434632000004</v>
      </c>
      <c r="O33" s="429"/>
      <c r="P33" s="428" t="s">
        <v>839</v>
      </c>
      <c r="Q33" s="163" t="s">
        <v>842</v>
      </c>
      <c r="R33" s="444">
        <v>111549.14568</v>
      </c>
      <c r="S33" s="445">
        <v>0.3</v>
      </c>
      <c r="T33" s="445">
        <v>0.6</v>
      </c>
      <c r="U33" s="467">
        <v>1560</v>
      </c>
      <c r="V33" s="449">
        <f t="shared" si="10"/>
        <v>71.510000000000005</v>
      </c>
    </row>
    <row r="34" spans="1:23" x14ac:dyDescent="0.25">
      <c r="A34" s="469">
        <v>6</v>
      </c>
      <c r="B34" s="452" t="s">
        <v>843</v>
      </c>
      <c r="C34" s="428">
        <v>35391.300000000003</v>
      </c>
      <c r="D34" s="428">
        <f t="shared" si="0"/>
        <v>4883.9994000000006</v>
      </c>
      <c r="E34" s="453">
        <f t="shared" si="1"/>
        <v>176.95650000000001</v>
      </c>
      <c r="F34" s="428">
        <f t="shared" si="2"/>
        <v>7318.9208400000007</v>
      </c>
      <c r="G34" s="454">
        <f t="shared" si="3"/>
        <v>47771.176740000003</v>
      </c>
      <c r="H34" s="474">
        <f t="shared" si="4"/>
        <v>35391.300000000003</v>
      </c>
      <c r="I34" s="475">
        <v>7078.2600000000011</v>
      </c>
      <c r="J34" s="475">
        <f t="shared" si="5"/>
        <v>42469.560000000005</v>
      </c>
      <c r="K34" s="475">
        <f t="shared" si="9"/>
        <v>5860.7992800000011</v>
      </c>
      <c r="L34" s="475">
        <f t="shared" si="6"/>
        <v>212.34780000000003</v>
      </c>
      <c r="M34" s="475">
        <f t="shared" si="7"/>
        <v>8782.7050080000008</v>
      </c>
      <c r="N34" s="475">
        <f t="shared" si="8"/>
        <v>57325.412088000012</v>
      </c>
      <c r="O34" s="429"/>
      <c r="P34" s="428" t="s">
        <v>839</v>
      </c>
      <c r="Q34" s="163" t="s">
        <v>844</v>
      </c>
      <c r="R34" s="444">
        <v>128832.99723000001</v>
      </c>
      <c r="S34" s="445">
        <v>0.3</v>
      </c>
      <c r="T34" s="445">
        <v>0.6</v>
      </c>
      <c r="U34" s="467">
        <v>1560</v>
      </c>
      <c r="V34" s="449">
        <f t="shared" si="10"/>
        <v>82.59</v>
      </c>
    </row>
    <row r="35" spans="1:23" x14ac:dyDescent="0.25">
      <c r="A35" s="469">
        <v>6</v>
      </c>
      <c r="B35" s="452" t="s">
        <v>845</v>
      </c>
      <c r="C35" s="428">
        <v>35391.300000000003</v>
      </c>
      <c r="D35" s="428">
        <f t="shared" si="0"/>
        <v>4883.9994000000006</v>
      </c>
      <c r="E35" s="453">
        <f t="shared" si="1"/>
        <v>176.95650000000001</v>
      </c>
      <c r="F35" s="428">
        <f t="shared" si="2"/>
        <v>7318.9208400000007</v>
      </c>
      <c r="G35" s="454">
        <f t="shared" si="3"/>
        <v>47771.176740000003</v>
      </c>
      <c r="H35" s="474">
        <f t="shared" si="4"/>
        <v>35391.300000000003</v>
      </c>
      <c r="I35" s="475">
        <v>7078.2600000000011</v>
      </c>
      <c r="J35" s="475">
        <f t="shared" si="5"/>
        <v>42469.560000000005</v>
      </c>
      <c r="K35" s="475">
        <f t="shared" si="9"/>
        <v>5860.7992800000011</v>
      </c>
      <c r="L35" s="475">
        <f t="shared" si="6"/>
        <v>212.34780000000003</v>
      </c>
      <c r="M35" s="475">
        <f t="shared" si="7"/>
        <v>8782.7050080000008</v>
      </c>
      <c r="N35" s="475">
        <f t="shared" si="8"/>
        <v>57325.412088000012</v>
      </c>
      <c r="O35" s="429"/>
      <c r="P35" s="428" t="s">
        <v>846</v>
      </c>
      <c r="Q35" s="163" t="s">
        <v>847</v>
      </c>
      <c r="R35" s="444">
        <v>133578.08415000001</v>
      </c>
      <c r="S35" s="445">
        <v>0.3</v>
      </c>
      <c r="T35" s="445">
        <v>0.6</v>
      </c>
      <c r="U35" s="467">
        <v>1560</v>
      </c>
      <c r="V35" s="449">
        <f t="shared" si="10"/>
        <v>85.63</v>
      </c>
    </row>
    <row r="36" spans="1:23" x14ac:dyDescent="0.25">
      <c r="A36" s="469">
        <v>6</v>
      </c>
      <c r="B36" s="452" t="s">
        <v>848</v>
      </c>
      <c r="C36" s="428">
        <v>37350.6</v>
      </c>
      <c r="D36" s="428">
        <f t="shared" si="0"/>
        <v>5154.3828000000003</v>
      </c>
      <c r="E36" s="453">
        <f t="shared" si="1"/>
        <v>186.75299999999999</v>
      </c>
      <c r="F36" s="428">
        <f t="shared" si="2"/>
        <v>7724.1040800000001</v>
      </c>
      <c r="G36" s="454">
        <f t="shared" si="3"/>
        <v>50415.839879999992</v>
      </c>
      <c r="H36" s="474">
        <f t="shared" si="4"/>
        <v>37350.6</v>
      </c>
      <c r="I36" s="475">
        <v>7470.1200000000008</v>
      </c>
      <c r="J36" s="475">
        <f t="shared" si="5"/>
        <v>44820.72</v>
      </c>
      <c r="K36" s="475">
        <f t="shared" si="9"/>
        <v>6185.2593600000009</v>
      </c>
      <c r="L36" s="475">
        <f t="shared" si="6"/>
        <v>224.1036</v>
      </c>
      <c r="M36" s="475">
        <f t="shared" si="7"/>
        <v>9268.9248960000004</v>
      </c>
      <c r="N36" s="475">
        <f t="shared" si="8"/>
        <v>60499.007856000011</v>
      </c>
      <c r="O36" s="429"/>
      <c r="P36" s="428" t="s">
        <v>846</v>
      </c>
      <c r="Q36" s="163" t="s">
        <v>849</v>
      </c>
      <c r="R36" s="444">
        <v>133578.08415000001</v>
      </c>
      <c r="S36" s="445">
        <v>0.3</v>
      </c>
      <c r="T36" s="445">
        <v>0.6</v>
      </c>
      <c r="U36" s="467">
        <v>1560</v>
      </c>
      <c r="V36" s="449">
        <f t="shared" si="10"/>
        <v>85.63</v>
      </c>
    </row>
    <row r="37" spans="1:23" x14ac:dyDescent="0.25">
      <c r="A37" s="469">
        <v>6</v>
      </c>
      <c r="B37" s="452" t="s">
        <v>850</v>
      </c>
      <c r="C37" s="428">
        <v>37350.6</v>
      </c>
      <c r="D37" s="428">
        <f t="shared" ref="D37:D68" si="11">(C37-$B$109)*0.138</f>
        <v>5154.3828000000003</v>
      </c>
      <c r="E37" s="453">
        <f t="shared" si="1"/>
        <v>186.75299999999999</v>
      </c>
      <c r="F37" s="428">
        <f t="shared" si="2"/>
        <v>7724.1040800000001</v>
      </c>
      <c r="G37" s="454">
        <f t="shared" si="3"/>
        <v>50415.839879999992</v>
      </c>
      <c r="H37" s="474">
        <f t="shared" si="4"/>
        <v>37350.6</v>
      </c>
      <c r="I37" s="475">
        <v>7470.1200000000008</v>
      </c>
      <c r="J37" s="475">
        <f t="shared" si="5"/>
        <v>44820.72</v>
      </c>
      <c r="K37" s="475">
        <f t="shared" si="9"/>
        <v>6185.2593600000009</v>
      </c>
      <c r="L37" s="475">
        <f t="shared" si="6"/>
        <v>224.1036</v>
      </c>
      <c r="M37" s="475">
        <f t="shared" si="7"/>
        <v>9268.9248960000004</v>
      </c>
      <c r="N37" s="475">
        <f t="shared" si="8"/>
        <v>60499.007856000011</v>
      </c>
      <c r="O37" s="429"/>
      <c r="P37" s="428" t="s">
        <v>846</v>
      </c>
      <c r="Q37" s="163" t="s">
        <v>851</v>
      </c>
      <c r="R37" s="444">
        <v>153902.02275</v>
      </c>
      <c r="S37" s="445">
        <v>0.3</v>
      </c>
      <c r="T37" s="445">
        <v>0.6</v>
      </c>
      <c r="U37" s="467">
        <v>1560</v>
      </c>
      <c r="V37" s="449">
        <f t="shared" si="10"/>
        <v>98.66</v>
      </c>
    </row>
    <row r="38" spans="1:23" x14ac:dyDescent="0.25">
      <c r="A38" s="469">
        <v>6</v>
      </c>
      <c r="B38" s="452" t="s">
        <v>852</v>
      </c>
      <c r="C38" s="428">
        <v>37350.6</v>
      </c>
      <c r="D38" s="428">
        <f t="shared" si="11"/>
        <v>5154.3828000000003</v>
      </c>
      <c r="E38" s="453">
        <f t="shared" si="1"/>
        <v>186.75299999999999</v>
      </c>
      <c r="F38" s="428">
        <f t="shared" si="2"/>
        <v>7724.1040800000001</v>
      </c>
      <c r="G38" s="454">
        <f t="shared" si="3"/>
        <v>50415.839879999992</v>
      </c>
      <c r="H38" s="474">
        <f t="shared" si="4"/>
        <v>37350.6</v>
      </c>
      <c r="I38" s="475">
        <v>7470.1200000000008</v>
      </c>
      <c r="J38" s="475">
        <f t="shared" si="5"/>
        <v>44820.72</v>
      </c>
      <c r="K38" s="475">
        <f t="shared" si="9"/>
        <v>6185.2593600000009</v>
      </c>
      <c r="L38" s="475">
        <f t="shared" si="6"/>
        <v>224.1036</v>
      </c>
      <c r="M38" s="475">
        <f t="shared" si="7"/>
        <v>9268.9248960000004</v>
      </c>
      <c r="N38" s="475">
        <f t="shared" si="8"/>
        <v>60499.007856000011</v>
      </c>
      <c r="O38" s="429"/>
      <c r="P38" s="428" t="s">
        <v>853</v>
      </c>
      <c r="Q38" s="163" t="s">
        <v>854</v>
      </c>
      <c r="R38" s="444">
        <f>G82</f>
        <v>119273.72720000001</v>
      </c>
      <c r="S38" s="446">
        <v>0</v>
      </c>
      <c r="T38" s="446">
        <v>0</v>
      </c>
      <c r="U38" s="467">
        <v>1376</v>
      </c>
      <c r="V38" s="449">
        <f t="shared" si="10"/>
        <v>86.68</v>
      </c>
    </row>
    <row r="39" spans="1:23" x14ac:dyDescent="0.25">
      <c r="A39" s="469">
        <v>6</v>
      </c>
      <c r="B39" s="452" t="s">
        <v>855</v>
      </c>
      <c r="C39" s="428">
        <v>42617.4</v>
      </c>
      <c r="D39" s="428">
        <f t="shared" si="11"/>
        <v>5881.2012000000004</v>
      </c>
      <c r="E39" s="453">
        <f t="shared" si="1"/>
        <v>213.08700000000002</v>
      </c>
      <c r="F39" s="428">
        <f t="shared" si="2"/>
        <v>8813.2783200000013</v>
      </c>
      <c r="G39" s="454">
        <f t="shared" si="3"/>
        <v>57524.966520000002</v>
      </c>
      <c r="H39" s="474">
        <f t="shared" si="4"/>
        <v>42617.4</v>
      </c>
      <c r="I39" s="475">
        <v>7745.85</v>
      </c>
      <c r="J39" s="475">
        <f t="shared" si="5"/>
        <v>50363.25</v>
      </c>
      <c r="K39" s="475">
        <f t="shared" si="9"/>
        <v>6950.1285000000007</v>
      </c>
      <c r="L39" s="475">
        <f t="shared" si="6"/>
        <v>251.81625</v>
      </c>
      <c r="M39" s="475">
        <f t="shared" si="7"/>
        <v>10415.1201</v>
      </c>
      <c r="N39" s="475">
        <f t="shared" si="8"/>
        <v>67980.314849999995</v>
      </c>
      <c r="O39" s="429"/>
      <c r="P39" s="428" t="s">
        <v>853</v>
      </c>
      <c r="Q39" s="163" t="s">
        <v>89</v>
      </c>
      <c r="R39" s="444">
        <f>G91</f>
        <v>143073.4008</v>
      </c>
      <c r="S39" s="446">
        <v>0</v>
      </c>
      <c r="T39" s="446">
        <v>0</v>
      </c>
      <c r="U39" s="467">
        <v>1376</v>
      </c>
      <c r="V39" s="449">
        <f t="shared" si="10"/>
        <v>103.98</v>
      </c>
    </row>
    <row r="40" spans="1:23" x14ac:dyDescent="0.25">
      <c r="A40" s="469">
        <v>6</v>
      </c>
      <c r="B40" s="452" t="s">
        <v>856</v>
      </c>
      <c r="C40" s="428">
        <v>42617.4</v>
      </c>
      <c r="D40" s="428">
        <f t="shared" si="11"/>
        <v>5881.2012000000004</v>
      </c>
      <c r="E40" s="453">
        <f t="shared" si="1"/>
        <v>213.08700000000002</v>
      </c>
      <c r="F40" s="428">
        <f t="shared" si="2"/>
        <v>8813.2783200000013</v>
      </c>
      <c r="G40" s="454">
        <f t="shared" si="3"/>
        <v>57524.966520000002</v>
      </c>
      <c r="H40" s="474">
        <f t="shared" si="4"/>
        <v>42617.4</v>
      </c>
      <c r="I40" s="475">
        <v>7745.85</v>
      </c>
      <c r="J40" s="475">
        <f t="shared" si="5"/>
        <v>50363.25</v>
      </c>
      <c r="K40" s="475">
        <f t="shared" si="9"/>
        <v>6950.1285000000007</v>
      </c>
      <c r="L40" s="475">
        <f t="shared" si="6"/>
        <v>251.81625</v>
      </c>
      <c r="M40" s="475">
        <f t="shared" si="7"/>
        <v>10415.1201</v>
      </c>
      <c r="N40" s="475">
        <f t="shared" si="8"/>
        <v>67980.314849999995</v>
      </c>
      <c r="O40" s="429"/>
      <c r="P40" s="428" t="s">
        <v>853</v>
      </c>
      <c r="Q40" s="163" t="s">
        <v>857</v>
      </c>
      <c r="R40" s="444">
        <f>G100</f>
        <v>160805.72340000002</v>
      </c>
      <c r="S40" s="446">
        <v>0</v>
      </c>
      <c r="T40" s="446">
        <v>0</v>
      </c>
      <c r="U40" s="467">
        <v>1376</v>
      </c>
      <c r="V40" s="449">
        <f t="shared" si="10"/>
        <v>116.86</v>
      </c>
    </row>
    <row r="41" spans="1:23" x14ac:dyDescent="0.25">
      <c r="A41" s="469">
        <v>6</v>
      </c>
      <c r="B41" s="452" t="s">
        <v>858</v>
      </c>
      <c r="C41" s="428">
        <v>42617.4</v>
      </c>
      <c r="D41" s="428">
        <f t="shared" si="11"/>
        <v>5881.2012000000004</v>
      </c>
      <c r="E41" s="453">
        <f t="shared" si="1"/>
        <v>213.08700000000002</v>
      </c>
      <c r="F41" s="428">
        <f t="shared" si="2"/>
        <v>8813.2783200000013</v>
      </c>
      <c r="G41" s="454">
        <f t="shared" si="3"/>
        <v>57524.966520000002</v>
      </c>
      <c r="H41" s="474">
        <f t="shared" si="4"/>
        <v>42617.4</v>
      </c>
      <c r="I41" s="475">
        <v>7745.85</v>
      </c>
      <c r="J41" s="475">
        <f t="shared" si="5"/>
        <v>50363.25</v>
      </c>
      <c r="K41" s="475">
        <f t="shared" si="9"/>
        <v>6950.1285000000007</v>
      </c>
      <c r="L41" s="475">
        <f t="shared" si="6"/>
        <v>251.81625</v>
      </c>
      <c r="M41" s="475">
        <f t="shared" si="7"/>
        <v>10415.1201</v>
      </c>
      <c r="N41" s="475">
        <f t="shared" si="8"/>
        <v>67980.314849999995</v>
      </c>
      <c r="O41" s="429"/>
      <c r="P41" s="428" t="s">
        <v>859</v>
      </c>
      <c r="Q41" s="163" t="s">
        <v>860</v>
      </c>
      <c r="R41" s="444">
        <f>E105</f>
        <v>205803.51999999999</v>
      </c>
      <c r="S41" s="446">
        <v>0</v>
      </c>
      <c r="T41" s="446">
        <v>0</v>
      </c>
      <c r="U41" s="467">
        <v>1287</v>
      </c>
      <c r="V41" s="449">
        <f t="shared" si="10"/>
        <v>159.91</v>
      </c>
    </row>
    <row r="42" spans="1:23" x14ac:dyDescent="0.25">
      <c r="A42" s="469">
        <v>6</v>
      </c>
      <c r="B42" s="452" t="s">
        <v>861</v>
      </c>
      <c r="C42" s="428">
        <v>42617.4</v>
      </c>
      <c r="D42" s="428">
        <f t="shared" si="11"/>
        <v>5881.2012000000004</v>
      </c>
      <c r="E42" s="453">
        <f t="shared" si="1"/>
        <v>213.08700000000002</v>
      </c>
      <c r="F42" s="428">
        <f t="shared" si="2"/>
        <v>8813.2783200000013</v>
      </c>
      <c r="G42" s="454">
        <f t="shared" si="3"/>
        <v>57524.966520000002</v>
      </c>
      <c r="H42" s="474">
        <f t="shared" si="4"/>
        <v>42617.4</v>
      </c>
      <c r="I42" s="475">
        <v>7745.85</v>
      </c>
      <c r="J42" s="475">
        <f t="shared" si="5"/>
        <v>50363.25</v>
      </c>
      <c r="K42" s="475">
        <f t="shared" si="9"/>
        <v>6950.1285000000007</v>
      </c>
      <c r="L42" s="475">
        <f t="shared" si="6"/>
        <v>251.81625</v>
      </c>
      <c r="M42" s="475">
        <f t="shared" si="7"/>
        <v>10415.1201</v>
      </c>
      <c r="N42" s="475">
        <f t="shared" si="8"/>
        <v>67980.314849999995</v>
      </c>
      <c r="O42" s="429"/>
      <c r="P42" s="201"/>
      <c r="R42"/>
    </row>
    <row r="43" spans="1:23" x14ac:dyDescent="0.25">
      <c r="A43" s="469">
        <v>7</v>
      </c>
      <c r="B43" s="452" t="s">
        <v>862</v>
      </c>
      <c r="C43" s="428">
        <v>43741.950000000004</v>
      </c>
      <c r="D43" s="428">
        <f t="shared" si="11"/>
        <v>6036.3891000000012</v>
      </c>
      <c r="E43" s="453">
        <f t="shared" si="1"/>
        <v>218.70975000000001</v>
      </c>
      <c r="F43" s="428">
        <f t="shared" si="2"/>
        <v>9045.8352600000017</v>
      </c>
      <c r="G43" s="454">
        <f t="shared" si="3"/>
        <v>59042.884110000006</v>
      </c>
      <c r="H43" s="474">
        <f t="shared" si="4"/>
        <v>43741.950000000004</v>
      </c>
      <c r="I43" s="475">
        <v>7745.85</v>
      </c>
      <c r="J43" s="475">
        <f t="shared" si="5"/>
        <v>51487.8</v>
      </c>
      <c r="K43" s="475">
        <f t="shared" si="9"/>
        <v>7105.3164000000006</v>
      </c>
      <c r="L43" s="475">
        <f t="shared" si="6"/>
        <v>257.43900000000002</v>
      </c>
      <c r="M43" s="475">
        <f>J43*0.2068</f>
        <v>10647.67704</v>
      </c>
      <c r="N43" s="475">
        <f t="shared" si="8"/>
        <v>69498.232440000007</v>
      </c>
      <c r="O43" s="429"/>
      <c r="P43" s="201"/>
      <c r="R43"/>
    </row>
    <row r="44" spans="1:23" x14ac:dyDescent="0.25">
      <c r="A44" s="469">
        <v>7</v>
      </c>
      <c r="B44" s="452" t="s">
        <v>863</v>
      </c>
      <c r="C44" s="428">
        <v>43741.950000000004</v>
      </c>
      <c r="D44" s="428">
        <f t="shared" si="11"/>
        <v>6036.3891000000012</v>
      </c>
      <c r="E44" s="453">
        <f t="shared" si="1"/>
        <v>218.70975000000001</v>
      </c>
      <c r="F44" s="428">
        <f t="shared" si="2"/>
        <v>9045.8352600000017</v>
      </c>
      <c r="G44" s="454">
        <f t="shared" si="3"/>
        <v>59042.884110000006</v>
      </c>
      <c r="H44" s="474">
        <f t="shared" si="4"/>
        <v>43741.950000000004</v>
      </c>
      <c r="I44" s="475">
        <v>7745.85</v>
      </c>
      <c r="J44" s="475">
        <f t="shared" si="5"/>
        <v>51487.8</v>
      </c>
      <c r="K44" s="475">
        <f t="shared" si="9"/>
        <v>7105.3164000000006</v>
      </c>
      <c r="L44" s="475">
        <f t="shared" si="6"/>
        <v>257.43900000000002</v>
      </c>
      <c r="M44" s="475">
        <f t="shared" si="7"/>
        <v>10647.67704</v>
      </c>
      <c r="N44" s="475">
        <f t="shared" si="8"/>
        <v>69498.232440000007</v>
      </c>
      <c r="O44" s="429"/>
      <c r="P44" s="186"/>
      <c r="Q44" s="327"/>
      <c r="R44" s="528"/>
      <c r="S44" s="327"/>
      <c r="T44" s="327"/>
      <c r="U44" s="327"/>
      <c r="V44" s="171"/>
    </row>
    <row r="45" spans="1:23" x14ac:dyDescent="0.25">
      <c r="A45" s="469">
        <v>7</v>
      </c>
      <c r="B45" s="452" t="s">
        <v>864</v>
      </c>
      <c r="C45" s="428">
        <v>45996.3</v>
      </c>
      <c r="D45" s="428">
        <f t="shared" si="11"/>
        <v>6347.4894000000013</v>
      </c>
      <c r="E45" s="453">
        <f t="shared" si="1"/>
        <v>229.98150000000001</v>
      </c>
      <c r="F45" s="428">
        <f t="shared" si="2"/>
        <v>9512.0348400000003</v>
      </c>
      <c r="G45" s="454">
        <f t="shared" si="3"/>
        <v>62085.805740000003</v>
      </c>
      <c r="H45" s="474">
        <f t="shared" si="4"/>
        <v>45996.3</v>
      </c>
      <c r="I45" s="475">
        <v>7745.85</v>
      </c>
      <c r="J45" s="475">
        <f t="shared" si="5"/>
        <v>53742.15</v>
      </c>
      <c r="K45" s="475">
        <f t="shared" si="9"/>
        <v>7416.4167000000007</v>
      </c>
      <c r="L45" s="475">
        <f t="shared" si="6"/>
        <v>268.71075000000002</v>
      </c>
      <c r="M45" s="475">
        <f t="shared" si="7"/>
        <v>11113.876620000001</v>
      </c>
      <c r="N45" s="475">
        <f t="shared" si="8"/>
        <v>72541.154070000004</v>
      </c>
      <c r="O45" s="429"/>
      <c r="P45" s="174" t="s">
        <v>931</v>
      </c>
      <c r="W45" s="174"/>
    </row>
    <row r="46" spans="1:23" x14ac:dyDescent="0.25">
      <c r="A46" s="469">
        <v>7</v>
      </c>
      <c r="B46" s="452" t="s">
        <v>865</v>
      </c>
      <c r="C46" s="428">
        <v>45996.3</v>
      </c>
      <c r="D46" s="428">
        <f t="shared" si="11"/>
        <v>6347.4894000000013</v>
      </c>
      <c r="E46" s="453">
        <f t="shared" si="1"/>
        <v>229.98150000000001</v>
      </c>
      <c r="F46" s="428">
        <f t="shared" si="2"/>
        <v>9512.0348400000003</v>
      </c>
      <c r="G46" s="454">
        <f t="shared" si="3"/>
        <v>62085.805740000003</v>
      </c>
      <c r="H46" s="474">
        <f t="shared" si="4"/>
        <v>45996.3</v>
      </c>
      <c r="I46" s="475">
        <v>7745.85</v>
      </c>
      <c r="J46" s="475">
        <f t="shared" si="5"/>
        <v>53742.15</v>
      </c>
      <c r="K46" s="475">
        <f t="shared" si="9"/>
        <v>7416.4167000000007</v>
      </c>
      <c r="L46" s="475">
        <f t="shared" si="6"/>
        <v>268.71075000000002</v>
      </c>
      <c r="M46" s="475">
        <f t="shared" si="7"/>
        <v>11113.876620000001</v>
      </c>
      <c r="N46" s="475">
        <f t="shared" si="8"/>
        <v>72541.154070000004</v>
      </c>
      <c r="O46" s="429"/>
      <c r="P46" s="174"/>
      <c r="W46" s="174"/>
    </row>
    <row r="47" spans="1:23" x14ac:dyDescent="0.25">
      <c r="A47" s="469">
        <v>7</v>
      </c>
      <c r="B47" s="452" t="s">
        <v>866</v>
      </c>
      <c r="C47" s="428">
        <v>45996.3</v>
      </c>
      <c r="D47" s="428">
        <f t="shared" si="11"/>
        <v>6347.4894000000013</v>
      </c>
      <c r="E47" s="453">
        <f t="shared" si="1"/>
        <v>229.98150000000001</v>
      </c>
      <c r="F47" s="428">
        <f t="shared" si="2"/>
        <v>9512.0348400000003</v>
      </c>
      <c r="G47" s="454">
        <f t="shared" si="3"/>
        <v>62085.805740000003</v>
      </c>
      <c r="H47" s="474">
        <f t="shared" si="4"/>
        <v>45996.3</v>
      </c>
      <c r="I47" s="475">
        <v>7745.85</v>
      </c>
      <c r="J47" s="475">
        <f t="shared" si="5"/>
        <v>53742.15</v>
      </c>
      <c r="K47" s="475">
        <f t="shared" si="9"/>
        <v>7416.4167000000007</v>
      </c>
      <c r="L47" s="475">
        <f t="shared" si="6"/>
        <v>268.71075000000002</v>
      </c>
      <c r="M47" s="475">
        <f t="shared" si="7"/>
        <v>11113.876620000001</v>
      </c>
      <c r="N47" s="475">
        <f t="shared" si="8"/>
        <v>72541.154070000004</v>
      </c>
      <c r="O47" s="429"/>
      <c r="P47" s="529" t="s">
        <v>916</v>
      </c>
      <c r="V47" s="173"/>
    </row>
    <row r="48" spans="1:23" x14ac:dyDescent="0.25">
      <c r="A48" s="469">
        <v>7</v>
      </c>
      <c r="B48" s="452" t="s">
        <v>867</v>
      </c>
      <c r="C48" s="428">
        <v>50055.6</v>
      </c>
      <c r="D48" s="428">
        <f t="shared" si="11"/>
        <v>6907.6728000000003</v>
      </c>
      <c r="E48" s="453">
        <f t="shared" si="1"/>
        <v>250.27799999999999</v>
      </c>
      <c r="F48" s="428">
        <f t="shared" si="2"/>
        <v>10351.498079999999</v>
      </c>
      <c r="G48" s="454">
        <f t="shared" si="3"/>
        <v>67565.048880000002</v>
      </c>
      <c r="H48" s="474">
        <f t="shared" si="4"/>
        <v>50055.6</v>
      </c>
      <c r="I48" s="475">
        <v>7745.85</v>
      </c>
      <c r="J48" s="475">
        <f t="shared" si="5"/>
        <v>57801.45</v>
      </c>
      <c r="K48" s="475">
        <f t="shared" si="9"/>
        <v>7976.6001000000006</v>
      </c>
      <c r="L48" s="475">
        <f t="shared" si="6"/>
        <v>289.00725</v>
      </c>
      <c r="M48" s="475">
        <f t="shared" si="7"/>
        <v>11953.33986</v>
      </c>
      <c r="N48" s="475">
        <f t="shared" si="8"/>
        <v>78020.397209999996</v>
      </c>
      <c r="O48" s="429"/>
      <c r="P48" s="530" t="s">
        <v>917</v>
      </c>
      <c r="U48">
        <v>260</v>
      </c>
      <c r="V48" s="173"/>
    </row>
    <row r="49" spans="1:22" x14ac:dyDescent="0.25">
      <c r="A49" s="469">
        <v>7</v>
      </c>
      <c r="B49" s="452" t="s">
        <v>868</v>
      </c>
      <c r="C49" s="428">
        <v>50055.6</v>
      </c>
      <c r="D49" s="428">
        <f t="shared" si="11"/>
        <v>6907.6728000000003</v>
      </c>
      <c r="E49" s="453">
        <f t="shared" si="1"/>
        <v>250.27799999999999</v>
      </c>
      <c r="F49" s="428">
        <f t="shared" si="2"/>
        <v>10351.498079999999</v>
      </c>
      <c r="G49" s="454">
        <f t="shared" si="3"/>
        <v>67565.048880000002</v>
      </c>
      <c r="H49" s="474">
        <f t="shared" si="4"/>
        <v>50055.6</v>
      </c>
      <c r="I49" s="475">
        <v>7745.85</v>
      </c>
      <c r="J49" s="475">
        <f t="shared" si="5"/>
        <v>57801.45</v>
      </c>
      <c r="K49" s="475">
        <f t="shared" si="9"/>
        <v>7976.6001000000006</v>
      </c>
      <c r="L49" s="475">
        <f t="shared" si="6"/>
        <v>289.00725</v>
      </c>
      <c r="M49" s="475">
        <f t="shared" si="7"/>
        <v>11953.33986</v>
      </c>
      <c r="N49" s="475">
        <f t="shared" si="8"/>
        <v>78020.397209999996</v>
      </c>
      <c r="O49" s="429"/>
      <c r="P49" s="530" t="s">
        <v>918</v>
      </c>
      <c r="U49">
        <v>-40</v>
      </c>
      <c r="V49" s="173"/>
    </row>
    <row r="50" spans="1:22" x14ac:dyDescent="0.25">
      <c r="A50" s="469">
        <v>7</v>
      </c>
      <c r="B50" s="452" t="s">
        <v>869</v>
      </c>
      <c r="C50" s="428">
        <v>50055.6</v>
      </c>
      <c r="D50" s="428">
        <f t="shared" si="11"/>
        <v>6907.6728000000003</v>
      </c>
      <c r="E50" s="453">
        <f t="shared" si="1"/>
        <v>250.27799999999999</v>
      </c>
      <c r="F50" s="428">
        <f t="shared" si="2"/>
        <v>10351.498079999999</v>
      </c>
      <c r="G50" s="454">
        <f t="shared" si="3"/>
        <v>67565.048880000002</v>
      </c>
      <c r="H50" s="474">
        <f t="shared" si="4"/>
        <v>50055.6</v>
      </c>
      <c r="I50" s="475">
        <v>7745.85</v>
      </c>
      <c r="J50" s="475">
        <f t="shared" si="5"/>
        <v>57801.45</v>
      </c>
      <c r="K50" s="475">
        <f t="shared" si="9"/>
        <v>7976.6001000000006</v>
      </c>
      <c r="L50" s="475">
        <f t="shared" si="6"/>
        <v>289.00725</v>
      </c>
      <c r="M50" s="475">
        <f t="shared" si="7"/>
        <v>11953.33986</v>
      </c>
      <c r="N50" s="475">
        <f t="shared" si="8"/>
        <v>78020.397209999996</v>
      </c>
      <c r="O50" s="429"/>
      <c r="P50" s="530" t="s">
        <v>919</v>
      </c>
      <c r="U50">
        <v>-2</v>
      </c>
      <c r="V50" s="173"/>
    </row>
    <row r="51" spans="1:22" x14ac:dyDescent="0.25">
      <c r="A51" s="469">
        <v>7</v>
      </c>
      <c r="B51" s="452" t="s">
        <v>870</v>
      </c>
      <c r="C51" s="428">
        <v>50055.6</v>
      </c>
      <c r="D51" s="428">
        <f t="shared" si="11"/>
        <v>6907.6728000000003</v>
      </c>
      <c r="E51" s="453">
        <f t="shared" si="1"/>
        <v>250.27799999999999</v>
      </c>
      <c r="F51" s="428">
        <f t="shared" si="2"/>
        <v>10351.498079999999</v>
      </c>
      <c r="G51" s="454">
        <f t="shared" si="3"/>
        <v>67565.048880000002</v>
      </c>
      <c r="H51" s="474">
        <f t="shared" si="4"/>
        <v>50055.6</v>
      </c>
      <c r="I51" s="475">
        <v>7745.85</v>
      </c>
      <c r="J51" s="475">
        <f t="shared" si="5"/>
        <v>57801.45</v>
      </c>
      <c r="K51" s="475">
        <f t="shared" si="9"/>
        <v>7976.6001000000006</v>
      </c>
      <c r="L51" s="475">
        <f t="shared" si="6"/>
        <v>289.00725</v>
      </c>
      <c r="M51" s="475">
        <f t="shared" si="7"/>
        <v>11953.33986</v>
      </c>
      <c r="N51" s="475">
        <f t="shared" si="8"/>
        <v>78020.397209999996</v>
      </c>
      <c r="O51" s="429"/>
      <c r="P51" s="530" t="s">
        <v>920</v>
      </c>
      <c r="U51">
        <v>-10</v>
      </c>
      <c r="V51" s="173"/>
    </row>
    <row r="52" spans="1:22" x14ac:dyDescent="0.25">
      <c r="A52" s="469" t="s">
        <v>871</v>
      </c>
      <c r="B52" s="452" t="s">
        <v>872</v>
      </c>
      <c r="C52" s="428">
        <v>50952.3</v>
      </c>
      <c r="D52" s="428">
        <f t="shared" si="11"/>
        <v>7031.4174000000012</v>
      </c>
      <c r="E52" s="453">
        <f t="shared" si="1"/>
        <v>254.76150000000001</v>
      </c>
      <c r="F52" s="428">
        <f t="shared" si="2"/>
        <v>10536.935640000002</v>
      </c>
      <c r="G52" s="454">
        <f t="shared" si="3"/>
        <v>68775.414539999998</v>
      </c>
      <c r="H52" s="474">
        <f t="shared" si="4"/>
        <v>50952.3</v>
      </c>
      <c r="I52" s="475">
        <v>7745.85</v>
      </c>
      <c r="J52" s="475">
        <f t="shared" si="5"/>
        <v>58698.15</v>
      </c>
      <c r="K52" s="475">
        <f t="shared" si="9"/>
        <v>8100.3447000000006</v>
      </c>
      <c r="L52" s="475">
        <f t="shared" si="6"/>
        <v>293.49074999999999</v>
      </c>
      <c r="M52" s="475">
        <f t="shared" si="7"/>
        <v>12138.77742</v>
      </c>
      <c r="N52" s="475">
        <f t="shared" si="8"/>
        <v>79230.762869999991</v>
      </c>
      <c r="O52" s="429"/>
      <c r="P52" s="530"/>
      <c r="U52" s="327">
        <v>208</v>
      </c>
      <c r="V52" s="173"/>
    </row>
    <row r="53" spans="1:22" x14ac:dyDescent="0.25">
      <c r="A53" s="469" t="s">
        <v>871</v>
      </c>
      <c r="B53" s="452" t="s">
        <v>873</v>
      </c>
      <c r="C53" s="428">
        <v>50952.3</v>
      </c>
      <c r="D53" s="428">
        <f t="shared" si="11"/>
        <v>7031.4174000000012</v>
      </c>
      <c r="E53" s="453">
        <f t="shared" si="1"/>
        <v>254.76150000000001</v>
      </c>
      <c r="F53" s="428">
        <f t="shared" si="2"/>
        <v>10536.935640000002</v>
      </c>
      <c r="G53" s="454">
        <f t="shared" si="3"/>
        <v>68775.414539999998</v>
      </c>
      <c r="H53" s="474">
        <f t="shared" si="4"/>
        <v>50952.3</v>
      </c>
      <c r="I53" s="475">
        <v>7745.85</v>
      </c>
      <c r="J53" s="475">
        <f t="shared" si="5"/>
        <v>58698.15</v>
      </c>
      <c r="K53" s="475">
        <f t="shared" si="9"/>
        <v>8100.3447000000006</v>
      </c>
      <c r="L53" s="475">
        <f t="shared" si="6"/>
        <v>293.49074999999999</v>
      </c>
      <c r="M53" s="475">
        <f t="shared" si="7"/>
        <v>12138.77742</v>
      </c>
      <c r="N53" s="475">
        <f t="shared" si="8"/>
        <v>79230.762869999991</v>
      </c>
      <c r="O53" s="429"/>
      <c r="P53" s="530" t="s">
        <v>921</v>
      </c>
      <c r="U53" s="349">
        <f>7.5*U52</f>
        <v>1560</v>
      </c>
      <c r="V53" s="173"/>
    </row>
    <row r="54" spans="1:22" x14ac:dyDescent="0.25">
      <c r="A54" s="469" t="s">
        <v>871</v>
      </c>
      <c r="B54" s="452" t="s">
        <v>874</v>
      </c>
      <c r="C54" s="428">
        <v>50952.3</v>
      </c>
      <c r="D54" s="428">
        <f t="shared" si="11"/>
        <v>7031.4174000000012</v>
      </c>
      <c r="E54" s="453">
        <f t="shared" si="1"/>
        <v>254.76150000000001</v>
      </c>
      <c r="F54" s="428">
        <f t="shared" si="2"/>
        <v>10536.935640000002</v>
      </c>
      <c r="G54" s="454">
        <f t="shared" si="3"/>
        <v>68775.414539999998</v>
      </c>
      <c r="H54" s="474">
        <f t="shared" si="4"/>
        <v>50952.3</v>
      </c>
      <c r="I54" s="475">
        <v>7745.85</v>
      </c>
      <c r="J54" s="475">
        <f t="shared" si="5"/>
        <v>58698.15</v>
      </c>
      <c r="K54" s="475">
        <f t="shared" si="9"/>
        <v>8100.3447000000006</v>
      </c>
      <c r="L54" s="475">
        <f t="shared" si="6"/>
        <v>293.49074999999999</v>
      </c>
      <c r="M54" s="475">
        <f t="shared" si="7"/>
        <v>12138.77742</v>
      </c>
      <c r="N54" s="475">
        <f t="shared" si="8"/>
        <v>79230.762869999991</v>
      </c>
      <c r="O54" s="429"/>
      <c r="P54" s="174"/>
      <c r="V54" s="173"/>
    </row>
    <row r="55" spans="1:22" x14ac:dyDescent="0.25">
      <c r="A55" s="469" t="s">
        <v>871</v>
      </c>
      <c r="B55" s="452" t="s">
        <v>875</v>
      </c>
      <c r="C55" s="428">
        <v>50952.3</v>
      </c>
      <c r="D55" s="428">
        <f t="shared" si="11"/>
        <v>7031.4174000000012</v>
      </c>
      <c r="E55" s="453">
        <f t="shared" si="1"/>
        <v>254.76150000000001</v>
      </c>
      <c r="F55" s="428">
        <f t="shared" si="2"/>
        <v>10536.935640000002</v>
      </c>
      <c r="G55" s="454">
        <f t="shared" si="3"/>
        <v>68775.414539999998</v>
      </c>
      <c r="H55" s="474">
        <f t="shared" si="4"/>
        <v>50952.3</v>
      </c>
      <c r="I55" s="475">
        <v>7745.85</v>
      </c>
      <c r="J55" s="475">
        <f t="shared" si="5"/>
        <v>58698.15</v>
      </c>
      <c r="K55" s="475">
        <f t="shared" si="9"/>
        <v>8100.3447000000006</v>
      </c>
      <c r="L55" s="475">
        <f t="shared" si="6"/>
        <v>293.49074999999999</v>
      </c>
      <c r="M55" s="475">
        <f t="shared" si="7"/>
        <v>12138.77742</v>
      </c>
      <c r="N55" s="475">
        <f t="shared" si="8"/>
        <v>79230.762869999991</v>
      </c>
      <c r="O55" s="429"/>
      <c r="P55" s="530"/>
      <c r="V55" s="173"/>
    </row>
    <row r="56" spans="1:22" x14ac:dyDescent="0.25">
      <c r="A56" s="469" t="s">
        <v>871</v>
      </c>
      <c r="B56" s="452" t="s">
        <v>876</v>
      </c>
      <c r="C56" s="428">
        <v>50952.3</v>
      </c>
      <c r="D56" s="428">
        <f t="shared" si="11"/>
        <v>7031.4174000000012</v>
      </c>
      <c r="E56" s="453">
        <f t="shared" si="1"/>
        <v>254.76150000000001</v>
      </c>
      <c r="F56" s="428">
        <f t="shared" si="2"/>
        <v>10536.935640000002</v>
      </c>
      <c r="G56" s="454">
        <f t="shared" si="3"/>
        <v>68775.414539999998</v>
      </c>
      <c r="H56" s="474">
        <f t="shared" si="4"/>
        <v>50952.3</v>
      </c>
      <c r="I56" s="475">
        <v>7745.85</v>
      </c>
      <c r="J56" s="475">
        <f t="shared" si="5"/>
        <v>58698.15</v>
      </c>
      <c r="K56" s="475">
        <f t="shared" si="9"/>
        <v>8100.3447000000006</v>
      </c>
      <c r="L56" s="475">
        <f t="shared" si="6"/>
        <v>293.49074999999999</v>
      </c>
      <c r="M56" s="475">
        <f t="shared" si="7"/>
        <v>12138.77742</v>
      </c>
      <c r="N56" s="475">
        <f t="shared" si="8"/>
        <v>79230.762869999991</v>
      </c>
      <c r="O56" s="429"/>
      <c r="P56" s="529" t="s">
        <v>853</v>
      </c>
      <c r="V56" s="173"/>
    </row>
    <row r="57" spans="1:22" x14ac:dyDescent="0.25">
      <c r="A57" s="469" t="s">
        <v>871</v>
      </c>
      <c r="B57" s="452" t="s">
        <v>877</v>
      </c>
      <c r="C57" s="428">
        <v>57349.950000000004</v>
      </c>
      <c r="D57" s="428">
        <f t="shared" si="11"/>
        <v>7914.2931000000017</v>
      </c>
      <c r="E57" s="453">
        <f t="shared" si="1"/>
        <v>286.74975000000001</v>
      </c>
      <c r="F57" s="428">
        <f t="shared" si="2"/>
        <v>11859.969660000002</v>
      </c>
      <c r="G57" s="454">
        <f t="shared" si="3"/>
        <v>77410.962510000012</v>
      </c>
      <c r="H57" s="474">
        <f t="shared" si="4"/>
        <v>57349.950000000004</v>
      </c>
      <c r="I57" s="475">
        <v>7745.85</v>
      </c>
      <c r="J57" s="475">
        <f t="shared" si="5"/>
        <v>65095.8</v>
      </c>
      <c r="K57" s="475">
        <f t="shared" si="9"/>
        <v>8983.220400000002</v>
      </c>
      <c r="L57" s="475">
        <f t="shared" si="6"/>
        <v>325.47900000000004</v>
      </c>
      <c r="M57" s="475">
        <f t="shared" si="7"/>
        <v>13461.811440000001</v>
      </c>
      <c r="N57" s="475">
        <f t="shared" si="8"/>
        <v>87866.31084000002</v>
      </c>
      <c r="O57" s="429"/>
      <c r="P57" s="530" t="s">
        <v>925</v>
      </c>
      <c r="U57">
        <v>43</v>
      </c>
      <c r="V57" s="173"/>
    </row>
    <row r="58" spans="1:22" x14ac:dyDescent="0.25">
      <c r="A58" s="469" t="s">
        <v>878</v>
      </c>
      <c r="B58" s="452" t="s">
        <v>879</v>
      </c>
      <c r="C58" s="428">
        <v>58972.200000000004</v>
      </c>
      <c r="D58" s="428">
        <f t="shared" si="11"/>
        <v>8138.1636000000017</v>
      </c>
      <c r="E58" s="453">
        <f t="shared" si="1"/>
        <v>294.86100000000005</v>
      </c>
      <c r="F58" s="428">
        <f t="shared" si="2"/>
        <v>12195.450960000002</v>
      </c>
      <c r="G58" s="454">
        <f t="shared" si="3"/>
        <v>79600.675560000018</v>
      </c>
      <c r="H58" s="474">
        <f t="shared" si="4"/>
        <v>58972.200000000004</v>
      </c>
      <c r="I58" s="475">
        <v>7745.85</v>
      </c>
      <c r="J58" s="475">
        <f t="shared" si="5"/>
        <v>66718.05</v>
      </c>
      <c r="K58" s="475">
        <f t="shared" si="9"/>
        <v>9207.0909000000011</v>
      </c>
      <c r="L58" s="475">
        <f t="shared" si="6"/>
        <v>333.59025000000003</v>
      </c>
      <c r="M58" s="475">
        <f t="shared" si="7"/>
        <v>13797.292740000001</v>
      </c>
      <c r="N58" s="475">
        <f t="shared" si="8"/>
        <v>90056.023889999997</v>
      </c>
      <c r="O58" s="429"/>
      <c r="P58" s="530"/>
      <c r="V58" s="173"/>
    </row>
    <row r="59" spans="1:22" x14ac:dyDescent="0.25">
      <c r="A59" s="469" t="s">
        <v>878</v>
      </c>
      <c r="B59" s="452" t="s">
        <v>880</v>
      </c>
      <c r="C59" s="428">
        <v>58972.200000000004</v>
      </c>
      <c r="D59" s="428">
        <f t="shared" si="11"/>
        <v>8138.1636000000017</v>
      </c>
      <c r="E59" s="453">
        <f t="shared" si="1"/>
        <v>294.86100000000005</v>
      </c>
      <c r="F59" s="428">
        <f t="shared" si="2"/>
        <v>12195.450960000002</v>
      </c>
      <c r="G59" s="454">
        <f t="shared" si="3"/>
        <v>79600.675560000018</v>
      </c>
      <c r="H59" s="474">
        <f t="shared" si="4"/>
        <v>58972.200000000004</v>
      </c>
      <c r="I59" s="475">
        <v>7745.85</v>
      </c>
      <c r="J59" s="475">
        <f t="shared" si="5"/>
        <v>66718.05</v>
      </c>
      <c r="K59" s="475">
        <f t="shared" si="9"/>
        <v>9207.0909000000011</v>
      </c>
      <c r="L59" s="475">
        <f t="shared" si="6"/>
        <v>333.59025000000003</v>
      </c>
      <c r="M59" s="475">
        <f t="shared" si="7"/>
        <v>13797.292740000001</v>
      </c>
      <c r="N59" s="475">
        <f t="shared" si="8"/>
        <v>90056.023889999997</v>
      </c>
      <c r="O59" s="429"/>
      <c r="P59" s="530" t="s">
        <v>922</v>
      </c>
      <c r="U59">
        <v>10</v>
      </c>
      <c r="V59" s="173"/>
    </row>
    <row r="60" spans="1:22" x14ac:dyDescent="0.25">
      <c r="A60" s="469" t="s">
        <v>878</v>
      </c>
      <c r="B60" s="452" t="s">
        <v>881</v>
      </c>
      <c r="C60" s="428">
        <v>58972.200000000004</v>
      </c>
      <c r="D60" s="428">
        <f t="shared" si="11"/>
        <v>8138.1636000000017</v>
      </c>
      <c r="E60" s="453">
        <f t="shared" si="1"/>
        <v>294.86100000000005</v>
      </c>
      <c r="F60" s="428">
        <f t="shared" si="2"/>
        <v>12195.450960000002</v>
      </c>
      <c r="G60" s="454">
        <f t="shared" si="3"/>
        <v>79600.675560000018</v>
      </c>
      <c r="H60" s="474">
        <f t="shared" si="4"/>
        <v>58972.200000000004</v>
      </c>
      <c r="I60" s="475">
        <v>7745.85</v>
      </c>
      <c r="J60" s="475">
        <f t="shared" si="5"/>
        <v>66718.05</v>
      </c>
      <c r="K60" s="475">
        <f t="shared" si="9"/>
        <v>9207.0909000000011</v>
      </c>
      <c r="L60" s="475">
        <f t="shared" si="6"/>
        <v>333.59025000000003</v>
      </c>
      <c r="M60" s="475">
        <f t="shared" si="7"/>
        <v>13797.292740000001</v>
      </c>
      <c r="N60" s="475">
        <f t="shared" si="8"/>
        <v>90056.023889999997</v>
      </c>
      <c r="O60" s="429"/>
      <c r="P60" s="530" t="s">
        <v>923</v>
      </c>
      <c r="U60">
        <v>-2</v>
      </c>
      <c r="V60" s="173"/>
    </row>
    <row r="61" spans="1:22" x14ac:dyDescent="0.25">
      <c r="A61" s="469" t="s">
        <v>878</v>
      </c>
      <c r="B61" s="452" t="s">
        <v>882</v>
      </c>
      <c r="C61" s="428">
        <v>58972.200000000004</v>
      </c>
      <c r="D61" s="428">
        <f t="shared" si="11"/>
        <v>8138.1636000000017</v>
      </c>
      <c r="E61" s="453">
        <f t="shared" si="1"/>
        <v>294.86100000000005</v>
      </c>
      <c r="F61" s="428">
        <f t="shared" si="2"/>
        <v>12195.450960000002</v>
      </c>
      <c r="G61" s="454">
        <f t="shared" si="3"/>
        <v>79600.675560000018</v>
      </c>
      <c r="H61" s="474">
        <f t="shared" si="4"/>
        <v>58972.200000000004</v>
      </c>
      <c r="I61" s="475">
        <v>7745.85</v>
      </c>
      <c r="J61" s="475">
        <f t="shared" si="5"/>
        <v>66718.05</v>
      </c>
      <c r="K61" s="475">
        <f t="shared" si="9"/>
        <v>9207.0909000000011</v>
      </c>
      <c r="L61" s="475">
        <f t="shared" si="6"/>
        <v>333.59025000000003</v>
      </c>
      <c r="M61" s="475">
        <f t="shared" si="7"/>
        <v>13797.292740000001</v>
      </c>
      <c r="N61" s="475">
        <f t="shared" si="8"/>
        <v>90056.023889999997</v>
      </c>
      <c r="O61" s="429"/>
      <c r="P61" s="530"/>
      <c r="U61" s="327">
        <v>8</v>
      </c>
      <c r="V61" s="173"/>
    </row>
    <row r="62" spans="1:22" x14ac:dyDescent="0.25">
      <c r="A62" s="469" t="s">
        <v>878</v>
      </c>
      <c r="B62" s="452" t="s">
        <v>883</v>
      </c>
      <c r="C62" s="428">
        <v>58972.200000000004</v>
      </c>
      <c r="D62" s="428">
        <f t="shared" si="11"/>
        <v>8138.1636000000017</v>
      </c>
      <c r="E62" s="453">
        <f t="shared" si="1"/>
        <v>294.86100000000005</v>
      </c>
      <c r="F62" s="428">
        <f t="shared" si="2"/>
        <v>12195.450960000002</v>
      </c>
      <c r="G62" s="454">
        <f t="shared" si="3"/>
        <v>79600.675560000018</v>
      </c>
      <c r="H62" s="474">
        <f t="shared" si="4"/>
        <v>58972.200000000004</v>
      </c>
      <c r="I62" s="475">
        <v>7745.85</v>
      </c>
      <c r="J62" s="475">
        <f t="shared" si="5"/>
        <v>66718.05</v>
      </c>
      <c r="K62" s="475">
        <f t="shared" si="9"/>
        <v>9207.0909000000011</v>
      </c>
      <c r="L62" s="475">
        <f t="shared" si="6"/>
        <v>333.59025000000003</v>
      </c>
      <c r="M62" s="475">
        <f t="shared" si="7"/>
        <v>13797.292740000001</v>
      </c>
      <c r="N62" s="475">
        <f t="shared" si="8"/>
        <v>90056.023889999997</v>
      </c>
      <c r="O62" s="429"/>
      <c r="P62" s="530" t="s">
        <v>924</v>
      </c>
      <c r="U62" s="349">
        <f>U61*4*U57</f>
        <v>1376</v>
      </c>
      <c r="V62" s="173"/>
    </row>
    <row r="63" spans="1:22" x14ac:dyDescent="0.25">
      <c r="A63" s="469" t="s">
        <v>878</v>
      </c>
      <c r="B63" s="452" t="s">
        <v>884</v>
      </c>
      <c r="C63" s="428">
        <v>68525.100000000006</v>
      </c>
      <c r="D63" s="428">
        <f t="shared" si="11"/>
        <v>9456.4638000000014</v>
      </c>
      <c r="E63" s="453">
        <f t="shared" si="1"/>
        <v>342.62550000000005</v>
      </c>
      <c r="F63" s="428">
        <f t="shared" si="2"/>
        <v>14170.990680000003</v>
      </c>
      <c r="G63" s="454">
        <f t="shared" si="3"/>
        <v>92495.179980000001</v>
      </c>
      <c r="H63" s="474">
        <f t="shared" si="4"/>
        <v>68525.100000000006</v>
      </c>
      <c r="I63" s="475">
        <v>7745.85</v>
      </c>
      <c r="J63" s="475">
        <f t="shared" si="5"/>
        <v>76270.950000000012</v>
      </c>
      <c r="K63" s="475">
        <f t="shared" si="9"/>
        <v>10525.391100000003</v>
      </c>
      <c r="L63" s="475">
        <f t="shared" si="6"/>
        <v>381.35475000000008</v>
      </c>
      <c r="M63" s="475">
        <f t="shared" si="7"/>
        <v>15772.832460000003</v>
      </c>
      <c r="N63" s="475">
        <f t="shared" si="8"/>
        <v>102950.52831000002</v>
      </c>
      <c r="O63" s="429"/>
      <c r="P63" s="174"/>
      <c r="V63" s="173"/>
    </row>
    <row r="64" spans="1:22" x14ac:dyDescent="0.25">
      <c r="A64" s="469" t="s">
        <v>885</v>
      </c>
      <c r="B64" s="452" t="s">
        <v>886</v>
      </c>
      <c r="C64" s="428">
        <v>70417.2</v>
      </c>
      <c r="D64" s="428">
        <f t="shared" si="11"/>
        <v>9717.5735999999997</v>
      </c>
      <c r="E64" s="453">
        <f t="shared" si="1"/>
        <v>352.08600000000001</v>
      </c>
      <c r="F64" s="428">
        <f t="shared" si="2"/>
        <v>14562.276960000001</v>
      </c>
      <c r="G64" s="454">
        <f t="shared" si="3"/>
        <v>95049.136559999999</v>
      </c>
      <c r="H64" s="474">
        <f t="shared" si="4"/>
        <v>70417.2</v>
      </c>
      <c r="I64" s="475">
        <v>7745.85</v>
      </c>
      <c r="J64" s="475">
        <f t="shared" si="5"/>
        <v>78163.05</v>
      </c>
      <c r="K64" s="475">
        <f t="shared" si="9"/>
        <v>10786.500900000001</v>
      </c>
      <c r="L64" s="475">
        <f t="shared" si="6"/>
        <v>390.81525000000005</v>
      </c>
      <c r="M64" s="475">
        <f t="shared" si="7"/>
        <v>16164.118740000002</v>
      </c>
      <c r="N64" s="475">
        <f t="shared" si="8"/>
        <v>105504.48489000001</v>
      </c>
      <c r="O64" s="429"/>
      <c r="P64" s="530"/>
      <c r="V64" s="173"/>
    </row>
    <row r="65" spans="1:22" x14ac:dyDescent="0.25">
      <c r="A65" s="469" t="s">
        <v>885</v>
      </c>
      <c r="B65" s="452" t="s">
        <v>887</v>
      </c>
      <c r="C65" s="428">
        <v>70417.2</v>
      </c>
      <c r="D65" s="428">
        <f t="shared" si="11"/>
        <v>9717.5735999999997</v>
      </c>
      <c r="E65" s="453">
        <f t="shared" si="1"/>
        <v>352.08600000000001</v>
      </c>
      <c r="F65" s="428">
        <f t="shared" si="2"/>
        <v>14562.276960000001</v>
      </c>
      <c r="G65" s="454">
        <f t="shared" si="3"/>
        <v>95049.136559999999</v>
      </c>
      <c r="H65" s="474">
        <f t="shared" si="4"/>
        <v>70417.2</v>
      </c>
      <c r="I65" s="475">
        <v>7745.85</v>
      </c>
      <c r="J65" s="475">
        <f t="shared" si="5"/>
        <v>78163.05</v>
      </c>
      <c r="K65" s="475">
        <f t="shared" si="9"/>
        <v>10786.500900000001</v>
      </c>
      <c r="L65" s="475">
        <f t="shared" si="6"/>
        <v>390.81525000000005</v>
      </c>
      <c r="M65" s="475">
        <f t="shared" si="7"/>
        <v>16164.118740000002</v>
      </c>
      <c r="N65" s="475">
        <f t="shared" si="8"/>
        <v>105504.48489000001</v>
      </c>
      <c r="O65" s="429"/>
      <c r="P65" s="529" t="s">
        <v>859</v>
      </c>
      <c r="V65" s="173"/>
    </row>
    <row r="66" spans="1:22" x14ac:dyDescent="0.25">
      <c r="A66" s="469" t="s">
        <v>885</v>
      </c>
      <c r="B66" s="452" t="s">
        <v>888</v>
      </c>
      <c r="C66" s="428">
        <v>70417.2</v>
      </c>
      <c r="D66" s="428">
        <f t="shared" si="11"/>
        <v>9717.5735999999997</v>
      </c>
      <c r="E66" s="453">
        <f t="shared" si="1"/>
        <v>352.08600000000001</v>
      </c>
      <c r="F66" s="428">
        <f t="shared" si="2"/>
        <v>14562.276960000001</v>
      </c>
      <c r="G66" s="454">
        <f t="shared" si="3"/>
        <v>95049.136559999999</v>
      </c>
      <c r="H66" s="474">
        <f t="shared" si="4"/>
        <v>70417.2</v>
      </c>
      <c r="I66" s="475">
        <v>7745.85</v>
      </c>
      <c r="J66" s="475">
        <f t="shared" si="5"/>
        <v>78163.05</v>
      </c>
      <c r="K66" s="475">
        <f t="shared" si="9"/>
        <v>10786.500900000001</v>
      </c>
      <c r="L66" s="475">
        <f t="shared" si="6"/>
        <v>390.81525000000005</v>
      </c>
      <c r="M66" s="475">
        <f t="shared" si="7"/>
        <v>16164.118740000002</v>
      </c>
      <c r="N66" s="475">
        <f t="shared" si="8"/>
        <v>105504.48489000001</v>
      </c>
      <c r="O66" s="429"/>
      <c r="P66" s="530" t="s">
        <v>926</v>
      </c>
      <c r="U66">
        <v>44.7</v>
      </c>
      <c r="V66" s="173"/>
    </row>
    <row r="67" spans="1:22" x14ac:dyDescent="0.25">
      <c r="A67" s="469" t="s">
        <v>885</v>
      </c>
      <c r="B67" s="452" t="s">
        <v>889</v>
      </c>
      <c r="C67" s="428">
        <v>70417.2</v>
      </c>
      <c r="D67" s="428">
        <f t="shared" si="11"/>
        <v>9717.5735999999997</v>
      </c>
      <c r="E67" s="453">
        <f t="shared" si="1"/>
        <v>352.08600000000001</v>
      </c>
      <c r="F67" s="428">
        <f t="shared" si="2"/>
        <v>14562.276960000001</v>
      </c>
      <c r="G67" s="454">
        <f t="shared" si="3"/>
        <v>95049.136559999999</v>
      </c>
      <c r="H67" s="474">
        <f t="shared" si="4"/>
        <v>70417.2</v>
      </c>
      <c r="I67" s="475">
        <v>7745.85</v>
      </c>
      <c r="J67" s="475">
        <f t="shared" si="5"/>
        <v>78163.05</v>
      </c>
      <c r="K67" s="475">
        <f t="shared" si="9"/>
        <v>10786.500900000001</v>
      </c>
      <c r="L67" s="475">
        <f t="shared" si="6"/>
        <v>390.81525000000005</v>
      </c>
      <c r="M67" s="475">
        <f t="shared" si="7"/>
        <v>16164.118740000002</v>
      </c>
      <c r="N67" s="475">
        <f t="shared" si="8"/>
        <v>105504.48489000001</v>
      </c>
      <c r="O67" s="429"/>
      <c r="P67" s="530" t="s">
        <v>927</v>
      </c>
      <c r="U67">
        <v>48</v>
      </c>
      <c r="V67" s="173"/>
    </row>
    <row r="68" spans="1:22" x14ac:dyDescent="0.25">
      <c r="A68" s="469" t="s">
        <v>885</v>
      </c>
      <c r="B68" s="452" t="s">
        <v>890</v>
      </c>
      <c r="C68" s="428">
        <v>70417.2</v>
      </c>
      <c r="D68" s="428">
        <f t="shared" si="11"/>
        <v>9717.5735999999997</v>
      </c>
      <c r="E68" s="453">
        <f t="shared" si="1"/>
        <v>352.08600000000001</v>
      </c>
      <c r="F68" s="428">
        <f t="shared" si="2"/>
        <v>14562.276960000001</v>
      </c>
      <c r="G68" s="454">
        <f t="shared" si="3"/>
        <v>95049.136559999999</v>
      </c>
      <c r="H68" s="474">
        <f t="shared" si="4"/>
        <v>70417.2</v>
      </c>
      <c r="I68" s="475">
        <v>7745.85</v>
      </c>
      <c r="J68" s="475">
        <f t="shared" si="5"/>
        <v>78163.05</v>
      </c>
      <c r="K68" s="475">
        <f t="shared" si="9"/>
        <v>10786.500900000001</v>
      </c>
      <c r="L68" s="475">
        <f t="shared" si="6"/>
        <v>390.81525000000005</v>
      </c>
      <c r="M68" s="475">
        <f t="shared" si="7"/>
        <v>16164.118740000002</v>
      </c>
      <c r="N68" s="475">
        <f t="shared" si="8"/>
        <v>105504.48489000001</v>
      </c>
      <c r="O68" s="429"/>
      <c r="P68" s="530" t="s">
        <v>928</v>
      </c>
      <c r="U68">
        <v>2145.6</v>
      </c>
      <c r="V68" s="173"/>
    </row>
    <row r="69" spans="1:22" x14ac:dyDescent="0.25">
      <c r="A69" s="469" t="s">
        <v>885</v>
      </c>
      <c r="B69" s="452" t="s">
        <v>891</v>
      </c>
      <c r="C69" s="428">
        <v>81137.7</v>
      </c>
      <c r="D69" s="428">
        <f t="shared" ref="D69:D100" si="12">(C69-$B$109)*0.138</f>
        <v>11197.0026</v>
      </c>
      <c r="E69" s="453">
        <f t="shared" ref="E69:E100" si="13">C69*0.005</f>
        <v>405.68849999999998</v>
      </c>
      <c r="F69" s="428">
        <f t="shared" ref="F69:F100" si="14">C69*0.2068</f>
        <v>16779.27636</v>
      </c>
      <c r="G69" s="454">
        <f t="shared" ref="G69:G100" si="15">SUM(C69:F69)</f>
        <v>109519.66746</v>
      </c>
      <c r="H69" s="474">
        <f t="shared" ref="H69:H81" si="16">C69</f>
        <v>81137.7</v>
      </c>
      <c r="I69" s="475">
        <v>7745.85</v>
      </c>
      <c r="J69" s="475">
        <f t="shared" ref="J69:J81" si="17">C69+I69</f>
        <v>88883.55</v>
      </c>
      <c r="K69" s="475">
        <f t="shared" si="9"/>
        <v>12265.929900000001</v>
      </c>
      <c r="L69" s="475">
        <f t="shared" ref="L69:L81" si="18">J69*0.005</f>
        <v>444.41775000000001</v>
      </c>
      <c r="M69" s="475">
        <f t="shared" ref="M69:M81" si="19">J69*0.2068</f>
        <v>18381.118140000002</v>
      </c>
      <c r="N69" s="475">
        <f t="shared" ref="N69:N81" si="20">SUM(J69:M69)</f>
        <v>119975.01579</v>
      </c>
      <c r="O69" s="429"/>
      <c r="P69" s="530" t="s">
        <v>929</v>
      </c>
      <c r="U69" s="531">
        <v>0.6</v>
      </c>
      <c r="V69" s="173"/>
    </row>
    <row r="70" spans="1:22" x14ac:dyDescent="0.25">
      <c r="A70" s="469" t="s">
        <v>892</v>
      </c>
      <c r="B70" s="452" t="s">
        <v>893</v>
      </c>
      <c r="C70" s="428">
        <v>83571.600000000006</v>
      </c>
      <c r="D70" s="428">
        <f t="shared" si="12"/>
        <v>11532.880800000003</v>
      </c>
      <c r="E70" s="453">
        <f t="shared" si="13"/>
        <v>417.85800000000006</v>
      </c>
      <c r="F70" s="428">
        <f t="shared" si="14"/>
        <v>17282.606880000003</v>
      </c>
      <c r="G70" s="454">
        <f t="shared" si="15"/>
        <v>112804.94568</v>
      </c>
      <c r="H70" s="474">
        <f t="shared" si="16"/>
        <v>83571.600000000006</v>
      </c>
      <c r="I70" s="475">
        <v>7745.85</v>
      </c>
      <c r="J70" s="475">
        <f t="shared" si="17"/>
        <v>91317.450000000012</v>
      </c>
      <c r="K70" s="475">
        <f t="shared" ref="K70:K81" si="21">(J70-$B$109)*0.138</f>
        <v>12601.808100000002</v>
      </c>
      <c r="L70" s="475">
        <f t="shared" si="18"/>
        <v>456.58725000000004</v>
      </c>
      <c r="M70" s="475">
        <f t="shared" si="19"/>
        <v>18884.448660000002</v>
      </c>
      <c r="N70" s="475">
        <f t="shared" si="20"/>
        <v>123260.29401000001</v>
      </c>
      <c r="O70" s="429"/>
      <c r="P70" s="530" t="s">
        <v>930</v>
      </c>
      <c r="U70" s="527">
        <f>ROUND(U69*U68,0)</f>
        <v>1287</v>
      </c>
      <c r="V70" s="173"/>
    </row>
    <row r="71" spans="1:22" x14ac:dyDescent="0.25">
      <c r="A71" s="469" t="s">
        <v>892</v>
      </c>
      <c r="B71" s="452" t="s">
        <v>894</v>
      </c>
      <c r="C71" s="428">
        <v>83571.600000000006</v>
      </c>
      <c r="D71" s="428">
        <f t="shared" si="12"/>
        <v>11532.880800000003</v>
      </c>
      <c r="E71" s="453">
        <f t="shared" si="13"/>
        <v>417.85800000000006</v>
      </c>
      <c r="F71" s="428">
        <f t="shared" si="14"/>
        <v>17282.606880000003</v>
      </c>
      <c r="G71" s="454">
        <f t="shared" si="15"/>
        <v>112804.94568</v>
      </c>
      <c r="H71" s="474">
        <f t="shared" si="16"/>
        <v>83571.600000000006</v>
      </c>
      <c r="I71" s="475">
        <v>7745.85</v>
      </c>
      <c r="J71" s="475">
        <f t="shared" si="17"/>
        <v>91317.450000000012</v>
      </c>
      <c r="K71" s="475">
        <f t="shared" si="21"/>
        <v>12601.808100000002</v>
      </c>
      <c r="L71" s="475">
        <f t="shared" si="18"/>
        <v>456.58725000000004</v>
      </c>
      <c r="M71" s="475">
        <f t="shared" si="19"/>
        <v>18884.448660000002</v>
      </c>
      <c r="N71" s="475">
        <f t="shared" si="20"/>
        <v>123260.29401000001</v>
      </c>
      <c r="O71" s="429"/>
      <c r="P71" s="175"/>
      <c r="Q71" s="176"/>
      <c r="R71" s="532"/>
      <c r="S71" s="176"/>
      <c r="T71" s="176"/>
      <c r="U71" s="176"/>
      <c r="V71" s="177"/>
    </row>
    <row r="72" spans="1:22" x14ac:dyDescent="0.25">
      <c r="A72" s="469" t="s">
        <v>892</v>
      </c>
      <c r="B72" s="452" t="s">
        <v>895</v>
      </c>
      <c r="C72" s="428">
        <v>83571.600000000006</v>
      </c>
      <c r="D72" s="428">
        <f t="shared" si="12"/>
        <v>11532.880800000003</v>
      </c>
      <c r="E72" s="453">
        <f t="shared" si="13"/>
        <v>417.85800000000006</v>
      </c>
      <c r="F72" s="428">
        <f t="shared" si="14"/>
        <v>17282.606880000003</v>
      </c>
      <c r="G72" s="454">
        <f t="shared" si="15"/>
        <v>112804.94568</v>
      </c>
      <c r="H72" s="474">
        <f t="shared" si="16"/>
        <v>83571.600000000006</v>
      </c>
      <c r="I72" s="475">
        <v>7745.85</v>
      </c>
      <c r="J72" s="475">
        <f t="shared" si="17"/>
        <v>91317.450000000012</v>
      </c>
      <c r="K72" s="475">
        <f t="shared" si="21"/>
        <v>12601.808100000002</v>
      </c>
      <c r="L72" s="475">
        <f t="shared" si="18"/>
        <v>456.58725000000004</v>
      </c>
      <c r="M72" s="475">
        <f t="shared" si="19"/>
        <v>18884.448660000002</v>
      </c>
      <c r="N72" s="475">
        <f t="shared" si="20"/>
        <v>123260.29401000001</v>
      </c>
      <c r="O72" s="429"/>
      <c r="P72" s="429"/>
    </row>
    <row r="73" spans="1:22" x14ac:dyDescent="0.25">
      <c r="A73" s="469" t="s">
        <v>892</v>
      </c>
      <c r="B73" s="452" t="s">
        <v>896</v>
      </c>
      <c r="C73" s="428">
        <v>83571.600000000006</v>
      </c>
      <c r="D73" s="428">
        <f t="shared" si="12"/>
        <v>11532.880800000003</v>
      </c>
      <c r="E73" s="453">
        <f t="shared" si="13"/>
        <v>417.85800000000006</v>
      </c>
      <c r="F73" s="428">
        <f t="shared" si="14"/>
        <v>17282.606880000003</v>
      </c>
      <c r="G73" s="454">
        <f t="shared" si="15"/>
        <v>112804.94568</v>
      </c>
      <c r="H73" s="474">
        <f t="shared" si="16"/>
        <v>83571.600000000006</v>
      </c>
      <c r="I73" s="475">
        <v>7745.85</v>
      </c>
      <c r="J73" s="475">
        <f t="shared" si="17"/>
        <v>91317.450000000012</v>
      </c>
      <c r="K73" s="475">
        <f t="shared" si="21"/>
        <v>12601.808100000002</v>
      </c>
      <c r="L73" s="475">
        <f t="shared" si="18"/>
        <v>456.58725000000004</v>
      </c>
      <c r="M73" s="475">
        <f t="shared" si="19"/>
        <v>18884.448660000002</v>
      </c>
      <c r="N73" s="475">
        <f t="shared" si="20"/>
        <v>123260.29401000001</v>
      </c>
      <c r="O73" s="429"/>
      <c r="P73" s="429"/>
    </row>
    <row r="74" spans="1:22" x14ac:dyDescent="0.25">
      <c r="A74" s="469" t="s">
        <v>892</v>
      </c>
      <c r="B74" s="452" t="s">
        <v>897</v>
      </c>
      <c r="C74" s="428">
        <v>83571.600000000006</v>
      </c>
      <c r="D74" s="428">
        <f t="shared" si="12"/>
        <v>11532.880800000003</v>
      </c>
      <c r="E74" s="453">
        <f t="shared" si="13"/>
        <v>417.85800000000006</v>
      </c>
      <c r="F74" s="428">
        <f t="shared" si="14"/>
        <v>17282.606880000003</v>
      </c>
      <c r="G74" s="454">
        <f t="shared" si="15"/>
        <v>112804.94568</v>
      </c>
      <c r="H74" s="474">
        <f t="shared" si="16"/>
        <v>83571.600000000006</v>
      </c>
      <c r="I74" s="475">
        <v>7745.85</v>
      </c>
      <c r="J74" s="475">
        <f t="shared" si="17"/>
        <v>91317.450000000012</v>
      </c>
      <c r="K74" s="475">
        <f t="shared" si="21"/>
        <v>12601.808100000002</v>
      </c>
      <c r="L74" s="475">
        <f t="shared" si="18"/>
        <v>456.58725000000004</v>
      </c>
      <c r="M74" s="475">
        <f t="shared" si="19"/>
        <v>18884.448660000002</v>
      </c>
      <c r="N74" s="475">
        <f t="shared" si="20"/>
        <v>123260.29401000001</v>
      </c>
      <c r="O74" s="429"/>
      <c r="P74" s="429"/>
    </row>
    <row r="75" spans="1:22" x14ac:dyDescent="0.25">
      <c r="A75" s="469" t="s">
        <v>892</v>
      </c>
      <c r="B75" s="452" t="s">
        <v>898</v>
      </c>
      <c r="C75" s="428">
        <v>96376.35</v>
      </c>
      <c r="D75" s="428">
        <f t="shared" si="12"/>
        <v>13299.936300000001</v>
      </c>
      <c r="E75" s="453">
        <f t="shared" si="13"/>
        <v>481.88175000000001</v>
      </c>
      <c r="F75" s="428">
        <f t="shared" si="14"/>
        <v>19930.629180000004</v>
      </c>
      <c r="G75" s="454">
        <f t="shared" si="15"/>
        <v>130088.79723000001</v>
      </c>
      <c r="H75" s="474">
        <f t="shared" si="16"/>
        <v>96376.35</v>
      </c>
      <c r="I75" s="475">
        <v>7745.85</v>
      </c>
      <c r="J75" s="475">
        <f t="shared" si="17"/>
        <v>104122.20000000001</v>
      </c>
      <c r="K75" s="475">
        <f t="shared" si="21"/>
        <v>14368.863600000002</v>
      </c>
      <c r="L75" s="475">
        <f t="shared" si="18"/>
        <v>520.6110000000001</v>
      </c>
      <c r="M75" s="475">
        <f t="shared" si="19"/>
        <v>21532.470960000002</v>
      </c>
      <c r="N75" s="475">
        <f t="shared" si="20"/>
        <v>140544.14556</v>
      </c>
      <c r="O75" s="429"/>
      <c r="P75" s="429"/>
    </row>
    <row r="76" spans="1:22" x14ac:dyDescent="0.25">
      <c r="A76" s="469">
        <v>9</v>
      </c>
      <c r="B76" s="452" t="s">
        <v>899</v>
      </c>
      <c r="C76" s="428">
        <v>99891.75</v>
      </c>
      <c r="D76" s="428">
        <f t="shared" si="12"/>
        <v>13785.061500000002</v>
      </c>
      <c r="E76" s="453">
        <f t="shared" si="13"/>
        <v>499.45875000000001</v>
      </c>
      <c r="F76" s="428">
        <f t="shared" si="14"/>
        <v>20657.6139</v>
      </c>
      <c r="G76" s="454">
        <f t="shared" si="15"/>
        <v>134833.88415</v>
      </c>
      <c r="H76" s="474">
        <f t="shared" si="16"/>
        <v>99891.75</v>
      </c>
      <c r="I76" s="475">
        <v>7745.85</v>
      </c>
      <c r="J76" s="475">
        <f t="shared" si="17"/>
        <v>107637.6</v>
      </c>
      <c r="K76" s="475">
        <f t="shared" si="21"/>
        <v>14853.988800000003</v>
      </c>
      <c r="L76" s="475">
        <f t="shared" si="18"/>
        <v>538.18799999999999</v>
      </c>
      <c r="M76" s="475">
        <f t="shared" si="19"/>
        <v>22259.455680000003</v>
      </c>
      <c r="N76" s="475">
        <f t="shared" si="20"/>
        <v>145289.23248000001</v>
      </c>
      <c r="O76" s="429"/>
      <c r="P76" s="429"/>
    </row>
    <row r="77" spans="1:22" x14ac:dyDescent="0.25">
      <c r="A77" s="469">
        <v>9</v>
      </c>
      <c r="B77" s="452" t="s">
        <v>900</v>
      </c>
      <c r="C77" s="428">
        <v>99891.75</v>
      </c>
      <c r="D77" s="428">
        <f t="shared" si="12"/>
        <v>13785.061500000002</v>
      </c>
      <c r="E77" s="453">
        <f t="shared" si="13"/>
        <v>499.45875000000001</v>
      </c>
      <c r="F77" s="428">
        <f t="shared" si="14"/>
        <v>20657.6139</v>
      </c>
      <c r="G77" s="454">
        <f t="shared" si="15"/>
        <v>134833.88415</v>
      </c>
      <c r="H77" s="474">
        <f t="shared" si="16"/>
        <v>99891.75</v>
      </c>
      <c r="I77" s="475">
        <v>7745.85</v>
      </c>
      <c r="J77" s="475">
        <f t="shared" si="17"/>
        <v>107637.6</v>
      </c>
      <c r="K77" s="475">
        <f t="shared" si="21"/>
        <v>14853.988800000003</v>
      </c>
      <c r="L77" s="475">
        <f t="shared" si="18"/>
        <v>538.18799999999999</v>
      </c>
      <c r="M77" s="475">
        <f t="shared" si="19"/>
        <v>22259.455680000003</v>
      </c>
      <c r="N77" s="475">
        <f t="shared" si="20"/>
        <v>145289.23248000001</v>
      </c>
      <c r="O77" s="429"/>
      <c r="P77" s="429"/>
    </row>
    <row r="78" spans="1:22" x14ac:dyDescent="0.25">
      <c r="A78" s="469">
        <v>9</v>
      </c>
      <c r="B78" s="452" t="s">
        <v>901</v>
      </c>
      <c r="C78" s="428">
        <v>99891.75</v>
      </c>
      <c r="D78" s="428">
        <f t="shared" si="12"/>
        <v>13785.061500000002</v>
      </c>
      <c r="E78" s="453">
        <f t="shared" si="13"/>
        <v>499.45875000000001</v>
      </c>
      <c r="F78" s="428">
        <f t="shared" si="14"/>
        <v>20657.6139</v>
      </c>
      <c r="G78" s="454">
        <f t="shared" si="15"/>
        <v>134833.88415</v>
      </c>
      <c r="H78" s="474">
        <f t="shared" si="16"/>
        <v>99891.75</v>
      </c>
      <c r="I78" s="475">
        <v>7745.85</v>
      </c>
      <c r="J78" s="475">
        <f t="shared" si="17"/>
        <v>107637.6</v>
      </c>
      <c r="K78" s="475">
        <f t="shared" si="21"/>
        <v>14853.988800000003</v>
      </c>
      <c r="L78" s="475">
        <f t="shared" si="18"/>
        <v>538.18799999999999</v>
      </c>
      <c r="M78" s="475">
        <f t="shared" si="19"/>
        <v>22259.455680000003</v>
      </c>
      <c r="N78" s="475">
        <f t="shared" si="20"/>
        <v>145289.23248000001</v>
      </c>
      <c r="O78" s="429"/>
      <c r="P78" s="429"/>
    </row>
    <row r="79" spans="1:22" x14ac:dyDescent="0.25">
      <c r="A79" s="469">
        <v>9</v>
      </c>
      <c r="B79" s="452" t="s">
        <v>902</v>
      </c>
      <c r="C79" s="428">
        <v>99891.75</v>
      </c>
      <c r="D79" s="428">
        <f t="shared" si="12"/>
        <v>13785.061500000002</v>
      </c>
      <c r="E79" s="453">
        <f t="shared" si="13"/>
        <v>499.45875000000001</v>
      </c>
      <c r="F79" s="428">
        <f t="shared" si="14"/>
        <v>20657.6139</v>
      </c>
      <c r="G79" s="454">
        <f t="shared" si="15"/>
        <v>134833.88415</v>
      </c>
      <c r="H79" s="474">
        <f t="shared" si="16"/>
        <v>99891.75</v>
      </c>
      <c r="I79" s="475">
        <v>7745.85</v>
      </c>
      <c r="J79" s="475">
        <f t="shared" si="17"/>
        <v>107637.6</v>
      </c>
      <c r="K79" s="475">
        <f t="shared" si="21"/>
        <v>14853.988800000003</v>
      </c>
      <c r="L79" s="475">
        <f t="shared" si="18"/>
        <v>538.18799999999999</v>
      </c>
      <c r="M79" s="475">
        <f t="shared" si="19"/>
        <v>22259.455680000003</v>
      </c>
      <c r="N79" s="475">
        <f t="shared" si="20"/>
        <v>145289.23248000001</v>
      </c>
      <c r="O79" s="429"/>
      <c r="P79" s="429"/>
    </row>
    <row r="80" spans="1:22" x14ac:dyDescent="0.25">
      <c r="A80" s="469">
        <v>9</v>
      </c>
      <c r="B80" s="452" t="s">
        <v>903</v>
      </c>
      <c r="C80" s="428">
        <v>99891.75</v>
      </c>
      <c r="D80" s="428">
        <f t="shared" si="12"/>
        <v>13785.061500000002</v>
      </c>
      <c r="E80" s="453">
        <f t="shared" si="13"/>
        <v>499.45875000000001</v>
      </c>
      <c r="F80" s="428">
        <f t="shared" si="14"/>
        <v>20657.6139</v>
      </c>
      <c r="G80" s="454">
        <f t="shared" si="15"/>
        <v>134833.88415</v>
      </c>
      <c r="H80" s="474">
        <f t="shared" si="16"/>
        <v>99891.75</v>
      </c>
      <c r="I80" s="475">
        <v>7745.85</v>
      </c>
      <c r="J80" s="475">
        <f t="shared" si="17"/>
        <v>107637.6</v>
      </c>
      <c r="K80" s="475">
        <f t="shared" si="21"/>
        <v>14853.988800000003</v>
      </c>
      <c r="L80" s="475">
        <f t="shared" si="18"/>
        <v>538.18799999999999</v>
      </c>
      <c r="M80" s="475">
        <f t="shared" si="19"/>
        <v>22259.455680000003</v>
      </c>
      <c r="N80" s="475">
        <f t="shared" si="20"/>
        <v>145289.23248000001</v>
      </c>
      <c r="O80" s="429"/>
      <c r="P80" s="429"/>
    </row>
    <row r="81" spans="1:16" x14ac:dyDescent="0.25">
      <c r="A81" s="469">
        <v>9</v>
      </c>
      <c r="B81" s="452" t="s">
        <v>904</v>
      </c>
      <c r="C81" s="428">
        <v>114948.75</v>
      </c>
      <c r="D81" s="428">
        <f t="shared" si="12"/>
        <v>15862.927500000002</v>
      </c>
      <c r="E81" s="453">
        <f t="shared" si="13"/>
        <v>574.74374999999998</v>
      </c>
      <c r="F81" s="428">
        <f t="shared" si="14"/>
        <v>23771.4015</v>
      </c>
      <c r="G81" s="454">
        <f t="shared" si="15"/>
        <v>155157.82275000002</v>
      </c>
      <c r="H81" s="474">
        <f t="shared" si="16"/>
        <v>114948.75</v>
      </c>
      <c r="I81" s="475">
        <v>7745.85</v>
      </c>
      <c r="J81" s="475">
        <f t="shared" si="17"/>
        <v>122694.6</v>
      </c>
      <c r="K81" s="475">
        <f t="shared" si="21"/>
        <v>16931.854800000001</v>
      </c>
      <c r="L81" s="475">
        <f t="shared" si="18"/>
        <v>613.47300000000007</v>
      </c>
      <c r="M81" s="475">
        <f t="shared" si="19"/>
        <v>25373.243280000002</v>
      </c>
      <c r="N81" s="475">
        <f t="shared" si="20"/>
        <v>165613.17108</v>
      </c>
      <c r="O81" s="429"/>
      <c r="P81" s="429"/>
    </row>
    <row r="82" spans="1:16" x14ac:dyDescent="0.25">
      <c r="A82" s="469" t="s">
        <v>853</v>
      </c>
      <c r="B82" s="163">
        <v>1</v>
      </c>
      <c r="C82" s="428">
        <v>88364</v>
      </c>
      <c r="D82" s="428">
        <f t="shared" si="12"/>
        <v>12194.232000000002</v>
      </c>
      <c r="E82" s="340">
        <f t="shared" si="13"/>
        <v>441.82</v>
      </c>
      <c r="F82" s="428">
        <f t="shared" si="14"/>
        <v>18273.675200000001</v>
      </c>
      <c r="G82" s="454">
        <f t="shared" si="15"/>
        <v>119273.72720000001</v>
      </c>
      <c r="H82" s="430"/>
    </row>
    <row r="83" spans="1:16" x14ac:dyDescent="0.25">
      <c r="A83" s="469" t="s">
        <v>853</v>
      </c>
      <c r="B83" s="163">
        <v>2</v>
      </c>
      <c r="C83" s="428">
        <v>91131</v>
      </c>
      <c r="D83" s="428">
        <f t="shared" si="12"/>
        <v>12576.078000000001</v>
      </c>
      <c r="E83" s="340">
        <f t="shared" si="13"/>
        <v>455.65500000000003</v>
      </c>
      <c r="F83" s="428">
        <f t="shared" si="14"/>
        <v>18845.890800000001</v>
      </c>
      <c r="G83" s="454">
        <f t="shared" si="15"/>
        <v>123008.6238</v>
      </c>
    </row>
    <row r="84" spans="1:16" x14ac:dyDescent="0.25">
      <c r="A84" s="469" t="s">
        <v>853</v>
      </c>
      <c r="B84" s="163">
        <v>3</v>
      </c>
      <c r="C84" s="428">
        <v>93898</v>
      </c>
      <c r="D84" s="428">
        <f t="shared" si="12"/>
        <v>12957.924000000001</v>
      </c>
      <c r="E84" s="340">
        <f t="shared" si="13"/>
        <v>469.49</v>
      </c>
      <c r="F84" s="428">
        <f t="shared" si="14"/>
        <v>19418.106400000001</v>
      </c>
      <c r="G84" s="454">
        <f t="shared" si="15"/>
        <v>126743.52040000001</v>
      </c>
    </row>
    <row r="85" spans="1:16" x14ac:dyDescent="0.25">
      <c r="A85" s="469" t="s">
        <v>853</v>
      </c>
      <c r="B85" s="163">
        <v>4</v>
      </c>
      <c r="C85" s="428">
        <v>96665</v>
      </c>
      <c r="D85" s="428">
        <f t="shared" si="12"/>
        <v>13339.77</v>
      </c>
      <c r="E85" s="340">
        <f t="shared" si="13"/>
        <v>483.32499999999999</v>
      </c>
      <c r="F85" s="428">
        <f t="shared" si="14"/>
        <v>19990.322</v>
      </c>
      <c r="G85" s="454">
        <f t="shared" si="15"/>
        <v>130478.417</v>
      </c>
    </row>
    <row r="86" spans="1:16" x14ac:dyDescent="0.25">
      <c r="A86" s="469" t="s">
        <v>853</v>
      </c>
      <c r="B86" s="163">
        <v>5</v>
      </c>
      <c r="C86" s="428">
        <v>99425</v>
      </c>
      <c r="D86" s="428">
        <f t="shared" si="12"/>
        <v>13720.650000000001</v>
      </c>
      <c r="E86" s="340">
        <f t="shared" si="13"/>
        <v>497.125</v>
      </c>
      <c r="F86" s="428">
        <f t="shared" si="14"/>
        <v>20561.09</v>
      </c>
      <c r="G86" s="454">
        <f t="shared" si="15"/>
        <v>134203.86499999999</v>
      </c>
    </row>
    <row r="87" spans="1:16" x14ac:dyDescent="0.25">
      <c r="A87" s="469" t="s">
        <v>853</v>
      </c>
      <c r="B87" s="163">
        <v>6</v>
      </c>
      <c r="C87" s="428">
        <v>99425</v>
      </c>
      <c r="D87" s="428">
        <f t="shared" si="12"/>
        <v>13720.650000000001</v>
      </c>
      <c r="E87" s="340">
        <f t="shared" si="13"/>
        <v>497.125</v>
      </c>
      <c r="F87" s="428">
        <f t="shared" si="14"/>
        <v>20561.09</v>
      </c>
      <c r="G87" s="454">
        <f t="shared" si="15"/>
        <v>134203.86499999999</v>
      </c>
    </row>
    <row r="88" spans="1:16" x14ac:dyDescent="0.25">
      <c r="A88" s="469" t="s">
        <v>853</v>
      </c>
      <c r="B88" s="163">
        <v>7</v>
      </c>
      <c r="C88" s="428">
        <v>99425</v>
      </c>
      <c r="D88" s="428">
        <f t="shared" si="12"/>
        <v>13720.650000000001</v>
      </c>
      <c r="E88" s="340">
        <f t="shared" si="13"/>
        <v>497.125</v>
      </c>
      <c r="F88" s="428">
        <f t="shared" si="14"/>
        <v>20561.09</v>
      </c>
      <c r="G88" s="454">
        <f t="shared" si="15"/>
        <v>134203.86499999999</v>
      </c>
    </row>
    <row r="89" spans="1:16" x14ac:dyDescent="0.25">
      <c r="A89" s="469" t="s">
        <v>853</v>
      </c>
      <c r="B89" s="163">
        <v>8</v>
      </c>
      <c r="C89" s="428">
        <v>99425</v>
      </c>
      <c r="D89" s="428">
        <f t="shared" si="12"/>
        <v>13720.650000000001</v>
      </c>
      <c r="E89" s="340">
        <f t="shared" si="13"/>
        <v>497.125</v>
      </c>
      <c r="F89" s="428">
        <f t="shared" si="14"/>
        <v>20561.09</v>
      </c>
      <c r="G89" s="454">
        <f t="shared" si="15"/>
        <v>134203.86499999999</v>
      </c>
    </row>
    <row r="90" spans="1:16" x14ac:dyDescent="0.25">
      <c r="A90" s="469" t="s">
        <v>853</v>
      </c>
      <c r="B90" s="163">
        <v>9</v>
      </c>
      <c r="C90" s="428">
        <v>105996</v>
      </c>
      <c r="D90" s="428">
        <f t="shared" si="12"/>
        <v>14627.448</v>
      </c>
      <c r="E90" s="340">
        <f t="shared" si="13"/>
        <v>529.98</v>
      </c>
      <c r="F90" s="428">
        <f t="shared" si="14"/>
        <v>21919.9728</v>
      </c>
      <c r="G90" s="454">
        <f t="shared" si="15"/>
        <v>143073.4008</v>
      </c>
    </row>
    <row r="91" spans="1:16" x14ac:dyDescent="0.25">
      <c r="A91" s="469" t="s">
        <v>853</v>
      </c>
      <c r="B91" s="163">
        <v>10</v>
      </c>
      <c r="C91" s="428">
        <v>105996</v>
      </c>
      <c r="D91" s="428">
        <f t="shared" si="12"/>
        <v>14627.448</v>
      </c>
      <c r="E91" s="340">
        <f t="shared" si="13"/>
        <v>529.98</v>
      </c>
      <c r="F91" s="428">
        <f t="shared" si="14"/>
        <v>21919.9728</v>
      </c>
      <c r="G91" s="454">
        <f t="shared" si="15"/>
        <v>143073.4008</v>
      </c>
    </row>
    <row r="92" spans="1:16" x14ac:dyDescent="0.25">
      <c r="A92" s="469" t="s">
        <v>853</v>
      </c>
      <c r="B92" s="163">
        <v>11</v>
      </c>
      <c r="C92" s="428">
        <v>105996</v>
      </c>
      <c r="D92" s="428">
        <f t="shared" si="12"/>
        <v>14627.448</v>
      </c>
      <c r="E92" s="340">
        <f t="shared" si="13"/>
        <v>529.98</v>
      </c>
      <c r="F92" s="428">
        <f t="shared" si="14"/>
        <v>21919.9728</v>
      </c>
      <c r="G92" s="454">
        <f t="shared" si="15"/>
        <v>143073.4008</v>
      </c>
    </row>
    <row r="93" spans="1:16" x14ac:dyDescent="0.25">
      <c r="A93" s="469" t="s">
        <v>853</v>
      </c>
      <c r="B93" s="163">
        <v>12</v>
      </c>
      <c r="C93" s="428">
        <v>105996</v>
      </c>
      <c r="D93" s="428">
        <f t="shared" si="12"/>
        <v>14627.448</v>
      </c>
      <c r="E93" s="340">
        <f t="shared" si="13"/>
        <v>529.98</v>
      </c>
      <c r="F93" s="428">
        <f t="shared" si="14"/>
        <v>21919.9728</v>
      </c>
      <c r="G93" s="454">
        <f t="shared" si="15"/>
        <v>143073.4008</v>
      </c>
    </row>
    <row r="94" spans="1:16" x14ac:dyDescent="0.25">
      <c r="A94" s="469" t="s">
        <v>853</v>
      </c>
      <c r="B94" s="163">
        <v>13</v>
      </c>
      <c r="C94" s="428">
        <v>105996</v>
      </c>
      <c r="D94" s="428">
        <f t="shared" si="12"/>
        <v>14627.448</v>
      </c>
      <c r="E94" s="340">
        <f t="shared" si="13"/>
        <v>529.98</v>
      </c>
      <c r="F94" s="428">
        <f t="shared" si="14"/>
        <v>21919.9728</v>
      </c>
      <c r="G94" s="454">
        <f t="shared" si="15"/>
        <v>143073.4008</v>
      </c>
    </row>
    <row r="95" spans="1:16" x14ac:dyDescent="0.25">
      <c r="A95" s="469" t="s">
        <v>853</v>
      </c>
      <c r="B95" s="163">
        <v>14</v>
      </c>
      <c r="C95" s="428">
        <v>112569</v>
      </c>
      <c r="D95" s="428">
        <f t="shared" si="12"/>
        <v>15534.522000000001</v>
      </c>
      <c r="E95" s="340">
        <f t="shared" si="13"/>
        <v>562.84500000000003</v>
      </c>
      <c r="F95" s="428">
        <f t="shared" si="14"/>
        <v>23279.269200000002</v>
      </c>
      <c r="G95" s="454">
        <f t="shared" si="15"/>
        <v>151945.63620000001</v>
      </c>
    </row>
    <row r="96" spans="1:16" x14ac:dyDescent="0.25">
      <c r="A96" s="469" t="s">
        <v>853</v>
      </c>
      <c r="B96" s="163">
        <v>15</v>
      </c>
      <c r="C96" s="428">
        <v>112569</v>
      </c>
      <c r="D96" s="428">
        <f t="shared" si="12"/>
        <v>15534.522000000001</v>
      </c>
      <c r="E96" s="340">
        <f t="shared" si="13"/>
        <v>562.84500000000003</v>
      </c>
      <c r="F96" s="428">
        <f t="shared" si="14"/>
        <v>23279.269200000002</v>
      </c>
      <c r="G96" s="454">
        <f t="shared" si="15"/>
        <v>151945.63620000001</v>
      </c>
    </row>
    <row r="97" spans="1:229" x14ac:dyDescent="0.25">
      <c r="A97" s="469" t="s">
        <v>853</v>
      </c>
      <c r="B97" s="163">
        <v>16</v>
      </c>
      <c r="C97" s="428">
        <v>112569</v>
      </c>
      <c r="D97" s="428">
        <f t="shared" si="12"/>
        <v>15534.522000000001</v>
      </c>
      <c r="E97" s="340">
        <f t="shared" si="13"/>
        <v>562.84500000000003</v>
      </c>
      <c r="F97" s="428">
        <f t="shared" si="14"/>
        <v>23279.269200000002</v>
      </c>
      <c r="G97" s="454">
        <f t="shared" si="15"/>
        <v>151945.63620000001</v>
      </c>
    </row>
    <row r="98" spans="1:229" x14ac:dyDescent="0.25">
      <c r="A98" s="469" t="s">
        <v>853</v>
      </c>
      <c r="B98" s="163">
        <v>17</v>
      </c>
      <c r="C98" s="428">
        <v>112569</v>
      </c>
      <c r="D98" s="428">
        <f t="shared" si="12"/>
        <v>15534.522000000001</v>
      </c>
      <c r="E98" s="340">
        <f t="shared" si="13"/>
        <v>562.84500000000003</v>
      </c>
      <c r="F98" s="428">
        <f t="shared" si="14"/>
        <v>23279.269200000002</v>
      </c>
      <c r="G98" s="454">
        <f t="shared" si="15"/>
        <v>151945.63620000001</v>
      </c>
    </row>
    <row r="99" spans="1:229" x14ac:dyDescent="0.25">
      <c r="A99" s="469" t="s">
        <v>853</v>
      </c>
      <c r="B99" s="163">
        <v>18</v>
      </c>
      <c r="C99" s="428">
        <v>112569</v>
      </c>
      <c r="D99" s="428">
        <f t="shared" si="12"/>
        <v>15534.522000000001</v>
      </c>
      <c r="E99" s="340">
        <f t="shared" si="13"/>
        <v>562.84500000000003</v>
      </c>
      <c r="F99" s="428">
        <f t="shared" si="14"/>
        <v>23279.269200000002</v>
      </c>
      <c r="G99" s="454">
        <f t="shared" si="15"/>
        <v>151945.63620000001</v>
      </c>
    </row>
    <row r="100" spans="1:229" ht="15.75" thickBot="1" x14ac:dyDescent="0.3">
      <c r="A100" s="470" t="s">
        <v>853</v>
      </c>
      <c r="B100" s="455">
        <v>19</v>
      </c>
      <c r="C100" s="456">
        <v>119133</v>
      </c>
      <c r="D100" s="456">
        <f t="shared" si="12"/>
        <v>16440.354000000003</v>
      </c>
      <c r="E100" s="457">
        <f t="shared" si="13"/>
        <v>595.66499999999996</v>
      </c>
      <c r="F100" s="456">
        <f t="shared" si="14"/>
        <v>24636.704400000002</v>
      </c>
      <c r="G100" s="458">
        <f t="shared" si="15"/>
        <v>160805.72340000002</v>
      </c>
    </row>
    <row r="101" spans="1:229" ht="23.45" customHeight="1" x14ac:dyDescent="0.25">
      <c r="A101" s="431"/>
      <c r="B101" s="431"/>
      <c r="C101" s="432"/>
      <c r="D101" s="432"/>
      <c r="E101" s="433"/>
      <c r="F101" s="432"/>
      <c r="G101" s="432"/>
    </row>
    <row r="103" spans="1:229" s="4" customFormat="1" x14ac:dyDescent="0.25">
      <c r="A103" s="434" t="s">
        <v>905</v>
      </c>
      <c r="B103" s="259"/>
      <c r="C103" s="259"/>
      <c r="D103" s="259"/>
      <c r="E103" s="259"/>
      <c r="F103" s="259"/>
      <c r="G103" s="259"/>
      <c r="H103" s="5"/>
      <c r="I103" s="5"/>
      <c r="J103" s="5"/>
      <c r="K103" s="5"/>
      <c r="L103"/>
      <c r="M103" s="5"/>
      <c r="N103" s="5"/>
      <c r="O103" s="5"/>
      <c r="P103" s="5"/>
      <c r="Q103"/>
      <c r="R103" s="425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105" x14ac:dyDescent="0.25">
      <c r="A104" s="459" t="s">
        <v>906</v>
      </c>
      <c r="B104" s="459" t="s">
        <v>770</v>
      </c>
      <c r="C104" s="460" t="s">
        <v>771</v>
      </c>
      <c r="D104" s="459" t="s">
        <v>772</v>
      </c>
      <c r="E104" s="461" t="s">
        <v>1054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 x14ac:dyDescent="0.25">
      <c r="A105" s="462">
        <v>153400</v>
      </c>
      <c r="B105" s="435">
        <f>(A105-B110)*0.138</f>
        <v>19913.400000000001</v>
      </c>
      <c r="C105" s="436">
        <f t="shared" ref="C105" si="22">A105*0.005</f>
        <v>767</v>
      </c>
      <c r="D105" s="436">
        <f t="shared" ref="D105" si="23">A105*0.2068</f>
        <v>31723.120000000003</v>
      </c>
      <c r="E105" s="436">
        <f t="shared" ref="E105" si="24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 x14ac:dyDescent="0.25">
      <c r="A106" t="s">
        <v>907</v>
      </c>
      <c r="F106" s="343" t="s">
        <v>908</v>
      </c>
      <c r="R106"/>
    </row>
    <row r="107" spans="1:229" x14ac:dyDescent="0.25">
      <c r="R107"/>
    </row>
    <row r="108" spans="1:229" s="4" customFormat="1" x14ac:dyDescent="0.25">
      <c r="A108" s="5"/>
      <c r="B108" s="5"/>
      <c r="C108" s="437"/>
      <c r="D108" s="43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 x14ac:dyDescent="0.25">
      <c r="A109" s="442" t="s">
        <v>909</v>
      </c>
      <c r="B109" s="442"/>
      <c r="C109" s="442"/>
      <c r="R109"/>
    </row>
    <row r="110" spans="1:229" ht="45" x14ac:dyDescent="0.25">
      <c r="A110" s="438" t="s">
        <v>910</v>
      </c>
      <c r="B110" s="439">
        <v>9100</v>
      </c>
      <c r="C110" s="440">
        <v>0</v>
      </c>
      <c r="R110"/>
    </row>
    <row r="111" spans="1:229" ht="45" x14ac:dyDescent="0.25">
      <c r="A111" s="438" t="s">
        <v>911</v>
      </c>
      <c r="B111" s="441" t="s">
        <v>912</v>
      </c>
      <c r="C111" s="443">
        <v>0.13800000000000001</v>
      </c>
      <c r="R111"/>
    </row>
    <row r="113" spans="1:1" x14ac:dyDescent="0.25">
      <c r="A113" t="s">
        <v>913</v>
      </c>
    </row>
  </sheetData>
  <sheetProtection algorithmName="SHA-512" hashValue="L7PtmViFPtLnnlZ2X4q6j0IYierjiszBOm++m2UYCFIuRC2sWFgvoeENfzHaZbMWtQ5yPkM462DkPiTFYdFViA==" saltValue="Acn5N2by2rDUnlJXFbzitQ==" spinCount="100000" sheet="1" objects="1" scenarios="1"/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80" zoomScaleNormal="80" workbookViewId="0"/>
  </sheetViews>
  <sheetFormatPr defaultRowHeight="15" x14ac:dyDescent="0.25"/>
  <cols>
    <col min="1" max="2" width="3.85546875" customWidth="1"/>
    <col min="3" max="3" width="20.5703125" customWidth="1"/>
    <col min="4" max="4" width="3.85546875" customWidth="1"/>
    <col min="5" max="5" width="20.5703125" customWidth="1"/>
    <col min="6" max="6" width="3.85546875" customWidth="1"/>
    <col min="7" max="7" width="20.5703125" customWidth="1"/>
    <col min="8" max="10" width="3.85546875" customWidth="1"/>
    <col min="11" max="11" width="20.5703125" customWidth="1"/>
    <col min="12" max="12" width="3.85546875" customWidth="1"/>
    <col min="13" max="13" width="20.5703125" customWidth="1"/>
    <col min="14" max="14" width="3.85546875" customWidth="1"/>
    <col min="15" max="15" width="20.5703125" customWidth="1"/>
    <col min="16" max="16" width="3.85546875" customWidth="1"/>
  </cols>
  <sheetData>
    <row r="2" spans="2:17" ht="26.25" x14ac:dyDescent="0.4">
      <c r="B2" s="371" t="s">
        <v>10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70"/>
    </row>
    <row r="5" spans="2:17" x14ac:dyDescent="0.25">
      <c r="B5" s="230" t="s">
        <v>1045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231"/>
    </row>
    <row r="6" spans="2:17" x14ac:dyDescent="0.25">
      <c r="B6" s="235" t="s">
        <v>1046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37"/>
    </row>
    <row r="7" spans="2:17" x14ac:dyDescent="0.25">
      <c r="B7" s="233" t="s">
        <v>1047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4"/>
    </row>
    <row r="9" spans="2:17" x14ac:dyDescent="0.25">
      <c r="N9" s="410"/>
      <c r="O9" s="410"/>
      <c r="P9" s="410"/>
    </row>
    <row r="10" spans="2:17" x14ac:dyDescent="0.25">
      <c r="B10" s="230"/>
      <c r="C10" s="381"/>
      <c r="D10" s="381"/>
      <c r="E10" s="381"/>
      <c r="F10" s="381"/>
      <c r="G10" s="381"/>
      <c r="H10" s="231"/>
      <c r="J10" s="230"/>
      <c r="K10" s="381"/>
      <c r="L10" s="381"/>
      <c r="M10" s="381"/>
      <c r="N10" s="228"/>
      <c r="O10" s="228"/>
      <c r="P10" s="228"/>
      <c r="Q10" s="174"/>
    </row>
    <row r="11" spans="2:17" ht="47.25" x14ac:dyDescent="0.25">
      <c r="B11" s="235"/>
      <c r="C11" s="356" t="s">
        <v>11</v>
      </c>
      <c r="D11" s="413"/>
      <c r="E11" s="356" t="s">
        <v>12</v>
      </c>
      <c r="F11" s="413"/>
      <c r="G11" s="409" t="s">
        <v>13</v>
      </c>
      <c r="H11" s="414"/>
      <c r="I11" s="357"/>
      <c r="J11" s="417"/>
      <c r="K11" s="358" t="s">
        <v>14</v>
      </c>
      <c r="L11" s="417"/>
      <c r="M11" s="358" t="s">
        <v>15</v>
      </c>
      <c r="N11" s="413"/>
      <c r="O11" s="358" t="s">
        <v>16</v>
      </c>
      <c r="P11" s="413"/>
      <c r="Q11" s="174"/>
    </row>
    <row r="12" spans="2:17" x14ac:dyDescent="0.25">
      <c r="B12" s="235"/>
      <c r="C12" s="228"/>
      <c r="D12" s="228"/>
      <c r="E12" s="228"/>
      <c r="F12" s="228"/>
      <c r="G12" s="228"/>
      <c r="H12" s="237"/>
      <c r="J12" s="235"/>
      <c r="K12" s="228"/>
      <c r="L12" s="228"/>
      <c r="M12" s="228"/>
      <c r="N12" s="228"/>
      <c r="O12" s="228"/>
      <c r="P12" s="228"/>
      <c r="Q12" s="174"/>
    </row>
    <row r="13" spans="2:17" ht="39.950000000000003" customHeight="1" x14ac:dyDescent="0.25">
      <c r="B13" s="235"/>
      <c r="C13" s="411"/>
      <c r="D13" s="206"/>
      <c r="E13" s="507" t="s">
        <v>17</v>
      </c>
      <c r="F13" s="206"/>
      <c r="G13" s="412"/>
      <c r="H13" s="237"/>
      <c r="J13" s="235"/>
      <c r="K13" s="411"/>
      <c r="L13" s="206"/>
      <c r="M13" s="509" t="s">
        <v>18</v>
      </c>
      <c r="N13" s="206"/>
      <c r="O13" s="412"/>
      <c r="P13" s="228"/>
      <c r="Q13" s="174"/>
    </row>
    <row r="14" spans="2:17" x14ac:dyDescent="0.25">
      <c r="B14" s="235"/>
      <c r="C14" s="228"/>
      <c r="D14" s="228"/>
      <c r="E14" s="228"/>
      <c r="F14" s="228"/>
      <c r="G14" s="228"/>
      <c r="H14" s="237"/>
      <c r="J14" s="235"/>
      <c r="K14" s="228"/>
      <c r="L14" s="228"/>
      <c r="M14" s="228"/>
      <c r="N14" s="228"/>
      <c r="O14" s="228"/>
      <c r="P14" s="228"/>
      <c r="Q14" s="174"/>
    </row>
    <row r="15" spans="2:17" ht="219.95" customHeight="1" x14ac:dyDescent="0.25">
      <c r="B15" s="235"/>
      <c r="C15" s="353" t="s">
        <v>19</v>
      </c>
      <c r="D15" s="415"/>
      <c r="E15" s="354" t="s">
        <v>20</v>
      </c>
      <c r="F15" s="415"/>
      <c r="G15" s="352" t="s">
        <v>21</v>
      </c>
      <c r="H15" s="416"/>
      <c r="I15" s="256"/>
      <c r="J15" s="418"/>
      <c r="K15" s="355" t="s">
        <v>22</v>
      </c>
      <c r="L15" s="418"/>
      <c r="M15" s="384" t="s">
        <v>23</v>
      </c>
      <c r="N15" s="415"/>
      <c r="O15" s="384" t="s">
        <v>24</v>
      </c>
      <c r="P15" s="415"/>
      <c r="Q15" s="174"/>
    </row>
    <row r="16" spans="2:17" x14ac:dyDescent="0.25">
      <c r="B16" s="233"/>
      <c r="C16" s="232"/>
      <c r="D16" s="232"/>
      <c r="E16" s="232"/>
      <c r="F16" s="232"/>
      <c r="G16" s="232"/>
      <c r="H16" s="234"/>
      <c r="J16" s="233"/>
      <c r="K16" s="232"/>
      <c r="L16" s="419"/>
      <c r="M16" s="419"/>
      <c r="N16" s="419"/>
      <c r="O16" s="419"/>
      <c r="P16" s="419"/>
      <c r="Q16" s="174"/>
    </row>
    <row r="19" spans="2:16" x14ac:dyDescent="0.25">
      <c r="B19" s="230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231"/>
    </row>
    <row r="20" spans="2:16" x14ac:dyDescent="0.25">
      <c r="B20" s="235" t="s">
        <v>25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37"/>
    </row>
    <row r="21" spans="2:16" x14ac:dyDescent="0.25">
      <c r="B21" s="420" t="s">
        <v>26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37"/>
    </row>
    <row r="22" spans="2:16" x14ac:dyDescent="0.25">
      <c r="B22" s="421" t="s">
        <v>27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37"/>
    </row>
    <row r="23" spans="2:16" x14ac:dyDescent="0.25">
      <c r="B23" s="422" t="s">
        <v>28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37"/>
    </row>
    <row r="24" spans="2:16" x14ac:dyDescent="0.25">
      <c r="B24" s="421" t="s">
        <v>29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37"/>
    </row>
    <row r="25" spans="2:16" x14ac:dyDescent="0.25">
      <c r="B25" s="421" t="s">
        <v>30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37"/>
    </row>
    <row r="26" spans="2:16" x14ac:dyDescent="0.25">
      <c r="B26" s="235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37"/>
    </row>
    <row r="27" spans="2:16" x14ac:dyDescent="0.25">
      <c r="B27" s="423" t="s">
        <v>31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37"/>
    </row>
    <row r="28" spans="2:16" x14ac:dyDescent="0.25"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4"/>
    </row>
  </sheetData>
  <sheetProtection algorithmName="SHA-512" hashValue="u91/Vr17bUkVzZ+vRseZsT0bftNdc3BAI9C+R/+6bvMsLAxW69xBY09iDtL9ICA1piuwCUvxpO+5ZGryKw+tuA==" saltValue="23z7jQzcHpPn4tOPEkqVFg==" spinCount="100000" sheet="1" objects="1" scenarios="1"/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S143"/>
  <sheetViews>
    <sheetView showGridLines="0" zoomScale="80" zoomScaleNormal="80" workbookViewId="0">
      <selection activeCell="M18" sqref="M17:M18"/>
    </sheetView>
  </sheetViews>
  <sheetFormatPr defaultRowHeight="15" x14ac:dyDescent="0.25"/>
  <cols>
    <col min="1" max="1" width="2.42578125" customWidth="1"/>
    <col min="2" max="2" width="5.85546875" customWidth="1"/>
    <col min="3" max="3" width="41.140625" customWidth="1"/>
    <col min="4" max="4" width="19.42578125" customWidth="1"/>
    <col min="5" max="12" width="17.28515625" customWidth="1"/>
    <col min="13" max="13" width="13.42578125" customWidth="1"/>
    <col min="14" max="14" width="11.42578125" customWidth="1"/>
    <col min="15" max="15" width="11.85546875" customWidth="1"/>
  </cols>
  <sheetData>
    <row r="2" spans="2:19" ht="20.25" x14ac:dyDescent="0.25">
      <c r="B2" s="169" t="s">
        <v>32</v>
      </c>
      <c r="C2" s="169"/>
      <c r="D2" s="168"/>
      <c r="E2" s="185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4" spans="2:19" x14ac:dyDescent="0.25">
      <c r="B4" s="170" t="s">
        <v>33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171"/>
    </row>
    <row r="5" spans="2:19" x14ac:dyDescent="0.25">
      <c r="B5" s="174"/>
      <c r="C5" t="s">
        <v>34</v>
      </c>
      <c r="N5" s="173"/>
    </row>
    <row r="6" spans="2:19" x14ac:dyDescent="0.25">
      <c r="B6" s="174"/>
      <c r="C6" t="s">
        <v>35</v>
      </c>
      <c r="N6" s="173"/>
    </row>
    <row r="7" spans="2:19" x14ac:dyDescent="0.25">
      <c r="B7" s="174"/>
      <c r="C7" t="s">
        <v>36</v>
      </c>
      <c r="N7" s="173"/>
    </row>
    <row r="8" spans="2:19" x14ac:dyDescent="0.25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3"/>
    </row>
    <row r="9" spans="2:19" x14ac:dyDescent="0.25">
      <c r="N9" s="206"/>
    </row>
    <row r="10" spans="2:19" x14ac:dyDescent="0.25">
      <c r="B10" s="170" t="s">
        <v>37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173"/>
    </row>
    <row r="11" spans="2:19" x14ac:dyDescent="0.25">
      <c r="B11" s="172"/>
      <c r="C11" t="s">
        <v>38</v>
      </c>
      <c r="E11" s="164" t="s">
        <v>39</v>
      </c>
      <c r="N11" s="173"/>
    </row>
    <row r="12" spans="2:19" x14ac:dyDescent="0.25">
      <c r="B12" s="172"/>
      <c r="C12" t="s">
        <v>40</v>
      </c>
      <c r="E12" s="164" t="s">
        <v>41</v>
      </c>
      <c r="G12" s="141">
        <f>'Population selection'!F16</f>
        <v>44456850</v>
      </c>
      <c r="H12" t="str">
        <f>C24&amp;" population based on selection on left"</f>
        <v>Adult population population based on selection on left</v>
      </c>
      <c r="N12" s="173"/>
    </row>
    <row r="13" spans="2:19" x14ac:dyDescent="0.25">
      <c r="B13" s="172"/>
      <c r="C13" s="162"/>
      <c r="E13" s="727"/>
      <c r="N13" s="173"/>
    </row>
    <row r="14" spans="2:19" x14ac:dyDescent="0.25">
      <c r="B14" s="174"/>
      <c r="C14" t="s">
        <v>42</v>
      </c>
      <c r="E14" s="725" t="s">
        <v>43</v>
      </c>
      <c r="F14" s="184" t="str">
        <f>IF(E14="yes","","If no, enter current locality population below")</f>
        <v/>
      </c>
      <c r="N14" s="173"/>
    </row>
    <row r="15" spans="2:19" x14ac:dyDescent="0.25">
      <c r="B15" s="174"/>
      <c r="E15" s="727"/>
      <c r="F15" s="184" t="str">
        <f>IF(AND(NOT(ISBLANK(E16)),E14="yes"),"error - change cell above to 'no'","")</f>
        <v/>
      </c>
      <c r="N15" s="173"/>
    </row>
    <row r="16" spans="2:19" x14ac:dyDescent="0.25">
      <c r="B16" s="174"/>
      <c r="C16" t="str">
        <f>"Manually entered current locality population "&amp;IF(E14="no","","(n/a)")</f>
        <v>Manually entered current locality population (n/a)</v>
      </c>
      <c r="E16" s="728"/>
      <c r="F16" s="184" t="str">
        <f>IF(E14="yes","Leave blue cell on left blank if NICE estimate is used","")</f>
        <v>Leave blue cell on left blank if NICE estimate is used</v>
      </c>
      <c r="N16" s="173"/>
    </row>
    <row r="17" spans="2:19" x14ac:dyDescent="0.25">
      <c r="B17" s="174"/>
      <c r="E17" s="727"/>
      <c r="F17" s="184" t="str">
        <f>IF(AND(ISBLANK(E16),E14="no"),"error - enter current locality population above","")</f>
        <v/>
      </c>
      <c r="N17" s="173"/>
    </row>
    <row r="18" spans="2:19" x14ac:dyDescent="0.25">
      <c r="B18" s="174"/>
      <c r="C18" t="s">
        <v>44</v>
      </c>
      <c r="D18" s="166"/>
      <c r="E18" s="697">
        <v>7.9973639975556808E-3</v>
      </c>
      <c r="F18" t="str">
        <f>IF(E18=0.00799736399755568,"Enter local value or delete the NICE assumption if required","Local value")</f>
        <v>Enter local value or delete the NICE assumption if required</v>
      </c>
      <c r="N18" s="173"/>
    </row>
    <row r="19" spans="2:19" x14ac:dyDescent="0.25">
      <c r="B19" s="174"/>
      <c r="C19" t="s">
        <v>45</v>
      </c>
      <c r="D19" s="166"/>
      <c r="E19" s="697">
        <v>8.7000000000000001E-4</v>
      </c>
      <c r="F19" t="str">
        <f>IF(E19=0,"Enter local value or delete the NICE assumption if required","Local value")</f>
        <v>Local value</v>
      </c>
      <c r="N19" s="173"/>
    </row>
    <row r="20" spans="2:19" x14ac:dyDescent="0.25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7"/>
    </row>
    <row r="22" spans="2:19" x14ac:dyDescent="0.25">
      <c r="B22" s="170" t="s">
        <v>46</v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171"/>
    </row>
    <row r="23" spans="2:19" ht="84.95" customHeight="1" x14ac:dyDescent="0.25">
      <c r="B23" s="172"/>
      <c r="F23" s="251" t="s">
        <v>47</v>
      </c>
      <c r="G23" s="179" t="s">
        <v>48</v>
      </c>
      <c r="H23" s="230" t="s">
        <v>49</v>
      </c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231"/>
    </row>
    <row r="24" spans="2:19" x14ac:dyDescent="0.25">
      <c r="B24" s="172"/>
      <c r="C24" s="250" t="s">
        <v>50</v>
      </c>
      <c r="D24" s="253"/>
      <c r="E24" s="182"/>
      <c r="F24" s="141">
        <f>'Population selection'!F16</f>
        <v>44456850</v>
      </c>
      <c r="G24" s="252"/>
      <c r="H24" s="249" t="s">
        <v>51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182"/>
    </row>
    <row r="25" spans="2:19" x14ac:dyDescent="0.25">
      <c r="B25" s="172"/>
      <c r="C25" s="254" t="s">
        <v>52</v>
      </c>
      <c r="D25" s="255"/>
      <c r="E25" s="182"/>
      <c r="F25" s="215"/>
      <c r="G25" s="141">
        <f>K41</f>
        <v>46263200.000000007</v>
      </c>
      <c r="H25" s="249" t="s">
        <v>51</v>
      </c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7"/>
    </row>
    <row r="26" spans="2:19" ht="39.950000000000003" customHeight="1" x14ac:dyDescent="0.25">
      <c r="B26" s="174"/>
      <c r="C26" s="181" t="s">
        <v>932</v>
      </c>
      <c r="D26" s="182"/>
      <c r="E26" s="697">
        <v>7.2599999999999998E-2</v>
      </c>
      <c r="F26" s="698">
        <f>E26*F24</f>
        <v>3227567.31</v>
      </c>
      <c r="G26" s="698">
        <f>E26*K40*K41</f>
        <v>3373344.1453820914</v>
      </c>
      <c r="H26" s="739" t="s">
        <v>939</v>
      </c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1"/>
    </row>
    <row r="27" spans="2:19" ht="41.45" customHeight="1" x14ac:dyDescent="0.25">
      <c r="B27" s="174"/>
      <c r="C27" s="731" t="s">
        <v>933</v>
      </c>
      <c r="D27" s="732"/>
      <c r="E27" s="697">
        <v>2.7699999999999999E-2</v>
      </c>
      <c r="F27" s="698">
        <f>E27*F26</f>
        <v>89403.614486999999</v>
      </c>
      <c r="G27" s="698">
        <f>E27*G26</f>
        <v>93441.632827083929</v>
      </c>
      <c r="H27" s="733" t="s">
        <v>937</v>
      </c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5"/>
    </row>
    <row r="28" spans="2:19" ht="29.1" customHeight="1" x14ac:dyDescent="0.25">
      <c r="B28" s="174"/>
      <c r="C28" s="731" t="s">
        <v>981</v>
      </c>
      <c r="D28" s="732"/>
      <c r="E28" s="697">
        <v>0.26</v>
      </c>
      <c r="F28" s="698">
        <f>E28*F27</f>
        <v>23244.939766620002</v>
      </c>
      <c r="G28" s="698">
        <f>E28*G27</f>
        <v>24294.824535041822</v>
      </c>
      <c r="H28" s="736" t="s">
        <v>934</v>
      </c>
      <c r="I28" s="737"/>
      <c r="J28" s="737"/>
      <c r="K28" s="737"/>
      <c r="L28" s="737"/>
      <c r="M28" s="737"/>
      <c r="N28" s="737"/>
      <c r="O28" s="737"/>
      <c r="P28" s="737"/>
      <c r="Q28" s="737"/>
      <c r="R28" s="737"/>
      <c r="S28" s="738"/>
    </row>
    <row r="29" spans="2:19" ht="43.5" customHeight="1" x14ac:dyDescent="0.25">
      <c r="B29" s="174"/>
      <c r="C29" s="731" t="s">
        <v>980</v>
      </c>
      <c r="D29" s="732"/>
      <c r="E29" s="697">
        <v>8.5000000000000006E-2</v>
      </c>
      <c r="F29" s="698">
        <f>(F27-F28)*E29</f>
        <v>5623.4873512322993</v>
      </c>
      <c r="G29" s="698">
        <f>(G27-G28)*E29</f>
        <v>5877.4787048235803</v>
      </c>
      <c r="H29" s="731" t="s">
        <v>935</v>
      </c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32"/>
    </row>
    <row r="30" spans="2:19" ht="43.5" customHeight="1" x14ac:dyDescent="0.25">
      <c r="B30" s="174"/>
      <c r="C30" s="731" t="s">
        <v>1076</v>
      </c>
      <c r="D30" s="732"/>
      <c r="E30" s="697"/>
      <c r="F30" s="698"/>
      <c r="G30" s="698"/>
      <c r="H30" s="208" t="s">
        <v>1065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182"/>
    </row>
    <row r="31" spans="2:19" x14ac:dyDescent="0.25">
      <c r="B31" s="174"/>
      <c r="C31" s="535" t="s">
        <v>936</v>
      </c>
      <c r="D31" s="534"/>
      <c r="E31" s="339"/>
      <c r="F31" s="192">
        <f>F29-F30+F28</f>
        <v>28868.427117852301</v>
      </c>
      <c r="G31" s="192">
        <f>G29-G30+G28</f>
        <v>30172.303239865403</v>
      </c>
      <c r="H31" s="208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182"/>
    </row>
    <row r="32" spans="2:19" x14ac:dyDescent="0.25">
      <c r="B32" s="174"/>
      <c r="C32" s="229" t="s">
        <v>982</v>
      </c>
      <c r="D32" s="206"/>
      <c r="E32" s="536"/>
      <c r="F32" s="192">
        <f>F30</f>
        <v>0</v>
      </c>
      <c r="G32" s="192">
        <f>G30</f>
        <v>0</v>
      </c>
      <c r="H32" s="208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182"/>
    </row>
    <row r="33" spans="2:19" x14ac:dyDescent="0.25">
      <c r="B33" s="174"/>
      <c r="C33" s="347"/>
      <c r="E33" s="348"/>
      <c r="F33" s="724"/>
      <c r="G33" s="349"/>
      <c r="H33" s="201"/>
      <c r="S33" s="173"/>
    </row>
    <row r="34" spans="2:19" x14ac:dyDescent="0.25">
      <c r="B34" s="174"/>
      <c r="C34" t="s">
        <v>53</v>
      </c>
      <c r="F34" s="725" t="s">
        <v>43</v>
      </c>
      <c r="G34" s="349"/>
      <c r="H34" s="201"/>
      <c r="S34" s="173"/>
    </row>
    <row r="35" spans="2:19" x14ac:dyDescent="0.25">
      <c r="B35" s="174"/>
      <c r="C35" s="347"/>
      <c r="E35" s="348"/>
      <c r="F35" s="724"/>
      <c r="G35" s="349"/>
      <c r="H35" s="201"/>
      <c r="S35" s="173"/>
    </row>
    <row r="36" spans="2:19" x14ac:dyDescent="0.25">
      <c r="B36" s="174"/>
      <c r="C36" t="str">
        <f>"Manually entered current eligible population "&amp;IF(F34="no","","(n/a)")</f>
        <v>Manually entered current eligible population (n/a)</v>
      </c>
      <c r="F36" s="726"/>
      <c r="G36" s="513" t="str">
        <f>IF(F34="yes","Leave blue cell on left blank if NICE estimate is used","enter local value on left")</f>
        <v>Leave blue cell on left blank if NICE estimate is used</v>
      </c>
      <c r="S36" s="173"/>
    </row>
    <row r="37" spans="2:19" x14ac:dyDescent="0.25">
      <c r="B37" s="174"/>
      <c r="G37" s="514" t="str">
        <f>IF(AND(F34="yes",F36&gt;0),"error, set the drop down above to be 'no'","")</f>
        <v/>
      </c>
      <c r="S37" s="173"/>
    </row>
    <row r="38" spans="2:19" ht="30" x14ac:dyDescent="0.25">
      <c r="B38" s="174"/>
      <c r="C38" s="176"/>
      <c r="F38" s="247" t="s">
        <v>47</v>
      </c>
      <c r="G38" s="179" t="s">
        <v>54</v>
      </c>
      <c r="H38" s="179" t="s">
        <v>55</v>
      </c>
      <c r="I38" s="248" t="s">
        <v>56</v>
      </c>
      <c r="J38" s="179" t="s">
        <v>57</v>
      </c>
      <c r="K38" s="179" t="s">
        <v>58</v>
      </c>
      <c r="S38" s="173"/>
    </row>
    <row r="39" spans="2:19" x14ac:dyDescent="0.25">
      <c r="B39" s="174"/>
      <c r="C39" s="249" t="s">
        <v>59</v>
      </c>
      <c r="D39" s="206"/>
      <c r="E39" s="182"/>
      <c r="F39" s="215"/>
      <c r="G39" s="339">
        <f>IF(E18&lt;&gt;"",E18+100%,100%)</f>
        <v>1.0079973639975557</v>
      </c>
      <c r="H39" s="339">
        <f>IF($E$18&lt;&gt;"",G39*(100%+$E$18),100%)</f>
        <v>1.0160586858260208</v>
      </c>
      <c r="I39" s="339">
        <f>IF($E$18&lt;&gt;"",H39*(100%+$E$18),100%)</f>
        <v>1.0241844769794495</v>
      </c>
      <c r="J39" s="339">
        <f>IF($E$18&lt;&gt;"",I39*(100%+$E$18),100%)</f>
        <v>1.0323752530425003</v>
      </c>
      <c r="K39" s="339">
        <f>IF($E$18&lt;&gt;"",J39*(100%+$E$18),100%)</f>
        <v>1.0406315337231498</v>
      </c>
      <c r="M39" t="s">
        <v>60</v>
      </c>
      <c r="S39" s="173"/>
    </row>
    <row r="40" spans="2:19" x14ac:dyDescent="0.25">
      <c r="B40" s="174"/>
      <c r="C40" s="249" t="s">
        <v>61</v>
      </c>
      <c r="D40" s="206"/>
      <c r="E40" s="182"/>
      <c r="F40" s="215"/>
      <c r="G40" s="339">
        <f>IF(E19&lt;&gt;"",E19+100%,100%)</f>
        <v>1.0008699999999999</v>
      </c>
      <c r="H40" s="339">
        <f>IF($E$19&lt;&gt;"",G40*(100%+$E$19),100%)</f>
        <v>1.0017407568999999</v>
      </c>
      <c r="I40" s="339">
        <f>IF($E$19&lt;&gt;"",H40*(100%+$E$19),100%)</f>
        <v>1.0026122713585028</v>
      </c>
      <c r="J40" s="339">
        <f>IF($E$19&lt;&gt;"",I40*(100%+$E$19),100%)</f>
        <v>1.0034845440345848</v>
      </c>
      <c r="K40" s="339">
        <f>IF($E$19&lt;&gt;"",J40*(100%+$E$19),100%)</f>
        <v>1.0043575755878948</v>
      </c>
      <c r="L40" s="616"/>
      <c r="M40" t="s">
        <v>60</v>
      </c>
      <c r="S40" s="173"/>
    </row>
    <row r="41" spans="2:19" x14ac:dyDescent="0.25">
      <c r="B41" s="174"/>
      <c r="C41" s="379" t="str">
        <f>IF('Inputs and eligible population'!E16=0,"Baseline population (inflated by growth(s))","Manually entered locality population (inflated by growth(s))")</f>
        <v>Baseline population (inflated by growth(s))</v>
      </c>
      <c r="D41" s="206"/>
      <c r="E41" s="182"/>
      <c r="F41" s="141">
        <f>'Population selection'!$F$16</f>
        <v>44456850</v>
      </c>
      <c r="G41" s="141">
        <f>F41*G39</f>
        <v>44812387.611634731</v>
      </c>
      <c r="H41" s="141">
        <f>F41*H39</f>
        <v>45170768.586964533</v>
      </c>
      <c r="I41" s="141">
        <f>F41*I39</f>
        <v>45532015.665403835</v>
      </c>
      <c r="J41" s="141">
        <f>F41*J39</f>
        <v>45896151.768222481</v>
      </c>
      <c r="K41" s="141">
        <f>F41*K39</f>
        <v>46263200.000000007</v>
      </c>
      <c r="L41" s="293"/>
      <c r="S41" s="173"/>
    </row>
    <row r="42" spans="2:19" x14ac:dyDescent="0.25">
      <c r="B42" s="174"/>
      <c r="C42" s="535" t="s">
        <v>936</v>
      </c>
      <c r="D42" s="206"/>
      <c r="E42" s="182"/>
      <c r="F42" s="192">
        <f>IF(ISBLANK(F36),F31,F36)</f>
        <v>28868.427117852301</v>
      </c>
      <c r="G42" s="192">
        <f>$F$42*G39*G40</f>
        <v>29124.614827191341</v>
      </c>
      <c r="H42" s="192">
        <f t="shared" ref="H42:K42" si="0">$F$42*H39*H40</f>
        <v>29383.076028679723</v>
      </c>
      <c r="I42" s="192">
        <f t="shared" si="0"/>
        <v>29643.830898018179</v>
      </c>
      <c r="J42" s="192">
        <f t="shared" si="0"/>
        <v>29906.899789953095</v>
      </c>
      <c r="K42" s="192">
        <f t="shared" si="0"/>
        <v>30172.30323986541</v>
      </c>
      <c r="L42" s="349"/>
      <c r="S42" s="173"/>
    </row>
    <row r="43" spans="2:19" x14ac:dyDescent="0.25">
      <c r="B43" s="174"/>
      <c r="C43" s="229" t="s">
        <v>938</v>
      </c>
      <c r="D43" s="206"/>
      <c r="E43" s="182"/>
      <c r="F43" s="192">
        <f>IF(ISBLANK(F36),F32,F36)</f>
        <v>0</v>
      </c>
      <c r="G43" s="192">
        <f>$F$43*G39*G40</f>
        <v>0</v>
      </c>
      <c r="H43" s="192">
        <f>$F$43*H39*H40</f>
        <v>0</v>
      </c>
      <c r="I43" s="192">
        <f>$F$43*I39*I40</f>
        <v>0</v>
      </c>
      <c r="J43" s="192">
        <f>$F$43*J39*J40</f>
        <v>0</v>
      </c>
      <c r="K43" s="192">
        <f>$F$43*K39*K40</f>
        <v>0</v>
      </c>
      <c r="L43" s="349"/>
      <c r="M43" s="184" t="str">
        <f>IF(F34="no","this row not used; local estimate below is used","")</f>
        <v/>
      </c>
      <c r="S43" s="173"/>
    </row>
    <row r="44" spans="2:19" x14ac:dyDescent="0.25">
      <c r="B44" s="175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7"/>
    </row>
    <row r="47" spans="2:19" x14ac:dyDescent="0.25">
      <c r="B47" s="170" t="s">
        <v>62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171"/>
    </row>
    <row r="48" spans="2:19" x14ac:dyDescent="0.25">
      <c r="B48" s="172"/>
      <c r="C48" s="176"/>
      <c r="D48" s="176"/>
      <c r="E48" s="176"/>
      <c r="F48" s="176"/>
      <c r="N48" s="173"/>
    </row>
    <row r="49" spans="2:14" ht="32.1" customHeight="1" x14ac:dyDescent="0.25">
      <c r="B49" s="174"/>
      <c r="C49" s="215" t="s">
        <v>63</v>
      </c>
      <c r="D49" s="219" t="s">
        <v>951</v>
      </c>
      <c r="E49" s="217" t="s">
        <v>64</v>
      </c>
      <c r="F49" s="248" t="s">
        <v>65</v>
      </c>
      <c r="G49" s="217" t="s">
        <v>66</v>
      </c>
      <c r="N49" s="173"/>
    </row>
    <row r="50" spans="2:14" ht="32.1" customHeight="1" x14ac:dyDescent="0.25">
      <c r="B50" s="174"/>
      <c r="C50" s="539" t="s">
        <v>941</v>
      </c>
      <c r="D50" s="208">
        <v>0.19</v>
      </c>
      <c r="E50" s="699"/>
      <c r="F50" s="700">
        <v>0.2</v>
      </c>
      <c r="G50" s="341"/>
      <c r="N50" s="173"/>
    </row>
    <row r="51" spans="2:14" ht="45" x14ac:dyDescent="0.25">
      <c r="B51" s="174"/>
      <c r="C51" s="539" t="s">
        <v>942</v>
      </c>
      <c r="D51" s="208">
        <v>0.7</v>
      </c>
      <c r="E51" s="699">
        <v>870</v>
      </c>
      <c r="F51" s="700">
        <v>0.2</v>
      </c>
      <c r="G51" s="695" t="s">
        <v>1069</v>
      </c>
      <c r="N51" s="173"/>
    </row>
    <row r="52" spans="2:14" x14ac:dyDescent="0.25">
      <c r="B52" s="174"/>
      <c r="C52" s="537" t="s">
        <v>947</v>
      </c>
      <c r="D52" s="208">
        <v>6</v>
      </c>
      <c r="E52" s="699"/>
      <c r="F52" s="700">
        <v>0.2</v>
      </c>
      <c r="G52" s="341"/>
      <c r="N52" s="173"/>
    </row>
    <row r="53" spans="2:14" x14ac:dyDescent="0.25">
      <c r="B53" s="174"/>
      <c r="C53" s="538" t="s">
        <v>950</v>
      </c>
      <c r="D53" s="208">
        <v>6</v>
      </c>
      <c r="E53" s="699"/>
      <c r="F53" s="700">
        <v>0.2</v>
      </c>
      <c r="G53" s="341"/>
      <c r="N53" s="173"/>
    </row>
    <row r="54" spans="2:14" x14ac:dyDescent="0.25">
      <c r="B54" s="174"/>
      <c r="C54" s="539" t="s">
        <v>948</v>
      </c>
      <c r="D54" s="208">
        <v>2</v>
      </c>
      <c r="E54" s="699"/>
      <c r="F54" s="700">
        <v>0.2</v>
      </c>
      <c r="G54" s="341"/>
      <c r="N54" s="173"/>
    </row>
    <row r="55" spans="2:14" x14ac:dyDescent="0.25">
      <c r="B55" s="174"/>
      <c r="C55" s="539" t="s">
        <v>949</v>
      </c>
      <c r="D55" s="208">
        <v>0.5</v>
      </c>
      <c r="E55" s="699"/>
      <c r="F55" s="700">
        <v>0.2</v>
      </c>
      <c r="G55" s="341"/>
      <c r="N55" s="173"/>
    </row>
    <row r="56" spans="2:14" ht="14.25" customHeight="1" x14ac:dyDescent="0.25">
      <c r="B56" s="174"/>
      <c r="C56" s="539" t="s">
        <v>999</v>
      </c>
      <c r="D56" s="208">
        <v>0.5</v>
      </c>
      <c r="E56" s="699"/>
      <c r="F56" s="700">
        <v>0.2</v>
      </c>
      <c r="G56" s="341"/>
      <c r="N56" s="173"/>
    </row>
    <row r="57" spans="2:14" x14ac:dyDescent="0.25">
      <c r="B57" s="174"/>
      <c r="C57" s="204" t="s">
        <v>1058</v>
      </c>
      <c r="D57" s="166"/>
      <c r="E57" s="166"/>
      <c r="F57" s="166"/>
      <c r="G57" s="166"/>
      <c r="N57" s="173"/>
    </row>
    <row r="58" spans="2:14" x14ac:dyDescent="0.25">
      <c r="B58" s="174"/>
      <c r="D58" s="166"/>
      <c r="E58" s="166"/>
      <c r="F58" s="166"/>
      <c r="G58" s="166"/>
      <c r="N58" s="173"/>
    </row>
    <row r="59" spans="2:14" x14ac:dyDescent="0.25">
      <c r="B59" s="174"/>
      <c r="D59" s="612" t="s">
        <v>940</v>
      </c>
      <c r="E59" s="218" t="s">
        <v>68</v>
      </c>
      <c r="F59" s="218" t="s">
        <v>69</v>
      </c>
      <c r="G59" s="218" t="s">
        <v>70</v>
      </c>
      <c r="H59" s="218" t="s">
        <v>71</v>
      </c>
      <c r="I59" s="217" t="s">
        <v>72</v>
      </c>
      <c r="J59" s="217" t="s">
        <v>73</v>
      </c>
      <c r="N59" s="173"/>
    </row>
    <row r="60" spans="2:14" x14ac:dyDescent="0.25">
      <c r="B60" s="174"/>
      <c r="D60" s="610" t="s">
        <v>1059</v>
      </c>
      <c r="E60" s="701"/>
      <c r="F60" s="701"/>
      <c r="G60" s="701"/>
      <c r="H60" s="701"/>
      <c r="I60" s="701"/>
      <c r="J60" s="701"/>
      <c r="N60" s="173"/>
    </row>
    <row r="61" spans="2:14" x14ac:dyDescent="0.25">
      <c r="B61" s="174"/>
      <c r="D61" s="610" t="s">
        <v>942</v>
      </c>
      <c r="E61" s="701"/>
      <c r="F61" s="701"/>
      <c r="G61" s="701"/>
      <c r="H61" s="701"/>
      <c r="I61" s="701"/>
      <c r="J61" s="701"/>
      <c r="N61" s="173"/>
    </row>
    <row r="62" spans="2:14" x14ac:dyDescent="0.25">
      <c r="B62" s="174"/>
      <c r="D62" s="611" t="s">
        <v>947</v>
      </c>
      <c r="E62" s="701"/>
      <c r="F62" s="701"/>
      <c r="G62" s="701"/>
      <c r="H62" s="701"/>
      <c r="I62" s="701"/>
      <c r="J62" s="701"/>
      <c r="N62" s="173"/>
    </row>
    <row r="63" spans="2:14" x14ac:dyDescent="0.25">
      <c r="B63" s="174"/>
      <c r="D63" s="610" t="s">
        <v>950</v>
      </c>
      <c r="E63" s="701"/>
      <c r="F63" s="701"/>
      <c r="G63" s="701"/>
      <c r="H63" s="701"/>
      <c r="I63" s="701"/>
      <c r="J63" s="701"/>
      <c r="N63" s="173"/>
    </row>
    <row r="64" spans="2:14" x14ac:dyDescent="0.25">
      <c r="B64" s="174"/>
      <c r="D64" s="610" t="s">
        <v>948</v>
      </c>
      <c r="E64" s="701"/>
      <c r="F64" s="701"/>
      <c r="G64" s="701"/>
      <c r="H64" s="701"/>
      <c r="I64" s="701"/>
      <c r="J64" s="701"/>
      <c r="N64" s="173"/>
    </row>
    <row r="65" spans="2:14" x14ac:dyDescent="0.25">
      <c r="B65" s="174"/>
      <c r="D65" s="610" t="s">
        <v>949</v>
      </c>
      <c r="E65" s="701"/>
      <c r="F65" s="701"/>
      <c r="G65" s="701"/>
      <c r="H65" s="701"/>
      <c r="I65" s="701"/>
      <c r="J65" s="701"/>
      <c r="N65" s="173"/>
    </row>
    <row r="66" spans="2:14" x14ac:dyDescent="0.25">
      <c r="B66" s="174"/>
      <c r="D66" s="610" t="s">
        <v>999</v>
      </c>
      <c r="E66" s="701"/>
      <c r="F66" s="701"/>
      <c r="G66" s="701"/>
      <c r="H66" s="701"/>
      <c r="I66" s="701"/>
      <c r="J66" s="701"/>
      <c r="N66" s="173"/>
    </row>
    <row r="67" spans="2:14" x14ac:dyDescent="0.25">
      <c r="B67" s="174"/>
      <c r="N67" s="173"/>
    </row>
    <row r="68" spans="2:14" x14ac:dyDescent="0.25">
      <c r="B68" s="174"/>
      <c r="C68" s="162" t="s">
        <v>1048</v>
      </c>
      <c r="N68" s="173"/>
    </row>
    <row r="69" spans="2:14" ht="12.6" customHeight="1" x14ac:dyDescent="0.25">
      <c r="B69" s="174"/>
      <c r="D69" s="351" t="s">
        <v>67</v>
      </c>
      <c r="E69" s="218" t="s">
        <v>68</v>
      </c>
      <c r="F69" s="218" t="s">
        <v>69</v>
      </c>
      <c r="G69" s="218" t="s">
        <v>70</v>
      </c>
      <c r="H69" s="218" t="s">
        <v>71</v>
      </c>
      <c r="I69" s="217" t="s">
        <v>72</v>
      </c>
      <c r="J69" s="217" t="s">
        <v>73</v>
      </c>
      <c r="N69" s="173"/>
    </row>
    <row r="70" spans="2:14" ht="15" customHeight="1" x14ac:dyDescent="0.25">
      <c r="B70" s="174"/>
      <c r="D70" s="342" t="s">
        <v>957</v>
      </c>
      <c r="E70" s="702"/>
      <c r="F70" s="702"/>
      <c r="G70" s="702"/>
      <c r="H70" s="702"/>
      <c r="I70" s="702"/>
      <c r="J70" s="702"/>
      <c r="N70" s="173"/>
    </row>
    <row r="71" spans="2:14" ht="15" customHeight="1" x14ac:dyDescent="0.25">
      <c r="B71" s="174"/>
      <c r="D71" s="342" t="s">
        <v>956</v>
      </c>
      <c r="E71" s="702"/>
      <c r="F71" s="702"/>
      <c r="G71" s="702"/>
      <c r="H71" s="702"/>
      <c r="I71" s="702"/>
      <c r="J71" s="702"/>
      <c r="N71" s="173"/>
    </row>
    <row r="72" spans="2:14" ht="15" customHeight="1" x14ac:dyDescent="0.25">
      <c r="B72" s="174"/>
      <c r="D72" s="342"/>
      <c r="E72" s="577">
        <f>SUM(E70:E71)</f>
        <v>0</v>
      </c>
      <c r="F72" s="577">
        <f t="shared" ref="F72:J72" si="1">SUM(F70:F71)</f>
        <v>0</v>
      </c>
      <c r="G72" s="577">
        <f t="shared" si="1"/>
        <v>0</v>
      </c>
      <c r="H72" s="577">
        <f t="shared" si="1"/>
        <v>0</v>
      </c>
      <c r="I72" s="577">
        <f t="shared" si="1"/>
        <v>0</v>
      </c>
      <c r="J72" s="577">
        <f t="shared" si="1"/>
        <v>0</v>
      </c>
      <c r="N72" s="173"/>
    </row>
    <row r="73" spans="2:14" x14ac:dyDescent="0.25">
      <c r="B73" s="174"/>
      <c r="D73" s="342" t="s">
        <v>952</v>
      </c>
      <c r="E73" s="541">
        <v>7.0000000000000007E-2</v>
      </c>
      <c r="F73" s="541">
        <v>0.09</v>
      </c>
      <c r="G73" s="541">
        <v>0.1</v>
      </c>
      <c r="H73" s="541">
        <v>0.1</v>
      </c>
      <c r="I73" s="702">
        <v>0.1</v>
      </c>
      <c r="J73" s="702">
        <v>0.1</v>
      </c>
      <c r="K73" t="s">
        <v>1075</v>
      </c>
      <c r="N73" s="173"/>
    </row>
    <row r="74" spans="2:14" x14ac:dyDescent="0.25">
      <c r="B74" s="174"/>
      <c r="D74" s="342" t="s">
        <v>953</v>
      </c>
      <c r="E74" s="541">
        <v>0.06</v>
      </c>
      <c r="F74" s="541">
        <v>0.09</v>
      </c>
      <c r="G74" s="541">
        <v>0.12</v>
      </c>
      <c r="H74" s="541">
        <v>0.12</v>
      </c>
      <c r="I74" s="703">
        <v>0.15</v>
      </c>
      <c r="J74" s="703">
        <v>0.15</v>
      </c>
      <c r="K74" t="s">
        <v>1075</v>
      </c>
      <c r="N74" s="173"/>
    </row>
    <row r="75" spans="2:14" x14ac:dyDescent="0.25">
      <c r="B75" s="174"/>
      <c r="D75" s="342" t="s">
        <v>954</v>
      </c>
      <c r="E75" s="541">
        <v>0.77</v>
      </c>
      <c r="F75" s="541">
        <v>0.74</v>
      </c>
      <c r="G75" s="541">
        <v>0.72</v>
      </c>
      <c r="H75" s="541">
        <v>0.72</v>
      </c>
      <c r="I75" s="703">
        <v>0.7</v>
      </c>
      <c r="J75" s="703">
        <v>0.7</v>
      </c>
      <c r="K75" t="s">
        <v>1075</v>
      </c>
      <c r="N75" s="173"/>
    </row>
    <row r="76" spans="2:14" x14ac:dyDescent="0.25">
      <c r="B76" s="174"/>
      <c r="D76" s="342" t="s">
        <v>955</v>
      </c>
      <c r="E76" s="541">
        <v>0.1</v>
      </c>
      <c r="F76" s="541">
        <v>0.08</v>
      </c>
      <c r="G76" s="541">
        <v>0.06</v>
      </c>
      <c r="H76" s="541">
        <v>0.06</v>
      </c>
      <c r="I76" s="703">
        <v>0.05</v>
      </c>
      <c r="J76" s="703">
        <v>0.05</v>
      </c>
      <c r="K76" t="s">
        <v>1075</v>
      </c>
      <c r="N76" s="173"/>
    </row>
    <row r="77" spans="2:14" x14ac:dyDescent="0.25">
      <c r="B77" s="174"/>
      <c r="D77" s="342" t="s">
        <v>990</v>
      </c>
      <c r="E77" s="541">
        <v>0</v>
      </c>
      <c r="F77" s="541">
        <v>0</v>
      </c>
      <c r="G77" s="541">
        <v>0</v>
      </c>
      <c r="H77" s="541">
        <v>0</v>
      </c>
      <c r="I77" s="703">
        <v>0</v>
      </c>
      <c r="J77" s="703">
        <v>0</v>
      </c>
      <c r="K77" t="s">
        <v>1075</v>
      </c>
      <c r="N77" s="173"/>
    </row>
    <row r="78" spans="2:14" x14ac:dyDescent="0.25">
      <c r="B78" s="174"/>
      <c r="E78" s="165">
        <f>SUM(E73:E77)</f>
        <v>1</v>
      </c>
      <c r="F78" s="165">
        <f>SUM(F73:F77)</f>
        <v>0.99999999999999989</v>
      </c>
      <c r="G78" s="165">
        <f t="shared" ref="G78:J78" si="2">SUM(G73:G77)</f>
        <v>1</v>
      </c>
      <c r="H78" s="165">
        <f t="shared" si="2"/>
        <v>1</v>
      </c>
      <c r="I78" s="165">
        <f t="shared" si="2"/>
        <v>1</v>
      </c>
      <c r="J78" s="165">
        <f t="shared" si="2"/>
        <v>1</v>
      </c>
      <c r="N78" s="173"/>
    </row>
    <row r="79" spans="2:14" x14ac:dyDescent="0.25">
      <c r="B79" s="174"/>
      <c r="N79" s="173"/>
    </row>
    <row r="80" spans="2:14" x14ac:dyDescent="0.25">
      <c r="B80" s="174"/>
      <c r="C80" s="162" t="s">
        <v>1048</v>
      </c>
      <c r="N80" s="173"/>
    </row>
    <row r="81" spans="2:14" x14ac:dyDescent="0.25">
      <c r="B81" s="174"/>
      <c r="D81" s="351" t="s">
        <v>67</v>
      </c>
      <c r="E81" s="218" t="s">
        <v>68</v>
      </c>
      <c r="F81" s="218" t="s">
        <v>69</v>
      </c>
      <c r="G81" s="218" t="s">
        <v>70</v>
      </c>
      <c r="H81" s="218" t="s">
        <v>71</v>
      </c>
      <c r="I81" s="217" t="s">
        <v>72</v>
      </c>
      <c r="J81" s="217" t="s">
        <v>73</v>
      </c>
      <c r="N81" s="173"/>
    </row>
    <row r="82" spans="2:14" x14ac:dyDescent="0.25">
      <c r="B82" s="174"/>
      <c r="D82" s="342" t="s">
        <v>957</v>
      </c>
      <c r="E82" s="340">
        <f>F43*E70</f>
        <v>0</v>
      </c>
      <c r="F82" s="340">
        <f t="shared" ref="F82:J82" si="3">G43*F70</f>
        <v>0</v>
      </c>
      <c r="G82" s="340">
        <f t="shared" si="3"/>
        <v>0</v>
      </c>
      <c r="H82" s="340">
        <f t="shared" si="3"/>
        <v>0</v>
      </c>
      <c r="I82" s="340">
        <f t="shared" si="3"/>
        <v>0</v>
      </c>
      <c r="J82" s="340">
        <f t="shared" si="3"/>
        <v>0</v>
      </c>
      <c r="N82" s="173"/>
    </row>
    <row r="83" spans="2:14" x14ac:dyDescent="0.25">
      <c r="B83" s="174"/>
      <c r="D83" s="342" t="s">
        <v>956</v>
      </c>
      <c r="E83" s="340">
        <f>F43*E71</f>
        <v>0</v>
      </c>
      <c r="F83" s="340">
        <f t="shared" ref="F83:J83" si="4">G43*F71</f>
        <v>0</v>
      </c>
      <c r="G83" s="340">
        <f t="shared" si="4"/>
        <v>0</v>
      </c>
      <c r="H83" s="340">
        <f t="shared" si="4"/>
        <v>0</v>
      </c>
      <c r="I83" s="340">
        <f t="shared" si="4"/>
        <v>0</v>
      </c>
      <c r="J83" s="340">
        <f t="shared" si="4"/>
        <v>0</v>
      </c>
      <c r="N83" s="173"/>
    </row>
    <row r="84" spans="2:14" x14ac:dyDescent="0.25">
      <c r="B84" s="174"/>
      <c r="D84" s="585" t="s">
        <v>991</v>
      </c>
      <c r="E84" s="579">
        <f>SUM(E82:E83)</f>
        <v>0</v>
      </c>
      <c r="F84" s="579">
        <f t="shared" ref="F84:J84" si="5">SUM(F82:F83)</f>
        <v>0</v>
      </c>
      <c r="G84" s="579">
        <f t="shared" si="5"/>
        <v>0</v>
      </c>
      <c r="H84" s="579">
        <f t="shared" si="5"/>
        <v>0</v>
      </c>
      <c r="I84" s="579">
        <f t="shared" si="5"/>
        <v>0</v>
      </c>
      <c r="J84" s="579">
        <f t="shared" si="5"/>
        <v>0</v>
      </c>
      <c r="N84" s="173"/>
    </row>
    <row r="85" spans="2:14" x14ac:dyDescent="0.25">
      <c r="B85" s="174"/>
      <c r="D85" s="342" t="s">
        <v>952</v>
      </c>
      <c r="E85" s="584">
        <f>F42*E73</f>
        <v>2020.7898982496613</v>
      </c>
      <c r="F85" s="584">
        <f t="shared" ref="F85:J85" si="6">G42*F73</f>
        <v>2621.2153344472204</v>
      </c>
      <c r="G85" s="584">
        <f t="shared" si="6"/>
        <v>2938.3076028679725</v>
      </c>
      <c r="H85" s="584">
        <f t="shared" si="6"/>
        <v>2964.3830898018182</v>
      </c>
      <c r="I85" s="584">
        <f t="shared" si="6"/>
        <v>2990.6899789953095</v>
      </c>
      <c r="J85" s="584">
        <f t="shared" si="6"/>
        <v>3017.2303239865414</v>
      </c>
      <c r="K85" t="s">
        <v>1074</v>
      </c>
      <c r="N85" s="173"/>
    </row>
    <row r="86" spans="2:14" x14ac:dyDescent="0.25">
      <c r="B86" s="174"/>
      <c r="D86" s="342" t="s">
        <v>953</v>
      </c>
      <c r="E86" s="584">
        <f>F42*E74</f>
        <v>1732.1056270711381</v>
      </c>
      <c r="F86" s="584">
        <f t="shared" ref="F86:J86" si="7">G42*F74</f>
        <v>2621.2153344472204</v>
      </c>
      <c r="G86" s="584">
        <f t="shared" si="7"/>
        <v>3525.9691234415668</v>
      </c>
      <c r="H86" s="584">
        <f t="shared" si="7"/>
        <v>3557.2597077621813</v>
      </c>
      <c r="I86" s="584">
        <f t="shared" si="7"/>
        <v>4486.0349684929643</v>
      </c>
      <c r="J86" s="584">
        <f t="shared" si="7"/>
        <v>4525.8454859798112</v>
      </c>
      <c r="K86" t="s">
        <v>1074</v>
      </c>
      <c r="N86" s="173"/>
    </row>
    <row r="87" spans="2:14" x14ac:dyDescent="0.25">
      <c r="B87" s="174"/>
      <c r="D87" s="342" t="s">
        <v>954</v>
      </c>
      <c r="E87" s="584">
        <f>F42*E75</f>
        <v>22228.688880746271</v>
      </c>
      <c r="F87" s="584">
        <f t="shared" ref="F87:J87" si="8">G42*F75</f>
        <v>21552.21497212159</v>
      </c>
      <c r="G87" s="584">
        <f t="shared" si="8"/>
        <v>21155.814740649399</v>
      </c>
      <c r="H87" s="584">
        <f t="shared" si="8"/>
        <v>21343.558246573088</v>
      </c>
      <c r="I87" s="584">
        <f t="shared" si="8"/>
        <v>20934.829852967167</v>
      </c>
      <c r="J87" s="584">
        <f t="shared" si="8"/>
        <v>21120.612267905784</v>
      </c>
      <c r="K87" t="s">
        <v>1074</v>
      </c>
      <c r="N87" s="173"/>
    </row>
    <row r="88" spans="2:14" x14ac:dyDescent="0.25">
      <c r="B88" s="174"/>
      <c r="D88" s="342" t="s">
        <v>955</v>
      </c>
      <c r="E88" s="584">
        <f>F42*E76</f>
        <v>2886.8427117852302</v>
      </c>
      <c r="F88" s="584">
        <f t="shared" ref="F88:J88" si="9">G42*F76</f>
        <v>2329.9691861753072</v>
      </c>
      <c r="G88" s="584">
        <f t="shared" si="9"/>
        <v>1762.9845617207834</v>
      </c>
      <c r="H88" s="584">
        <f t="shared" si="9"/>
        <v>1778.6298538810906</v>
      </c>
      <c r="I88" s="584">
        <f t="shared" si="9"/>
        <v>1495.3449894976548</v>
      </c>
      <c r="J88" s="584">
        <f t="shared" si="9"/>
        <v>1508.6151619932707</v>
      </c>
      <c r="K88" t="s">
        <v>1074</v>
      </c>
      <c r="N88" s="173"/>
    </row>
    <row r="89" spans="2:14" x14ac:dyDescent="0.25">
      <c r="B89" s="174"/>
      <c r="D89" s="342" t="s">
        <v>990</v>
      </c>
      <c r="E89" s="584">
        <f>F42*E77</f>
        <v>0</v>
      </c>
      <c r="F89" s="584">
        <f t="shared" ref="F89:J89" si="10">G42*F77</f>
        <v>0</v>
      </c>
      <c r="G89" s="584">
        <f t="shared" si="10"/>
        <v>0</v>
      </c>
      <c r="H89" s="584">
        <f t="shared" si="10"/>
        <v>0</v>
      </c>
      <c r="I89" s="584">
        <f t="shared" si="10"/>
        <v>0</v>
      </c>
      <c r="J89" s="584">
        <f t="shared" si="10"/>
        <v>0</v>
      </c>
      <c r="K89" t="s">
        <v>1074</v>
      </c>
      <c r="N89" s="173"/>
    </row>
    <row r="90" spans="2:14" x14ac:dyDescent="0.25">
      <c r="B90" s="174"/>
      <c r="D90" s="585" t="s">
        <v>1050</v>
      </c>
      <c r="E90" s="579">
        <f>SUM(E85:E89)</f>
        <v>28868.427117852301</v>
      </c>
      <c r="F90" s="579">
        <f t="shared" ref="F90:J90" si="11">SUM(F85:F89)</f>
        <v>29124.614827191341</v>
      </c>
      <c r="G90" s="579">
        <f t="shared" si="11"/>
        <v>29383.076028679723</v>
      </c>
      <c r="H90" s="579">
        <f t="shared" si="11"/>
        <v>29643.830898018179</v>
      </c>
      <c r="I90" s="579">
        <f t="shared" si="11"/>
        <v>29906.899789953095</v>
      </c>
      <c r="J90" s="579">
        <f t="shared" si="11"/>
        <v>30172.30323986541</v>
      </c>
      <c r="N90" s="173"/>
    </row>
    <row r="91" spans="2:14" x14ac:dyDescent="0.25">
      <c r="B91" s="174"/>
      <c r="N91" s="173"/>
    </row>
    <row r="92" spans="2:14" x14ac:dyDescent="0.25">
      <c r="B92" s="174"/>
      <c r="N92" s="173"/>
    </row>
    <row r="93" spans="2:14" x14ac:dyDescent="0.25">
      <c r="B93" s="174"/>
      <c r="D93" s="70" t="s">
        <v>983</v>
      </c>
      <c r="E93" s="179" t="s">
        <v>68</v>
      </c>
      <c r="F93" s="179" t="s">
        <v>984</v>
      </c>
      <c r="G93" s="179" t="s">
        <v>985</v>
      </c>
      <c r="H93" s="179" t="s">
        <v>986</v>
      </c>
      <c r="I93" s="179" t="s">
        <v>987</v>
      </c>
      <c r="J93" s="179" t="s">
        <v>988</v>
      </c>
      <c r="N93" s="173"/>
    </row>
    <row r="94" spans="2:14" x14ac:dyDescent="0.25">
      <c r="B94" s="174"/>
      <c r="D94" s="613" t="s">
        <v>1060</v>
      </c>
      <c r="E94" s="615"/>
      <c r="F94" s="615"/>
      <c r="G94" s="615"/>
      <c r="H94" s="615"/>
      <c r="I94" s="615"/>
      <c r="J94" s="615"/>
      <c r="N94" s="173"/>
    </row>
    <row r="95" spans="2:14" x14ac:dyDescent="0.25">
      <c r="B95" s="174"/>
      <c r="D95" s="580" t="s">
        <v>989</v>
      </c>
      <c r="E95" s="540"/>
      <c r="F95" s="540"/>
      <c r="G95" s="540"/>
      <c r="H95" s="540"/>
      <c r="I95" s="540"/>
      <c r="J95" s="540"/>
      <c r="N95" s="173"/>
    </row>
    <row r="96" spans="2:14" x14ac:dyDescent="0.25">
      <c r="B96" s="174"/>
      <c r="D96" s="580" t="s">
        <v>956</v>
      </c>
      <c r="E96" s="540"/>
      <c r="F96" s="540"/>
      <c r="G96" s="540"/>
      <c r="H96" s="540"/>
      <c r="I96" s="540"/>
      <c r="J96" s="540"/>
      <c r="N96" s="173"/>
    </row>
    <row r="97" spans="2:16" x14ac:dyDescent="0.25">
      <c r="B97" s="174"/>
      <c r="D97" s="613" t="s">
        <v>1051</v>
      </c>
      <c r="E97" s="578"/>
      <c r="F97" s="578"/>
      <c r="G97" s="578"/>
      <c r="H97" s="578"/>
      <c r="I97" s="578"/>
      <c r="J97" s="578"/>
      <c r="N97" s="173"/>
    </row>
    <row r="98" spans="2:16" x14ac:dyDescent="0.25">
      <c r="B98" s="174"/>
      <c r="D98" s="581" t="s">
        <v>952</v>
      </c>
      <c r="E98" s="704"/>
      <c r="F98" s="704"/>
      <c r="G98" s="704"/>
      <c r="H98" s="704"/>
      <c r="I98" s="704"/>
      <c r="J98" s="704"/>
      <c r="N98" s="173"/>
    </row>
    <row r="99" spans="2:16" x14ac:dyDescent="0.25">
      <c r="B99" s="174"/>
      <c r="D99" s="580" t="s">
        <v>953</v>
      </c>
      <c r="E99" s="540"/>
      <c r="F99" s="540"/>
      <c r="G99" s="540"/>
      <c r="H99" s="540"/>
      <c r="I99" s="540"/>
      <c r="J99" s="540"/>
      <c r="N99" s="173"/>
    </row>
    <row r="100" spans="2:16" x14ac:dyDescent="0.25">
      <c r="B100" s="174"/>
      <c r="D100" s="580" t="s">
        <v>954</v>
      </c>
      <c r="E100" s="540"/>
      <c r="F100" s="540"/>
      <c r="G100" s="540"/>
      <c r="H100" s="540"/>
      <c r="I100" s="540"/>
      <c r="J100" s="540"/>
      <c r="N100" s="173"/>
    </row>
    <row r="101" spans="2:16" x14ac:dyDescent="0.25">
      <c r="B101" s="174"/>
      <c r="D101" s="580" t="s">
        <v>955</v>
      </c>
      <c r="E101" s="540"/>
      <c r="F101" s="540"/>
      <c r="G101" s="540"/>
      <c r="H101" s="540"/>
      <c r="I101" s="540"/>
      <c r="J101" s="540"/>
      <c r="N101" s="173"/>
    </row>
    <row r="102" spans="2:16" x14ac:dyDescent="0.25">
      <c r="B102" s="174"/>
      <c r="D102" s="580" t="s">
        <v>990</v>
      </c>
      <c r="E102" s="540"/>
      <c r="F102" s="540"/>
      <c r="G102" s="540"/>
      <c r="H102" s="540"/>
      <c r="I102" s="540"/>
      <c r="J102" s="540"/>
      <c r="N102" s="173"/>
    </row>
    <row r="103" spans="2:16" x14ac:dyDescent="0.25">
      <c r="B103" s="174"/>
      <c r="D103" s="166"/>
      <c r="E103" s="166"/>
      <c r="F103" s="166"/>
      <c r="G103" s="166"/>
      <c r="N103" s="173"/>
    </row>
    <row r="104" spans="2:16" x14ac:dyDescent="0.25">
      <c r="B104" s="174"/>
      <c r="N104" s="173"/>
    </row>
    <row r="105" spans="2:16" x14ac:dyDescent="0.25">
      <c r="B105" s="174"/>
      <c r="C105" s="162" t="s">
        <v>91</v>
      </c>
      <c r="E105" s="533"/>
      <c r="F105" s="533"/>
      <c r="G105" s="533"/>
      <c r="H105" s="533"/>
      <c r="I105" s="533"/>
      <c r="J105" s="533"/>
      <c r="N105" s="173"/>
    </row>
    <row r="106" spans="2:16" x14ac:dyDescent="0.25">
      <c r="B106" s="174"/>
      <c r="C106" s="162" t="s">
        <v>1064</v>
      </c>
      <c r="E106" s="533"/>
      <c r="F106" s="533"/>
      <c r="G106" s="533"/>
      <c r="H106" s="533"/>
      <c r="I106" s="533"/>
      <c r="J106" s="533"/>
      <c r="N106" s="173"/>
    </row>
    <row r="107" spans="2:16" x14ac:dyDescent="0.25"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7"/>
    </row>
    <row r="108" spans="2:16" x14ac:dyDescent="0.25">
      <c r="D108" s="206"/>
      <c r="K108" s="206"/>
      <c r="L108" s="206"/>
      <c r="M108" s="206"/>
      <c r="N108" s="206"/>
      <c r="O108" s="176"/>
      <c r="P108" s="176"/>
    </row>
    <row r="109" spans="2:16" x14ac:dyDescent="0.25">
      <c r="B109" s="170" t="s">
        <v>74</v>
      </c>
      <c r="C109" s="327"/>
      <c r="E109" s="327"/>
      <c r="F109" s="327"/>
      <c r="G109" s="327"/>
      <c r="H109" s="327"/>
      <c r="I109" s="327"/>
      <c r="J109" s="327"/>
      <c r="N109" s="327"/>
      <c r="P109" s="173"/>
    </row>
    <row r="110" spans="2:16" x14ac:dyDescent="0.25">
      <c r="B110" s="174" t="s">
        <v>75</v>
      </c>
      <c r="P110" s="173"/>
    </row>
    <row r="111" spans="2:16" x14ac:dyDescent="0.25">
      <c r="B111" s="174" t="s">
        <v>76</v>
      </c>
      <c r="P111" s="173"/>
    </row>
    <row r="112" spans="2:16" x14ac:dyDescent="0.25">
      <c r="B112" s="174"/>
      <c r="C112" s="342"/>
      <c r="D112" s="220"/>
      <c r="E112" s="220"/>
      <c r="F112" s="220"/>
      <c r="N112" s="176"/>
      <c r="P112" s="173"/>
    </row>
    <row r="113" spans="2:16" ht="61.5" customHeight="1" x14ac:dyDescent="0.25">
      <c r="B113" s="174"/>
      <c r="C113" s="385" t="s">
        <v>77</v>
      </c>
      <c r="D113" s="385" t="s">
        <v>78</v>
      </c>
      <c r="E113" s="385" t="s">
        <v>79</v>
      </c>
      <c r="F113" s="542" t="s">
        <v>941</v>
      </c>
      <c r="G113" s="542" t="s">
        <v>942</v>
      </c>
      <c r="H113" s="542" t="s">
        <v>946</v>
      </c>
      <c r="I113" s="543" t="s">
        <v>945</v>
      </c>
      <c r="J113" s="542" t="s">
        <v>944</v>
      </c>
      <c r="K113" s="542" t="s">
        <v>943</v>
      </c>
      <c r="L113" s="542" t="s">
        <v>1016</v>
      </c>
      <c r="N113" s="385" t="s">
        <v>80</v>
      </c>
      <c r="O113" s="385" t="s">
        <v>81</v>
      </c>
      <c r="P113" s="173"/>
    </row>
    <row r="114" spans="2:16" ht="30" x14ac:dyDescent="0.25">
      <c r="B114" s="174"/>
      <c r="C114" s="682" t="s">
        <v>1006</v>
      </c>
      <c r="D114" s="179" t="s">
        <v>1008</v>
      </c>
      <c r="E114" s="179" t="s">
        <v>1010</v>
      </c>
      <c r="F114" s="705"/>
      <c r="G114" s="705"/>
      <c r="H114" s="705"/>
      <c r="I114" s="705"/>
      <c r="J114" s="705"/>
      <c r="K114" s="705"/>
      <c r="L114" s="705"/>
      <c r="N114" s="215"/>
      <c r="O114" s="215"/>
      <c r="P114" s="173"/>
    </row>
    <row r="115" spans="2:16" ht="30" x14ac:dyDescent="0.25">
      <c r="B115" s="174"/>
      <c r="C115" s="682" t="s">
        <v>1007</v>
      </c>
      <c r="D115" s="179" t="s">
        <v>1009</v>
      </c>
      <c r="E115" s="179" t="s">
        <v>1010</v>
      </c>
      <c r="F115" s="705"/>
      <c r="G115" s="705"/>
      <c r="H115" s="705"/>
      <c r="I115" s="705"/>
      <c r="J115" s="705"/>
      <c r="K115" s="705"/>
      <c r="L115" s="705"/>
      <c r="N115" s="215"/>
      <c r="O115" s="215"/>
      <c r="P115" s="173"/>
    </row>
    <row r="116" spans="2:16" ht="45" x14ac:dyDescent="0.25">
      <c r="B116" s="174"/>
      <c r="C116" s="683" t="s">
        <v>1011</v>
      </c>
      <c r="D116" s="179" t="s">
        <v>83</v>
      </c>
      <c r="E116" s="179" t="s">
        <v>82</v>
      </c>
      <c r="F116" s="706"/>
      <c r="G116" s="706"/>
      <c r="H116" s="706"/>
      <c r="I116" s="706"/>
      <c r="J116" s="706"/>
      <c r="K116" s="706"/>
      <c r="L116" s="707"/>
      <c r="N116" s="710" t="s">
        <v>820</v>
      </c>
      <c r="O116" s="711">
        <f>VLOOKUP(N116,payscales!$Q$5:$V$41,6,0)</f>
        <v>43.28</v>
      </c>
      <c r="P116" s="173"/>
    </row>
    <row r="117" spans="2:16" ht="60" x14ac:dyDescent="0.25">
      <c r="B117" s="174"/>
      <c r="C117" s="684" t="s">
        <v>1049</v>
      </c>
      <c r="D117" s="393" t="s">
        <v>85</v>
      </c>
      <c r="E117" s="393" t="s">
        <v>82</v>
      </c>
      <c r="F117" s="708"/>
      <c r="G117" s="708"/>
      <c r="H117" s="708"/>
      <c r="I117" s="708"/>
      <c r="J117" s="708"/>
      <c r="K117" s="708"/>
      <c r="L117" s="709"/>
      <c r="N117" s="712" t="s">
        <v>89</v>
      </c>
      <c r="O117" s="713">
        <f>VLOOKUP(N117,payscales!$Q$5:$V$41,6,0)</f>
        <v>103.98</v>
      </c>
      <c r="P117" s="173"/>
    </row>
    <row r="118" spans="2:16" ht="30" x14ac:dyDescent="0.25">
      <c r="B118" s="174"/>
      <c r="C118" s="685" t="s">
        <v>763</v>
      </c>
      <c r="D118" s="179" t="s">
        <v>87</v>
      </c>
      <c r="E118" s="179" t="s">
        <v>82</v>
      </c>
      <c r="F118" s="709"/>
      <c r="G118" s="709"/>
      <c r="H118" s="709"/>
      <c r="I118" s="709"/>
      <c r="J118" s="709"/>
      <c r="K118" s="709"/>
      <c r="L118" s="709"/>
      <c r="N118" s="714" t="s">
        <v>90</v>
      </c>
      <c r="O118" s="711">
        <f>VLOOKUP(N118,payscales!$Q$5:$V$41,6,0)</f>
        <v>31.51</v>
      </c>
      <c r="P118" s="173"/>
    </row>
    <row r="119" spans="2:16" x14ac:dyDescent="0.25">
      <c r="B119" s="174"/>
      <c r="C119" s="342"/>
      <c r="D119" s="220"/>
      <c r="E119" s="220"/>
      <c r="F119" s="220"/>
      <c r="P119" s="173"/>
    </row>
    <row r="120" spans="2:16" x14ac:dyDescent="0.25">
      <c r="B120" s="174"/>
      <c r="C120" s="207" t="s">
        <v>91</v>
      </c>
      <c r="D120" s="166"/>
      <c r="P120" s="173"/>
    </row>
    <row r="121" spans="2:16" x14ac:dyDescent="0.25">
      <c r="B121" s="174"/>
      <c r="C121" s="201"/>
      <c r="D121" s="166"/>
      <c r="P121" s="173"/>
    </row>
    <row r="122" spans="2:16" x14ac:dyDescent="0.25">
      <c r="B122" s="174"/>
      <c r="D122" s="166"/>
      <c r="H122" s="506"/>
      <c r="P122" s="173"/>
    </row>
    <row r="123" spans="2:16" x14ac:dyDescent="0.25">
      <c r="B123" s="174"/>
      <c r="D123" s="166"/>
      <c r="H123" s="344"/>
      <c r="P123" s="173"/>
    </row>
    <row r="124" spans="2:16" x14ac:dyDescent="0.25">
      <c r="B124" s="174"/>
      <c r="D124" s="166"/>
      <c r="H124" s="344"/>
      <c r="P124" s="173"/>
    </row>
    <row r="125" spans="2:16" x14ac:dyDescent="0.25">
      <c r="B125" s="174"/>
      <c r="C125" s="220"/>
      <c r="D125" s="166"/>
      <c r="P125" s="173"/>
    </row>
    <row r="126" spans="2:16" x14ac:dyDescent="0.25">
      <c r="B126" s="175"/>
      <c r="C126" s="176"/>
      <c r="D126" s="178"/>
      <c r="E126" s="178"/>
      <c r="F126" s="178"/>
      <c r="G126" s="178"/>
      <c r="H126" s="176"/>
      <c r="I126" s="176"/>
      <c r="J126" s="176"/>
      <c r="K126" s="176"/>
      <c r="L126" s="176"/>
      <c r="M126" s="176"/>
      <c r="N126" s="176"/>
      <c r="O126" s="176"/>
      <c r="P126" s="177"/>
    </row>
    <row r="127" spans="2:16" x14ac:dyDescent="0.25">
      <c r="D127" s="166"/>
      <c r="E127" s="166"/>
      <c r="F127" s="166"/>
      <c r="G127" s="166"/>
    </row>
    <row r="128" spans="2:16" x14ac:dyDescent="0.25">
      <c r="B128" s="382" t="s">
        <v>92</v>
      </c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231"/>
    </row>
    <row r="129" spans="2:14" x14ac:dyDescent="0.25">
      <c r="B129" s="235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37"/>
    </row>
    <row r="130" spans="2:14" x14ac:dyDescent="0.25">
      <c r="B130" s="235"/>
      <c r="C130" s="236" t="s">
        <v>93</v>
      </c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37"/>
    </row>
    <row r="131" spans="2:14" x14ac:dyDescent="0.25">
      <c r="B131" s="235"/>
      <c r="C131" s="238" t="s">
        <v>94</v>
      </c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37"/>
    </row>
    <row r="132" spans="2:14" x14ac:dyDescent="0.25">
      <c r="B132" s="235"/>
      <c r="C132" s="239" t="s">
        <v>95</v>
      </c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37"/>
    </row>
    <row r="133" spans="2:14" x14ac:dyDescent="0.25">
      <c r="B133" s="235"/>
      <c r="C133" s="236" t="s">
        <v>96</v>
      </c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37"/>
    </row>
    <row r="134" spans="2:14" x14ac:dyDescent="0.25">
      <c r="B134" s="235"/>
      <c r="C134" s="239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37"/>
    </row>
    <row r="135" spans="2:14" x14ac:dyDescent="0.25">
      <c r="B135" s="235"/>
      <c r="C135" s="240" t="s">
        <v>97</v>
      </c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37"/>
    </row>
    <row r="136" spans="2:14" x14ac:dyDescent="0.25">
      <c r="B136" s="235"/>
      <c r="C136" s="239" t="s">
        <v>98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37"/>
    </row>
    <row r="137" spans="2:14" x14ac:dyDescent="0.25">
      <c r="B137" s="235"/>
      <c r="C137" s="241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37"/>
    </row>
    <row r="138" spans="2:14" x14ac:dyDescent="0.25">
      <c r="B138" s="235"/>
      <c r="C138" s="242" t="s">
        <v>99</v>
      </c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37"/>
    </row>
    <row r="139" spans="2:14" x14ac:dyDescent="0.25">
      <c r="B139" s="235"/>
      <c r="C139" s="243" t="s">
        <v>100</v>
      </c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37"/>
    </row>
    <row r="140" spans="2:14" x14ac:dyDescent="0.25">
      <c r="B140" s="235"/>
      <c r="C140" s="244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37"/>
    </row>
    <row r="141" spans="2:14" x14ac:dyDescent="0.25">
      <c r="B141" s="235"/>
      <c r="C141" s="245" t="s">
        <v>101</v>
      </c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37"/>
    </row>
    <row r="142" spans="2:14" x14ac:dyDescent="0.25">
      <c r="B142" s="235"/>
      <c r="C142" s="239" t="s">
        <v>102</v>
      </c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37"/>
    </row>
    <row r="143" spans="2:14" x14ac:dyDescent="0.25">
      <c r="B143" s="233"/>
      <c r="C143" s="246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4"/>
    </row>
  </sheetData>
  <sheetProtection algorithmName="SHA-512" hashValue="yJfFj655UwGrC6bQT/SrkfTJYHVwMrGtMxJKu/MAyLwIvrgsiy/6KviCZBGqTa/I/gJpHE3P2slrvH1ow2xdow==" saltValue="iX1r3716mZmZXMffjvCvKg==" spinCount="100000" sheet="1" objects="1" scenarios="1"/>
  <protectedRanges>
    <protectedRange sqref="E11:E12 E14 E16 E18:E19 E26:E29 G26:G28 F34 G32:G35 E32:F33 E35:F35 G37 G119:H119 G112:H112 F36 E70:J77 E82:J89 E95:J102 E50:F56 E60:J66 F114:L118" name="Range1"/>
    <protectedRange sqref="F26:F31 G29:G31" name="Range1_1"/>
  </protectedRanges>
  <mergeCells count="8">
    <mergeCell ref="C30:D30"/>
    <mergeCell ref="H27:S27"/>
    <mergeCell ref="H28:S28"/>
    <mergeCell ref="H26:S26"/>
    <mergeCell ref="H29:S29"/>
    <mergeCell ref="C27:D27"/>
    <mergeCell ref="C28:D28"/>
    <mergeCell ref="C29:D29"/>
  </mergeCell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132" r:id="rId1" xr:uid="{3E56B085-8BEA-41F7-A453-E331716102DF}"/>
    <hyperlink ref="C136" r:id="rId2" xr:uid="{72D7579A-277C-4987-88D3-C190B9D884D9}"/>
    <hyperlink ref="C142" r:id="rId3" xr:uid="{127FDF93-1746-4D95-887A-A14BC7354BFF}"/>
    <hyperlink ref="C139" r:id="rId4" xr:uid="{5EB5954B-28AC-479B-A51D-BF310381DC53}"/>
    <hyperlink ref="H26:S26" r:id="rId5" display="Quality and Outcomes Framework 2020-21 (Currently 7.11% applied last 5 year average increase to get 7.42% future practice estimate at year 5)  QOF % is used instead of absolute figure to avoid registration duplication" xr:uid="{AC632692-D0A7-4AED-AB48-38B79D44D4A3}"/>
    <hyperlink ref="G51" r:id="rId6" display="BNF" xr:uid="{93519CA7-758B-4E84-A1AA-32CBA02BC660}"/>
  </hyperlinks>
  <pageMargins left="0.7" right="0.7" top="0.75" bottom="0.75" header="0.3" footer="0.3"/>
  <pageSetup paperSize="9" scale="49" orientation="portrait" r:id="rId7"/>
  <rowBreaks count="1" manualBreakCount="1">
    <brk id="67" max="12" man="1"/>
  </rowBreaks>
  <ignoredErrors>
    <ignoredError sqref="E85:J89" unlockedFormula="1"/>
  </ignoredErrors>
  <legacyDrawing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F34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N116:N118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T178"/>
  <sheetViews>
    <sheetView showGridLines="0" zoomScale="80" zoomScaleNormal="80" workbookViewId="0">
      <selection activeCell="H22" sqref="H22"/>
    </sheetView>
  </sheetViews>
  <sheetFormatPr defaultColWidth="9.140625" defaultRowHeight="12.75" x14ac:dyDescent="0.2"/>
  <cols>
    <col min="1" max="1" width="3.5703125" style="3" customWidth="1"/>
    <col min="2" max="2" width="32.85546875" style="3" customWidth="1"/>
    <col min="3" max="3" width="29.85546875" style="3" bestFit="1" customWidth="1"/>
    <col min="4" max="10" width="18.28515625" style="3" customWidth="1"/>
    <col min="11" max="15" width="13.85546875" style="3" customWidth="1"/>
    <col min="16" max="16" width="12.140625" style="3" customWidth="1"/>
    <col min="17" max="17" width="3.28515625" style="3" customWidth="1"/>
    <col min="18" max="18" width="9.42578125" style="3" customWidth="1"/>
    <col min="19" max="16384" width="9.140625" style="3"/>
  </cols>
  <sheetData>
    <row r="1" spans="1:17" ht="30" customHeight="1" x14ac:dyDescent="0.2">
      <c r="A1" s="203"/>
      <c r="B1" s="696" t="s">
        <v>979</v>
      </c>
      <c r="C1" s="696"/>
      <c r="D1" s="144"/>
      <c r="E1" s="144"/>
      <c r="F1" s="144"/>
      <c r="G1" s="144"/>
      <c r="H1" s="144"/>
      <c r="I1" s="144"/>
      <c r="J1" s="144"/>
      <c r="K1" s="144" t="s">
        <v>103</v>
      </c>
      <c r="L1" s="144" t="s">
        <v>103</v>
      </c>
      <c r="M1" s="144" t="s">
        <v>103</v>
      </c>
      <c r="N1" s="167"/>
      <c r="O1" s="203"/>
      <c r="P1" s="203"/>
      <c r="Q1" s="203"/>
    </row>
    <row r="2" spans="1:17" ht="26.25" customHeight="1" x14ac:dyDescent="0.2">
      <c r="A2" s="203"/>
      <c r="B2" s="575" t="s">
        <v>104</v>
      </c>
      <c r="C2" s="575"/>
      <c r="D2" s="144" t="s">
        <v>103</v>
      </c>
      <c r="E2" s="144" t="s">
        <v>103</v>
      </c>
      <c r="F2" s="144" t="s">
        <v>103</v>
      </c>
      <c r="G2" s="144" t="s">
        <v>103</v>
      </c>
      <c r="H2" s="144" t="s">
        <v>103</v>
      </c>
      <c r="I2" s="144" t="s">
        <v>103</v>
      </c>
      <c r="J2" s="144" t="s">
        <v>103</v>
      </c>
      <c r="K2" s="145" t="s">
        <v>103</v>
      </c>
      <c r="L2" s="145"/>
      <c r="M2" s="145"/>
      <c r="N2" s="145"/>
      <c r="O2" s="203"/>
      <c r="P2" s="203"/>
      <c r="Q2" s="203"/>
    </row>
    <row r="3" spans="1:17" ht="14.45" customHeight="1" x14ac:dyDescent="0.35">
      <c r="A3" s="203"/>
      <c r="B3" s="142"/>
      <c r="C3" s="161"/>
      <c r="D3" s="144"/>
      <c r="E3" s="144"/>
      <c r="F3" s="144"/>
      <c r="G3" s="144" t="s">
        <v>103</v>
      </c>
      <c r="H3" s="144" t="s">
        <v>103</v>
      </c>
      <c r="I3" s="144" t="s">
        <v>103</v>
      </c>
      <c r="J3" s="144" t="s">
        <v>103</v>
      </c>
      <c r="K3" s="145" t="s">
        <v>103</v>
      </c>
      <c r="L3" s="145"/>
      <c r="M3" s="145"/>
      <c r="N3" s="145"/>
      <c r="O3" s="203"/>
      <c r="P3" s="203"/>
      <c r="Q3" s="203"/>
    </row>
    <row r="4" spans="1:17" ht="14.45" customHeight="1" x14ac:dyDescent="0.35">
      <c r="A4" s="203"/>
      <c r="B4" t="s">
        <v>105</v>
      </c>
      <c r="C4" s="161"/>
      <c r="D4" s="144"/>
      <c r="E4" s="144"/>
      <c r="F4" s="144"/>
      <c r="G4" s="144" t="s">
        <v>103</v>
      </c>
      <c r="H4" s="144" t="s">
        <v>103</v>
      </c>
      <c r="I4" s="144" t="s">
        <v>103</v>
      </c>
      <c r="J4" s="144" t="s">
        <v>103</v>
      </c>
      <c r="K4" s="145" t="s">
        <v>103</v>
      </c>
      <c r="L4" s="144"/>
      <c r="M4" s="145"/>
      <c r="N4" s="145"/>
      <c r="O4" s="145"/>
      <c r="P4" s="145"/>
      <c r="Q4" s="145"/>
    </row>
    <row r="5" spans="1:17" ht="12.95" customHeight="1" x14ac:dyDescent="0.35">
      <c r="A5" s="203"/>
      <c r="B5" t="s">
        <v>35</v>
      </c>
      <c r="C5" s="161"/>
      <c r="D5" s="144"/>
      <c r="E5" s="144"/>
      <c r="F5" s="144"/>
      <c r="G5" s="144"/>
      <c r="H5" s="144" t="s">
        <v>103</v>
      </c>
      <c r="I5" s="144" t="s">
        <v>103</v>
      </c>
      <c r="J5" s="144" t="s">
        <v>103</v>
      </c>
      <c r="K5" s="145" t="s">
        <v>103</v>
      </c>
      <c r="L5" s="144"/>
      <c r="M5" s="145"/>
      <c r="N5" s="145"/>
      <c r="O5" s="145"/>
      <c r="P5" s="145"/>
      <c r="Q5" s="145"/>
    </row>
    <row r="6" spans="1:17" ht="12.95" customHeight="1" x14ac:dyDescent="0.25">
      <c r="A6" s="203"/>
      <c r="B6" s="563" t="s">
        <v>976</v>
      </c>
      <c r="C6" s="564"/>
      <c r="D6" s="564"/>
      <c r="E6" s="564"/>
      <c r="F6" s="564"/>
      <c r="G6" s="564"/>
      <c r="H6" s="564"/>
      <c r="I6" s="564"/>
      <c r="J6" s="564"/>
      <c r="K6" s="564"/>
      <c r="L6" s="144"/>
      <c r="M6" s="145"/>
      <c r="N6" s="145"/>
      <c r="O6" s="145"/>
      <c r="P6" s="145"/>
      <c r="Q6" s="145"/>
    </row>
    <row r="7" spans="1:17" ht="12.95" customHeight="1" thickBot="1" x14ac:dyDescent="0.3">
      <c r="A7" s="203"/>
      <c r="B7" s="563"/>
      <c r="C7" s="564"/>
      <c r="D7" s="564"/>
      <c r="E7" s="564"/>
      <c r="F7" s="564"/>
      <c r="G7" s="564"/>
      <c r="H7" s="564"/>
      <c r="I7" s="564"/>
      <c r="J7" s="564"/>
      <c r="K7" s="564"/>
      <c r="L7" s="144"/>
      <c r="M7" s="145"/>
      <c r="N7" s="145"/>
      <c r="O7" s="145"/>
      <c r="P7" s="145"/>
      <c r="Q7" s="145"/>
    </row>
    <row r="8" spans="1:17" ht="12.95" customHeight="1" x14ac:dyDescent="0.25">
      <c r="A8" s="203"/>
      <c r="B8" s="622" t="s">
        <v>941</v>
      </c>
      <c r="C8" s="623"/>
      <c r="D8" s="623"/>
      <c r="E8" s="623"/>
      <c r="F8" s="623"/>
      <c r="G8" s="623"/>
      <c r="H8" s="623"/>
      <c r="I8" s="623"/>
      <c r="J8" s="624"/>
      <c r="K8" s="564"/>
      <c r="L8" s="144"/>
      <c r="M8" s="145"/>
      <c r="N8" s="145"/>
      <c r="O8" s="145"/>
      <c r="P8" s="145"/>
      <c r="Q8" s="145"/>
    </row>
    <row r="9" spans="1:17" ht="72.75" customHeight="1" x14ac:dyDescent="0.25">
      <c r="A9" s="203"/>
      <c r="B9" s="625"/>
      <c r="C9" s="566" t="s">
        <v>1071</v>
      </c>
      <c r="D9" s="545" t="s">
        <v>993</v>
      </c>
      <c r="E9" s="545" t="s">
        <v>1004</v>
      </c>
      <c r="F9" s="545" t="s">
        <v>962</v>
      </c>
      <c r="G9" s="544" t="s">
        <v>1073</v>
      </c>
      <c r="H9" s="544" t="s">
        <v>963</v>
      </c>
      <c r="I9" s="544" t="s">
        <v>106</v>
      </c>
      <c r="J9" s="626" t="s">
        <v>964</v>
      </c>
      <c r="K9" s="144"/>
      <c r="L9" s="145"/>
      <c r="M9" s="145"/>
      <c r="N9" s="145"/>
      <c r="O9" s="145"/>
      <c r="P9" s="145"/>
      <c r="Q9" s="203"/>
    </row>
    <row r="10" spans="1:17" ht="15" x14ac:dyDescent="0.25">
      <c r="A10" s="203"/>
      <c r="B10" s="627" t="s">
        <v>995</v>
      </c>
      <c r="C10" s="715">
        <f>'Inputs and eligible population'!$D$50</f>
        <v>0.19</v>
      </c>
      <c r="D10" s="686">
        <f>'Inputs and eligible population'!E95</f>
        <v>0</v>
      </c>
      <c r="E10" s="716">
        <f>'Inputs and eligible population'!E$60</f>
        <v>0</v>
      </c>
      <c r="F10" s="547">
        <f>D10*(100%+E10)</f>
        <v>0</v>
      </c>
      <c r="G10" s="717">
        <f>'Inputs and eligible population'!$E$50</f>
        <v>0</v>
      </c>
      <c r="H10" s="549">
        <f>F10*G10</f>
        <v>0</v>
      </c>
      <c r="I10" s="718">
        <f>'Inputs and eligible population'!$F$50</f>
        <v>0.2</v>
      </c>
      <c r="J10" s="628">
        <f>H10*(100%+I10)</f>
        <v>0</v>
      </c>
      <c r="K10" s="144"/>
      <c r="L10" s="145"/>
      <c r="M10" s="145"/>
      <c r="N10" s="145"/>
      <c r="O10" s="145"/>
      <c r="P10" s="145"/>
      <c r="Q10" s="203"/>
    </row>
    <row r="11" spans="1:17" ht="15" x14ac:dyDescent="0.25">
      <c r="A11" s="203"/>
      <c r="B11" s="629" t="s">
        <v>706</v>
      </c>
      <c r="C11" s="715">
        <f>'Inputs and eligible population'!$D$50</f>
        <v>0.19</v>
      </c>
      <c r="D11" s="686">
        <f>'Inputs and eligible population'!E95</f>
        <v>0</v>
      </c>
      <c r="E11" s="716">
        <f>'Inputs and eligible population'!F$60</f>
        <v>0</v>
      </c>
      <c r="F11" s="547">
        <f>D11*(100%+E11)</f>
        <v>0</v>
      </c>
      <c r="G11" s="717">
        <f>'Inputs and eligible population'!$E$50</f>
        <v>0</v>
      </c>
      <c r="H11" s="549">
        <f>F11*G11</f>
        <v>0</v>
      </c>
      <c r="I11" s="718">
        <f>'Inputs and eligible population'!$F$50</f>
        <v>0.2</v>
      </c>
      <c r="J11" s="628">
        <f>H11*(100%+I11)</f>
        <v>0</v>
      </c>
      <c r="K11" s="144"/>
      <c r="L11" s="145"/>
      <c r="M11" s="145"/>
      <c r="N11" s="145"/>
      <c r="O11" s="145"/>
      <c r="P11" s="145"/>
      <c r="Q11" s="203"/>
    </row>
    <row r="12" spans="1:17" ht="15" x14ac:dyDescent="0.25">
      <c r="A12" s="203"/>
      <c r="B12" s="629" t="s">
        <v>707</v>
      </c>
      <c r="C12" s="715">
        <f>'Inputs and eligible population'!$D$50</f>
        <v>0.19</v>
      </c>
      <c r="D12" s="686">
        <f>'Inputs and eligible population'!F95</f>
        <v>0</v>
      </c>
      <c r="E12" s="716">
        <f>'Inputs and eligible population'!G$60</f>
        <v>0</v>
      </c>
      <c r="F12" s="547">
        <f t="shared" ref="F12" si="0">D12*(100%+E12)</f>
        <v>0</v>
      </c>
      <c r="G12" s="717">
        <f>'Inputs and eligible population'!$E$50</f>
        <v>0</v>
      </c>
      <c r="H12" s="549">
        <f t="shared" ref="H12" si="1">F12*G12</f>
        <v>0</v>
      </c>
      <c r="I12" s="718">
        <f>'Inputs and eligible population'!$F$50</f>
        <v>0.2</v>
      </c>
      <c r="J12" s="628">
        <f t="shared" ref="J12:J13" si="2">H12*(100%+I12)</f>
        <v>0</v>
      </c>
      <c r="K12" s="144"/>
      <c r="L12" s="145"/>
      <c r="M12" s="145"/>
      <c r="N12" s="145"/>
      <c r="O12" s="145"/>
      <c r="P12" s="145"/>
      <c r="Q12" s="203"/>
    </row>
    <row r="13" spans="1:17" ht="15" x14ac:dyDescent="0.25">
      <c r="A13" s="203"/>
      <c r="B13" s="629" t="s">
        <v>708</v>
      </c>
      <c r="C13" s="715">
        <f>'Inputs and eligible population'!$D$50</f>
        <v>0.19</v>
      </c>
      <c r="D13" s="686">
        <f>'Inputs and eligible population'!G95</f>
        <v>0</v>
      </c>
      <c r="E13" s="716">
        <f>'Inputs and eligible population'!H$60</f>
        <v>0</v>
      </c>
      <c r="F13" s="547">
        <f>D13*(100%+E13)</f>
        <v>0</v>
      </c>
      <c r="G13" s="717">
        <f>'Inputs and eligible population'!$E$50</f>
        <v>0</v>
      </c>
      <c r="H13" s="549">
        <f>F13*G13</f>
        <v>0</v>
      </c>
      <c r="I13" s="718">
        <f>'Inputs and eligible population'!$F$50</f>
        <v>0.2</v>
      </c>
      <c r="J13" s="628">
        <f t="shared" si="2"/>
        <v>0</v>
      </c>
      <c r="K13" s="144"/>
      <c r="L13" s="145"/>
      <c r="M13" s="145"/>
      <c r="N13" s="145"/>
      <c r="O13" s="145"/>
      <c r="P13" s="145"/>
      <c r="Q13" s="203"/>
    </row>
    <row r="14" spans="1:17" ht="15" x14ac:dyDescent="0.25">
      <c r="A14" s="203"/>
      <c r="B14" s="629" t="s">
        <v>709</v>
      </c>
      <c r="C14" s="715">
        <f>'Inputs and eligible population'!$D$50</f>
        <v>0.19</v>
      </c>
      <c r="D14" s="686">
        <f>'Inputs and eligible population'!H95</f>
        <v>0</v>
      </c>
      <c r="E14" s="716">
        <f>'Inputs and eligible population'!I$60</f>
        <v>0</v>
      </c>
      <c r="F14" s="547">
        <f t="shared" ref="F14:F15" si="3">D14*(100%+E14)</f>
        <v>0</v>
      </c>
      <c r="G14" s="717">
        <f>'Inputs and eligible population'!$E$50</f>
        <v>0</v>
      </c>
      <c r="H14" s="549">
        <f t="shared" ref="H14:H15" si="4">F14*G14</f>
        <v>0</v>
      </c>
      <c r="I14" s="718">
        <f>'Inputs and eligible population'!$F$50</f>
        <v>0.2</v>
      </c>
      <c r="J14" s="628">
        <f t="shared" ref="J14:J15" si="5">H14*(100%+I14)</f>
        <v>0</v>
      </c>
      <c r="K14" s="144"/>
      <c r="L14" s="145"/>
      <c r="M14" s="145"/>
      <c r="N14" s="145"/>
      <c r="O14" s="145"/>
      <c r="P14" s="145"/>
      <c r="Q14" s="203"/>
    </row>
    <row r="15" spans="1:17" ht="15" x14ac:dyDescent="0.25">
      <c r="A15" s="203"/>
      <c r="B15" s="629" t="s">
        <v>710</v>
      </c>
      <c r="C15" s="715">
        <f>'Inputs and eligible population'!$D$50</f>
        <v>0.19</v>
      </c>
      <c r="D15" s="686">
        <f>'Inputs and eligible population'!I95</f>
        <v>0</v>
      </c>
      <c r="E15" s="716">
        <f>'Inputs and eligible population'!J$60</f>
        <v>0</v>
      </c>
      <c r="F15" s="547">
        <f t="shared" si="3"/>
        <v>0</v>
      </c>
      <c r="G15" s="717">
        <f>'Inputs and eligible population'!$E$50</f>
        <v>0</v>
      </c>
      <c r="H15" s="549">
        <f t="shared" si="4"/>
        <v>0</v>
      </c>
      <c r="I15" s="718">
        <f>'Inputs and eligible population'!$F$50</f>
        <v>0.2</v>
      </c>
      <c r="J15" s="628">
        <f t="shared" si="5"/>
        <v>0</v>
      </c>
      <c r="K15" s="144"/>
      <c r="L15" s="145"/>
      <c r="M15" s="145"/>
      <c r="N15" s="145"/>
      <c r="O15" s="145"/>
      <c r="P15" s="145"/>
      <c r="Q15" s="203"/>
    </row>
    <row r="16" spans="1:17" ht="12.95" customHeight="1" x14ac:dyDescent="0.25">
      <c r="A16" s="203"/>
      <c r="B16" s="630" t="s">
        <v>1055</v>
      </c>
      <c r="C16" s="569"/>
      <c r="D16" s="569"/>
      <c r="E16" s="569"/>
      <c r="F16" s="569"/>
      <c r="G16" s="569"/>
      <c r="H16" s="569"/>
      <c r="I16" s="569"/>
      <c r="J16" s="631"/>
      <c r="K16" s="144"/>
      <c r="L16" s="145"/>
      <c r="M16" s="145"/>
      <c r="N16" s="145"/>
      <c r="O16" s="145"/>
      <c r="P16" s="145"/>
      <c r="Q16" s="203"/>
    </row>
    <row r="17" spans="1:17" ht="60" x14ac:dyDescent="0.25">
      <c r="A17" s="203"/>
      <c r="B17" s="632" t="s">
        <v>959</v>
      </c>
      <c r="C17" s="743" t="s">
        <v>109</v>
      </c>
      <c r="D17" s="744"/>
      <c r="E17" s="744"/>
      <c r="F17" s="744"/>
      <c r="G17" s="745"/>
      <c r="H17" s="545" t="s">
        <v>965</v>
      </c>
      <c r="I17" s="552" t="s">
        <v>966</v>
      </c>
      <c r="J17" s="626" t="s">
        <v>967</v>
      </c>
      <c r="K17" s="144"/>
      <c r="L17" s="145"/>
      <c r="M17" s="145"/>
      <c r="N17" s="145"/>
      <c r="O17" s="145"/>
      <c r="P17" s="145"/>
      <c r="Q17" s="203"/>
    </row>
    <row r="18" spans="1:17" ht="15" customHeight="1" x14ac:dyDescent="0.25">
      <c r="A18" s="203"/>
      <c r="B18" s="627" t="s">
        <v>995</v>
      </c>
      <c r="C18" s="592" t="s">
        <v>997</v>
      </c>
      <c r="D18" s="588"/>
      <c r="E18" s="588"/>
      <c r="F18" s="588"/>
      <c r="G18" s="589"/>
      <c r="H18" s="719">
        <f t="shared" ref="H18:H23" si="6">D10</f>
        <v>0</v>
      </c>
      <c r="I18" s="720">
        <v>99</v>
      </c>
      <c r="J18" s="628">
        <f>H18*I18</f>
        <v>0</v>
      </c>
      <c r="K18" s="144"/>
      <c r="L18" s="145"/>
      <c r="M18" s="145"/>
      <c r="N18" s="145"/>
      <c r="O18" s="145"/>
      <c r="P18" s="145"/>
      <c r="Q18" s="203"/>
    </row>
    <row r="19" spans="1:17" ht="15" customHeight="1" x14ac:dyDescent="0.25">
      <c r="A19" s="203"/>
      <c r="B19" s="629" t="s">
        <v>706</v>
      </c>
      <c r="C19" s="593" t="s">
        <v>996</v>
      </c>
      <c r="D19" s="594"/>
      <c r="E19" s="594"/>
      <c r="F19" s="594"/>
      <c r="G19" s="591"/>
      <c r="H19" s="719">
        <f t="shared" si="6"/>
        <v>0</v>
      </c>
      <c r="I19" s="720">
        <v>99</v>
      </c>
      <c r="J19" s="628">
        <f>H19*I19</f>
        <v>0</v>
      </c>
      <c r="K19" s="144"/>
      <c r="L19" s="145"/>
      <c r="M19" s="145"/>
      <c r="N19" s="145"/>
      <c r="O19" s="145"/>
      <c r="P19" s="145"/>
      <c r="Q19" s="203"/>
    </row>
    <row r="20" spans="1:17" ht="15" customHeight="1" x14ac:dyDescent="0.25">
      <c r="A20" s="203"/>
      <c r="B20" s="629" t="s">
        <v>707</v>
      </c>
      <c r="C20" s="590"/>
      <c r="D20" s="594"/>
      <c r="E20" s="594"/>
      <c r="F20" s="594"/>
      <c r="G20" s="591"/>
      <c r="H20" s="719">
        <f t="shared" si="6"/>
        <v>0</v>
      </c>
      <c r="I20" s="720">
        <v>99</v>
      </c>
      <c r="J20" s="628">
        <f t="shared" ref="J20:J21" si="7">H20*I20</f>
        <v>0</v>
      </c>
      <c r="K20" s="144"/>
      <c r="L20" s="145"/>
      <c r="M20" s="145"/>
      <c r="N20" s="145"/>
      <c r="O20" s="145"/>
      <c r="P20" s="145"/>
      <c r="Q20" s="203"/>
    </row>
    <row r="21" spans="1:17" ht="15" customHeight="1" x14ac:dyDescent="0.25">
      <c r="A21" s="203"/>
      <c r="B21" s="629" t="s">
        <v>708</v>
      </c>
      <c r="C21" s="590"/>
      <c r="D21" s="594"/>
      <c r="E21" s="594"/>
      <c r="F21" s="594"/>
      <c r="G21" s="591"/>
      <c r="H21" s="719">
        <f t="shared" si="6"/>
        <v>0</v>
      </c>
      <c r="I21" s="720">
        <v>99</v>
      </c>
      <c r="J21" s="628">
        <f t="shared" si="7"/>
        <v>0</v>
      </c>
      <c r="K21" s="144"/>
      <c r="L21" s="145"/>
      <c r="M21" s="145"/>
      <c r="N21" s="145"/>
      <c r="O21" s="145"/>
      <c r="P21" s="145"/>
      <c r="Q21" s="203"/>
    </row>
    <row r="22" spans="1:17" ht="15" customHeight="1" x14ac:dyDescent="0.25">
      <c r="A22" s="203"/>
      <c r="B22" s="629" t="s">
        <v>709</v>
      </c>
      <c r="C22" s="590"/>
      <c r="D22" s="594"/>
      <c r="E22" s="594"/>
      <c r="F22" s="594"/>
      <c r="G22" s="591"/>
      <c r="H22" s="719">
        <f t="shared" si="6"/>
        <v>0</v>
      </c>
      <c r="I22" s="720">
        <v>99</v>
      </c>
      <c r="J22" s="628">
        <f t="shared" ref="J22:J23" si="8">H22*I22</f>
        <v>0</v>
      </c>
      <c r="K22" s="144"/>
      <c r="L22" s="145"/>
      <c r="M22" s="145"/>
      <c r="N22" s="145"/>
      <c r="O22" s="145"/>
      <c r="P22" s="145"/>
      <c r="Q22" s="203"/>
    </row>
    <row r="23" spans="1:17" ht="15" customHeight="1" x14ac:dyDescent="0.25">
      <c r="A23" s="203"/>
      <c r="B23" s="629" t="s">
        <v>710</v>
      </c>
      <c r="C23" s="595"/>
      <c r="D23" s="596"/>
      <c r="E23" s="596"/>
      <c r="F23" s="596"/>
      <c r="G23" s="597"/>
      <c r="H23" s="719">
        <f t="shared" si="6"/>
        <v>0</v>
      </c>
      <c r="I23" s="720">
        <v>99</v>
      </c>
      <c r="J23" s="628">
        <f t="shared" si="8"/>
        <v>0</v>
      </c>
      <c r="K23" s="144"/>
      <c r="L23" s="145"/>
      <c r="M23" s="145"/>
      <c r="N23" s="145"/>
      <c r="O23" s="145"/>
      <c r="P23" s="145"/>
      <c r="Q23" s="203"/>
    </row>
    <row r="24" spans="1:17" ht="12.95" customHeight="1" x14ac:dyDescent="0.25">
      <c r="A24" s="203"/>
      <c r="B24" s="667" t="s">
        <v>91</v>
      </c>
      <c r="C24" s="567"/>
      <c r="D24" s="567"/>
      <c r="E24" s="567"/>
      <c r="F24" s="567"/>
      <c r="G24" s="568"/>
      <c r="H24" s="568"/>
      <c r="I24" s="569"/>
      <c r="J24" s="633"/>
      <c r="K24" s="167"/>
      <c r="L24" s="144"/>
      <c r="M24" s="145"/>
      <c r="N24" s="145"/>
      <c r="O24" s="145"/>
      <c r="P24" s="145"/>
      <c r="Q24" s="145"/>
    </row>
    <row r="25" spans="1:17" ht="12.95" customHeight="1" x14ac:dyDescent="0.25">
      <c r="A25" s="203"/>
      <c r="B25" s="634" t="s">
        <v>1056</v>
      </c>
      <c r="C25" s="567"/>
      <c r="D25" s="567"/>
      <c r="E25" s="567"/>
      <c r="F25" s="567"/>
      <c r="G25" s="568"/>
      <c r="H25" s="568"/>
      <c r="I25" s="569"/>
      <c r="J25" s="633"/>
      <c r="K25" s="167"/>
      <c r="L25" s="144"/>
      <c r="M25" s="145"/>
      <c r="N25" s="145"/>
      <c r="O25" s="145"/>
      <c r="P25" s="145"/>
      <c r="Q25" s="145"/>
    </row>
    <row r="26" spans="1:17" ht="12.95" customHeight="1" x14ac:dyDescent="0.25">
      <c r="A26" s="203"/>
      <c r="B26" s="634" t="s">
        <v>1039</v>
      </c>
      <c r="C26" s="567"/>
      <c r="D26" s="567"/>
      <c r="E26" s="567"/>
      <c r="F26" s="567"/>
      <c r="G26" s="568"/>
      <c r="H26" s="568"/>
      <c r="I26" s="569"/>
      <c r="J26" s="633"/>
      <c r="K26" s="167"/>
      <c r="L26" s="144"/>
      <c r="M26" s="145"/>
      <c r="N26" s="145"/>
      <c r="O26" s="145"/>
      <c r="P26" s="145"/>
      <c r="Q26" s="145"/>
    </row>
    <row r="27" spans="1:17" ht="12.95" customHeight="1" x14ac:dyDescent="0.25">
      <c r="A27" s="203"/>
      <c r="B27" s="634" t="s">
        <v>1037</v>
      </c>
      <c r="C27" s="554"/>
      <c r="D27" s="554"/>
      <c r="E27" s="567"/>
      <c r="F27" s="567"/>
      <c r="G27" s="568"/>
      <c r="H27" s="568"/>
      <c r="I27" s="569"/>
      <c r="J27" s="633"/>
      <c r="K27" s="167"/>
      <c r="L27" s="144"/>
      <c r="M27" s="145"/>
      <c r="N27" s="145"/>
      <c r="O27" s="145"/>
      <c r="P27" s="145"/>
      <c r="Q27" s="145"/>
    </row>
    <row r="28" spans="1:17" ht="12.95" customHeight="1" x14ac:dyDescent="0.25">
      <c r="A28" s="203"/>
      <c r="B28" s="634" t="s">
        <v>968</v>
      </c>
      <c r="C28" s="554"/>
      <c r="D28" s="554"/>
      <c r="E28" s="567"/>
      <c r="F28" s="567"/>
      <c r="G28" s="568"/>
      <c r="H28" s="568"/>
      <c r="I28" s="569"/>
      <c r="J28" s="633"/>
      <c r="K28" s="167"/>
      <c r="L28" s="144"/>
      <c r="M28" s="145"/>
      <c r="N28" s="145"/>
      <c r="O28" s="145"/>
      <c r="P28" s="145"/>
      <c r="Q28" s="145"/>
    </row>
    <row r="29" spans="1:17" ht="12.95" customHeight="1" thickBot="1" x14ac:dyDescent="0.3">
      <c r="A29" s="203"/>
      <c r="B29" s="635" t="s">
        <v>1035</v>
      </c>
      <c r="C29" s="636"/>
      <c r="D29" s="636"/>
      <c r="E29" s="636"/>
      <c r="F29" s="636"/>
      <c r="G29" s="637"/>
      <c r="H29" s="637"/>
      <c r="I29" s="638"/>
      <c r="J29" s="639"/>
      <c r="K29" s="167"/>
      <c r="L29" s="144"/>
      <c r="M29" s="145"/>
      <c r="N29" s="145"/>
      <c r="O29" s="145"/>
      <c r="P29" s="145"/>
      <c r="Q29" s="145"/>
    </row>
    <row r="30" spans="1:17" ht="12.95" customHeight="1" thickBot="1" x14ac:dyDescent="0.3">
      <c r="A30" s="203"/>
      <c r="B30" s="565"/>
      <c r="C30" s="567"/>
      <c r="D30" s="567"/>
      <c r="E30" s="567"/>
      <c r="F30" s="567"/>
      <c r="G30" s="568"/>
      <c r="H30" s="568"/>
      <c r="I30" s="569"/>
      <c r="J30" s="570"/>
      <c r="K30" s="167"/>
      <c r="L30" s="144"/>
      <c r="M30" s="145"/>
      <c r="N30" s="145"/>
      <c r="O30" s="145"/>
      <c r="P30" s="145"/>
      <c r="Q30" s="145"/>
    </row>
    <row r="31" spans="1:17" ht="12.95" customHeight="1" x14ac:dyDescent="0.25">
      <c r="A31" s="203"/>
      <c r="B31" s="622" t="s">
        <v>942</v>
      </c>
      <c r="C31" s="623"/>
      <c r="D31" s="623"/>
      <c r="E31" s="623"/>
      <c r="F31" s="623"/>
      <c r="G31" s="623"/>
      <c r="H31" s="623"/>
      <c r="I31" s="623"/>
      <c r="J31" s="624"/>
      <c r="K31" s="167"/>
      <c r="L31" s="144"/>
      <c r="M31" s="145"/>
      <c r="N31" s="145"/>
      <c r="O31" s="145"/>
      <c r="P31" s="145"/>
      <c r="Q31" s="145"/>
    </row>
    <row r="32" spans="1:17" ht="72" customHeight="1" x14ac:dyDescent="0.25">
      <c r="A32" s="203"/>
      <c r="B32" s="625"/>
      <c r="C32" s="566" t="s">
        <v>1071</v>
      </c>
      <c r="D32" s="545" t="s">
        <v>993</v>
      </c>
      <c r="E32" s="545" t="s">
        <v>1004</v>
      </c>
      <c r="F32" s="545" t="s">
        <v>962</v>
      </c>
      <c r="G32" s="544" t="s">
        <v>1073</v>
      </c>
      <c r="H32" s="544" t="s">
        <v>963</v>
      </c>
      <c r="I32" s="544" t="s">
        <v>106</v>
      </c>
      <c r="J32" s="626" t="s">
        <v>964</v>
      </c>
      <c r="K32" s="167"/>
      <c r="L32" s="144"/>
      <c r="M32" s="145"/>
      <c r="N32" s="145"/>
      <c r="O32" s="145"/>
      <c r="P32" s="145"/>
      <c r="Q32" s="145"/>
    </row>
    <row r="33" spans="1:17" ht="15" customHeight="1" x14ac:dyDescent="0.25">
      <c r="A33" s="203"/>
      <c r="B33" s="627" t="s">
        <v>995</v>
      </c>
      <c r="C33" s="715">
        <f>'Inputs and eligible population'!$D$51</f>
        <v>0.7</v>
      </c>
      <c r="D33" s="688">
        <f>'Inputs and eligible population'!E96</f>
        <v>0</v>
      </c>
      <c r="E33" s="716">
        <f>'Inputs and eligible population'!E$61</f>
        <v>0</v>
      </c>
      <c r="F33" s="547">
        <f>D33*(100%+E33)</f>
        <v>0</v>
      </c>
      <c r="G33" s="717">
        <f>'Inputs and eligible population'!$E$51</f>
        <v>870</v>
      </c>
      <c r="H33" s="549">
        <f>F33*G33</f>
        <v>0</v>
      </c>
      <c r="I33" s="718">
        <f>'Inputs and eligible population'!$F$51</f>
        <v>0.2</v>
      </c>
      <c r="J33" s="628">
        <f>H33*(100%+I33)</f>
        <v>0</v>
      </c>
      <c r="K33" s="167"/>
      <c r="L33" s="144"/>
      <c r="M33" s="145"/>
      <c r="N33" s="145"/>
      <c r="O33" s="145"/>
      <c r="P33" s="145"/>
      <c r="Q33" s="145"/>
    </row>
    <row r="34" spans="1:17" ht="15" customHeight="1" x14ac:dyDescent="0.25">
      <c r="A34" s="203"/>
      <c r="B34" s="629" t="s">
        <v>706</v>
      </c>
      <c r="C34" s="715">
        <f>'Inputs and eligible population'!$D$51</f>
        <v>0.7</v>
      </c>
      <c r="D34" s="688">
        <f>'Inputs and eligible population'!E96</f>
        <v>0</v>
      </c>
      <c r="E34" s="716">
        <f>'Inputs and eligible population'!F$61</f>
        <v>0</v>
      </c>
      <c r="F34" s="547">
        <f>D34*(100%+E34)</f>
        <v>0</v>
      </c>
      <c r="G34" s="717">
        <f>'Inputs and eligible population'!$E$51</f>
        <v>870</v>
      </c>
      <c r="H34" s="549">
        <f>F34*G34</f>
        <v>0</v>
      </c>
      <c r="I34" s="718">
        <f>'Inputs and eligible population'!$F$51</f>
        <v>0.2</v>
      </c>
      <c r="J34" s="628">
        <f>H34*(100%+I34)</f>
        <v>0</v>
      </c>
      <c r="K34" s="167"/>
      <c r="L34" s="144"/>
      <c r="M34" s="145"/>
      <c r="N34" s="145"/>
      <c r="O34" s="145"/>
      <c r="P34" s="145"/>
      <c r="Q34" s="145"/>
    </row>
    <row r="35" spans="1:17" ht="15" customHeight="1" x14ac:dyDescent="0.25">
      <c r="A35" s="203"/>
      <c r="B35" s="629" t="s">
        <v>707</v>
      </c>
      <c r="C35" s="715">
        <f>'Inputs and eligible population'!$D$51</f>
        <v>0.7</v>
      </c>
      <c r="D35" s="688">
        <f>'Inputs and eligible population'!F96</f>
        <v>0</v>
      </c>
      <c r="E35" s="716">
        <f>'Inputs and eligible population'!G$61</f>
        <v>0</v>
      </c>
      <c r="F35" s="547">
        <f t="shared" ref="F35" si="9">D35*(100%+E35)</f>
        <v>0</v>
      </c>
      <c r="G35" s="717">
        <f>'Inputs and eligible population'!$E$51</f>
        <v>870</v>
      </c>
      <c r="H35" s="549">
        <f t="shared" ref="H35" si="10">F35*G35</f>
        <v>0</v>
      </c>
      <c r="I35" s="718">
        <f>'Inputs and eligible population'!$F$51</f>
        <v>0.2</v>
      </c>
      <c r="J35" s="628">
        <f t="shared" ref="J35:J36" si="11">H35*(100%+I35)</f>
        <v>0</v>
      </c>
      <c r="K35" s="167"/>
      <c r="L35" s="144"/>
      <c r="M35" s="145"/>
      <c r="N35" s="145"/>
      <c r="O35" s="145"/>
      <c r="P35" s="145"/>
      <c r="Q35" s="145"/>
    </row>
    <row r="36" spans="1:17" ht="15" customHeight="1" x14ac:dyDescent="0.25">
      <c r="A36" s="203"/>
      <c r="B36" s="629" t="s">
        <v>708</v>
      </c>
      <c r="C36" s="715">
        <f>'Inputs and eligible population'!$D$51</f>
        <v>0.7</v>
      </c>
      <c r="D36" s="688">
        <f>'Inputs and eligible population'!G96</f>
        <v>0</v>
      </c>
      <c r="E36" s="716">
        <f>'Inputs and eligible population'!H$61</f>
        <v>0</v>
      </c>
      <c r="F36" s="547">
        <f>D36*(100%+E36)</f>
        <v>0</v>
      </c>
      <c r="G36" s="717">
        <f>'Inputs and eligible population'!$E$51</f>
        <v>870</v>
      </c>
      <c r="H36" s="549">
        <f>F36*G36</f>
        <v>0</v>
      </c>
      <c r="I36" s="718">
        <f>'Inputs and eligible population'!$F$51</f>
        <v>0.2</v>
      </c>
      <c r="J36" s="628">
        <f t="shared" si="11"/>
        <v>0</v>
      </c>
      <c r="K36" s="167"/>
      <c r="L36" s="144"/>
      <c r="M36" s="145"/>
      <c r="N36" s="145"/>
      <c r="O36" s="145"/>
      <c r="P36" s="145"/>
      <c r="Q36" s="145"/>
    </row>
    <row r="37" spans="1:17" ht="15" customHeight="1" x14ac:dyDescent="0.25">
      <c r="A37" s="203"/>
      <c r="B37" s="629" t="s">
        <v>709</v>
      </c>
      <c r="C37" s="715">
        <f>'Inputs and eligible population'!$D$51</f>
        <v>0.7</v>
      </c>
      <c r="D37" s="688">
        <f>'Inputs and eligible population'!H96</f>
        <v>0</v>
      </c>
      <c r="E37" s="716">
        <f>'Inputs and eligible population'!I$61</f>
        <v>0</v>
      </c>
      <c r="F37" s="547">
        <f>D37*(100%+E37)</f>
        <v>0</v>
      </c>
      <c r="G37" s="717">
        <f>'Inputs and eligible population'!$E$51</f>
        <v>870</v>
      </c>
      <c r="H37" s="549">
        <f>F37*G37</f>
        <v>0</v>
      </c>
      <c r="I37" s="718">
        <f>'Inputs and eligible population'!$F$51</f>
        <v>0.2</v>
      </c>
      <c r="J37" s="628">
        <f t="shared" ref="J37:J38" si="12">H37*(100%+I37)</f>
        <v>0</v>
      </c>
      <c r="K37" s="167"/>
      <c r="L37" s="144"/>
      <c r="M37" s="145"/>
      <c r="N37" s="145"/>
      <c r="O37" s="145"/>
      <c r="P37" s="145"/>
      <c r="Q37" s="145"/>
    </row>
    <row r="38" spans="1:17" ht="15" customHeight="1" x14ac:dyDescent="0.25">
      <c r="A38" s="203"/>
      <c r="B38" s="629" t="s">
        <v>710</v>
      </c>
      <c r="C38" s="715">
        <f>'Inputs and eligible population'!$D$51</f>
        <v>0.7</v>
      </c>
      <c r="D38" s="688">
        <f>'Inputs and eligible population'!I96</f>
        <v>0</v>
      </c>
      <c r="E38" s="716">
        <f>'Inputs and eligible population'!J$61</f>
        <v>0</v>
      </c>
      <c r="F38" s="547">
        <f>D38*(100%+E38)</f>
        <v>0</v>
      </c>
      <c r="G38" s="717">
        <f>'Inputs and eligible population'!$E$51</f>
        <v>870</v>
      </c>
      <c r="H38" s="549">
        <f>F38*G38</f>
        <v>0</v>
      </c>
      <c r="I38" s="718">
        <f>'Inputs and eligible population'!$F$51</f>
        <v>0.2</v>
      </c>
      <c r="J38" s="628">
        <f t="shared" si="12"/>
        <v>0</v>
      </c>
      <c r="K38" s="167"/>
      <c r="L38" s="144"/>
      <c r="M38" s="145"/>
      <c r="N38" s="145"/>
      <c r="O38" s="145"/>
      <c r="P38" s="145"/>
      <c r="Q38" s="145"/>
    </row>
    <row r="39" spans="1:17" ht="12.95" customHeight="1" x14ac:dyDescent="0.25">
      <c r="A39" s="203"/>
      <c r="B39" s="630" t="s">
        <v>1029</v>
      </c>
      <c r="C39" s="569"/>
      <c r="D39" s="569"/>
      <c r="E39" s="569"/>
      <c r="F39" s="569"/>
      <c r="G39" s="569"/>
      <c r="H39" s="569"/>
      <c r="I39" s="569"/>
      <c r="J39" s="631"/>
      <c r="K39" s="144"/>
      <c r="L39" s="144"/>
      <c r="M39" s="145"/>
      <c r="N39" s="145"/>
      <c r="O39" s="145"/>
      <c r="P39" s="145"/>
      <c r="Q39" s="145"/>
    </row>
    <row r="40" spans="1:17" ht="60" x14ac:dyDescent="0.25">
      <c r="A40" s="203"/>
      <c r="B40" s="632" t="s">
        <v>959</v>
      </c>
      <c r="C40" s="743" t="s">
        <v>109</v>
      </c>
      <c r="D40" s="744"/>
      <c r="E40" s="744"/>
      <c r="F40" s="744"/>
      <c r="G40" s="745"/>
      <c r="H40" s="545" t="s">
        <v>965</v>
      </c>
      <c r="I40" s="552" t="s">
        <v>966</v>
      </c>
      <c r="J40" s="626" t="s">
        <v>967</v>
      </c>
      <c r="K40" s="145"/>
      <c r="L40" s="144"/>
      <c r="M40" s="145"/>
      <c r="N40" s="145"/>
      <c r="O40" s="145"/>
      <c r="P40" s="145"/>
      <c r="Q40" s="145"/>
    </row>
    <row r="41" spans="1:17" ht="15" customHeight="1" x14ac:dyDescent="0.25">
      <c r="A41" s="203"/>
      <c r="B41" s="627" t="s">
        <v>995</v>
      </c>
      <c r="C41" s="592" t="s">
        <v>997</v>
      </c>
      <c r="D41" s="586"/>
      <c r="E41" s="586"/>
      <c r="F41" s="586"/>
      <c r="G41" s="587"/>
      <c r="H41" s="606">
        <f t="shared" ref="H41:H46" si="13">D33</f>
        <v>0</v>
      </c>
      <c r="I41" s="720">
        <v>99</v>
      </c>
      <c r="J41" s="628">
        <f>H41*I41</f>
        <v>0</v>
      </c>
      <c r="K41" s="145"/>
      <c r="L41" s="144"/>
      <c r="M41" s="145"/>
      <c r="N41" s="145"/>
      <c r="O41" s="145"/>
      <c r="P41" s="145"/>
      <c r="Q41" s="145"/>
    </row>
    <row r="42" spans="1:17" ht="15" customHeight="1" x14ac:dyDescent="0.25">
      <c r="A42" s="203"/>
      <c r="B42" s="629" t="s">
        <v>706</v>
      </c>
      <c r="C42" s="593" t="s">
        <v>996</v>
      </c>
      <c r="D42" s="605"/>
      <c r="E42" s="605"/>
      <c r="F42" s="605"/>
      <c r="G42" s="599"/>
      <c r="H42" s="687">
        <f t="shared" si="13"/>
        <v>0</v>
      </c>
      <c r="I42" s="720">
        <v>99</v>
      </c>
      <c r="J42" s="628">
        <f>H42*I42</f>
        <v>0</v>
      </c>
      <c r="K42" s="145"/>
      <c r="L42" s="144"/>
      <c r="M42" s="145"/>
      <c r="N42" s="145"/>
      <c r="O42" s="145"/>
      <c r="P42" s="145"/>
      <c r="Q42" s="145"/>
    </row>
    <row r="43" spans="1:17" ht="15" customHeight="1" x14ac:dyDescent="0.25">
      <c r="A43" s="203"/>
      <c r="B43" s="629" t="s">
        <v>707</v>
      </c>
      <c r="C43" s="590"/>
      <c r="D43" s="605"/>
      <c r="E43" s="605"/>
      <c r="F43" s="605"/>
      <c r="G43" s="599"/>
      <c r="H43" s="687">
        <f t="shared" si="13"/>
        <v>0</v>
      </c>
      <c r="I43" s="720">
        <v>99</v>
      </c>
      <c r="J43" s="628">
        <f t="shared" ref="J43:J44" si="14">H43*I43</f>
        <v>0</v>
      </c>
      <c r="K43" s="145"/>
      <c r="L43" s="144"/>
      <c r="M43" s="145"/>
      <c r="N43" s="145"/>
      <c r="O43" s="145"/>
      <c r="P43" s="145"/>
      <c r="Q43" s="145"/>
    </row>
    <row r="44" spans="1:17" ht="15" customHeight="1" x14ac:dyDescent="0.25">
      <c r="A44" s="203"/>
      <c r="B44" s="629" t="s">
        <v>708</v>
      </c>
      <c r="C44" s="590"/>
      <c r="D44" s="605"/>
      <c r="E44" s="605"/>
      <c r="F44" s="605"/>
      <c r="G44" s="599"/>
      <c r="H44" s="687">
        <f t="shared" si="13"/>
        <v>0</v>
      </c>
      <c r="I44" s="720">
        <v>99</v>
      </c>
      <c r="J44" s="628">
        <f t="shared" si="14"/>
        <v>0</v>
      </c>
      <c r="K44" s="145"/>
      <c r="L44" s="144"/>
      <c r="M44" s="145"/>
      <c r="N44" s="145"/>
      <c r="O44" s="145"/>
      <c r="P44" s="145"/>
      <c r="Q44" s="145"/>
    </row>
    <row r="45" spans="1:17" ht="15" customHeight="1" x14ac:dyDescent="0.25">
      <c r="A45" s="203"/>
      <c r="B45" s="629" t="s">
        <v>709</v>
      </c>
      <c r="C45" s="590"/>
      <c r="D45" s="605"/>
      <c r="E45" s="605"/>
      <c r="F45" s="605"/>
      <c r="G45" s="599"/>
      <c r="H45" s="687">
        <f t="shared" si="13"/>
        <v>0</v>
      </c>
      <c r="I45" s="720">
        <v>99</v>
      </c>
      <c r="J45" s="628">
        <f t="shared" ref="J45:J46" si="15">H45*I45</f>
        <v>0</v>
      </c>
      <c r="K45" s="145"/>
      <c r="L45" s="144"/>
      <c r="M45" s="145"/>
      <c r="N45" s="145"/>
      <c r="O45" s="145"/>
      <c r="P45" s="145"/>
      <c r="Q45" s="145"/>
    </row>
    <row r="46" spans="1:17" ht="15" customHeight="1" x14ac:dyDescent="0.25">
      <c r="A46" s="203"/>
      <c r="B46" s="629" t="s">
        <v>710</v>
      </c>
      <c r="C46" s="600"/>
      <c r="D46" s="601"/>
      <c r="E46" s="601"/>
      <c r="F46" s="601"/>
      <c r="G46" s="602"/>
      <c r="H46" s="687">
        <f t="shared" si="13"/>
        <v>0</v>
      </c>
      <c r="I46" s="720">
        <v>99</v>
      </c>
      <c r="J46" s="628">
        <f t="shared" si="15"/>
        <v>0</v>
      </c>
      <c r="K46" s="145"/>
      <c r="L46" s="144"/>
      <c r="M46" s="145"/>
      <c r="N46" s="145"/>
      <c r="O46" s="145"/>
      <c r="P46" s="145"/>
      <c r="Q46" s="145"/>
    </row>
    <row r="47" spans="1:17" ht="12.95" customHeight="1" x14ac:dyDescent="0.25">
      <c r="A47" s="203"/>
      <c r="B47" s="667" t="s">
        <v>91</v>
      </c>
      <c r="C47" s="567"/>
      <c r="D47" s="567"/>
      <c r="E47" s="567"/>
      <c r="F47" s="567"/>
      <c r="G47" s="568"/>
      <c r="H47" s="568"/>
      <c r="I47" s="569"/>
      <c r="J47" s="633"/>
      <c r="K47" s="145"/>
      <c r="L47" s="144"/>
      <c r="M47" s="145"/>
      <c r="N47" s="145"/>
      <c r="O47" s="145"/>
      <c r="P47" s="145"/>
      <c r="Q47" s="145"/>
    </row>
    <row r="48" spans="1:17" ht="12.75" customHeight="1" x14ac:dyDescent="0.25">
      <c r="A48" s="203"/>
      <c r="B48" s="634" t="s">
        <v>1057</v>
      </c>
      <c r="C48" s="567"/>
      <c r="D48" s="567"/>
      <c r="E48" s="567"/>
      <c r="F48" s="567"/>
      <c r="G48" s="568"/>
      <c r="H48" s="568"/>
      <c r="I48" s="569"/>
      <c r="J48" s="633"/>
      <c r="K48" s="145"/>
      <c r="L48" s="144"/>
      <c r="M48" s="145"/>
      <c r="N48" s="145"/>
      <c r="O48" s="145"/>
      <c r="P48" s="145"/>
      <c r="Q48" s="145"/>
    </row>
    <row r="49" spans="1:20" ht="12.75" customHeight="1" x14ac:dyDescent="0.25">
      <c r="A49" s="203"/>
      <c r="B49" s="634" t="s">
        <v>1039</v>
      </c>
      <c r="C49" s="567"/>
      <c r="D49" s="567"/>
      <c r="E49" s="567"/>
      <c r="F49" s="567"/>
      <c r="G49" s="568"/>
      <c r="H49" s="568"/>
      <c r="I49" s="569"/>
      <c r="J49" s="633"/>
      <c r="K49" s="145"/>
      <c r="L49" s="144"/>
      <c r="M49" s="145"/>
      <c r="N49" s="145"/>
      <c r="O49" s="145"/>
      <c r="P49" s="145"/>
      <c r="Q49" s="145"/>
    </row>
    <row r="50" spans="1:20" ht="15" x14ac:dyDescent="0.25">
      <c r="A50" s="203"/>
      <c r="B50" s="634" t="s">
        <v>1037</v>
      </c>
      <c r="C50" s="554"/>
      <c r="D50" s="554"/>
      <c r="E50" s="567"/>
      <c r="F50" s="567"/>
      <c r="G50" s="568"/>
      <c r="H50" s="568"/>
      <c r="I50" s="569"/>
      <c r="J50" s="633"/>
      <c r="K50" s="145"/>
      <c r="L50" s="144"/>
      <c r="M50" s="145"/>
      <c r="N50" s="145"/>
      <c r="O50" s="145"/>
      <c r="P50" s="145"/>
      <c r="Q50" s="145"/>
    </row>
    <row r="51" spans="1:20" ht="12.95" customHeight="1" x14ac:dyDescent="0.25">
      <c r="A51" s="203"/>
      <c r="B51" s="634" t="s">
        <v>968</v>
      </c>
      <c r="C51" s="554"/>
      <c r="D51" s="554"/>
      <c r="E51" s="567"/>
      <c r="F51" s="567"/>
      <c r="G51" s="568"/>
      <c r="H51" s="568"/>
      <c r="I51" s="569"/>
      <c r="J51" s="633"/>
      <c r="K51" s="145"/>
      <c r="L51" s="144"/>
      <c r="M51" s="145"/>
      <c r="N51" s="145"/>
      <c r="O51" s="145"/>
      <c r="P51" s="145"/>
      <c r="Q51" s="145"/>
    </row>
    <row r="52" spans="1:20" ht="12.95" customHeight="1" thickBot="1" x14ac:dyDescent="0.3">
      <c r="A52" s="203"/>
      <c r="B52" s="635"/>
      <c r="C52" s="636"/>
      <c r="D52" s="636"/>
      <c r="E52" s="636"/>
      <c r="F52" s="636"/>
      <c r="G52" s="637"/>
      <c r="H52" s="637"/>
      <c r="I52" s="638"/>
      <c r="J52" s="639"/>
      <c r="K52" s="145"/>
      <c r="L52" s="144"/>
      <c r="M52" s="145"/>
      <c r="N52" s="145"/>
      <c r="O52" s="145"/>
      <c r="P52" s="145"/>
      <c r="Q52" s="145"/>
    </row>
    <row r="53" spans="1:20" ht="12.95" customHeight="1" x14ac:dyDescent="0.25">
      <c r="A53" s="203"/>
      <c r="B53" s="565"/>
      <c r="C53" s="567"/>
      <c r="D53" s="567"/>
      <c r="E53" s="567"/>
      <c r="F53" s="567"/>
      <c r="G53" s="568"/>
      <c r="H53" s="568"/>
      <c r="I53" s="569"/>
      <c r="J53" s="570"/>
      <c r="K53" s="145"/>
      <c r="L53" s="144"/>
      <c r="M53" s="145"/>
      <c r="N53" s="145"/>
      <c r="O53" s="145"/>
      <c r="P53" s="145"/>
      <c r="Q53" s="145"/>
    </row>
    <row r="54" spans="1:20" ht="14.45" customHeight="1" thickBot="1" x14ac:dyDescent="0.4">
      <c r="A54" s="203"/>
      <c r="B54"/>
      <c r="C54" s="161"/>
      <c r="D54" s="144"/>
      <c r="E54" s="144"/>
      <c r="F54" s="144"/>
      <c r="G54" s="144"/>
      <c r="H54" s="144"/>
      <c r="I54" s="144"/>
      <c r="J54" s="144"/>
      <c r="K54" s="145"/>
      <c r="L54" s="144"/>
      <c r="M54" s="145"/>
      <c r="N54" s="145"/>
      <c r="O54" s="145"/>
      <c r="P54" s="145"/>
      <c r="Q54" s="145"/>
    </row>
    <row r="55" spans="1:20" s="258" customFormat="1" ht="15" x14ac:dyDescent="0.25">
      <c r="A55" s="259"/>
      <c r="B55" s="660" t="s">
        <v>958</v>
      </c>
      <c r="C55" s="640"/>
      <c r="D55" s="640"/>
      <c r="E55" s="640"/>
      <c r="F55" s="640"/>
      <c r="G55" s="640"/>
      <c r="H55" s="640"/>
      <c r="I55" s="640"/>
      <c r="J55" s="641"/>
      <c r="K55" s="5"/>
      <c r="L55" s="5"/>
      <c r="M55" s="5"/>
      <c r="N55" s="5"/>
      <c r="O55" s="145"/>
      <c r="P55" s="145"/>
      <c r="Q55" s="259"/>
      <c r="T55" s="3"/>
    </row>
    <row r="56" spans="1:20" s="258" customFormat="1" ht="70.5" customHeight="1" x14ac:dyDescent="0.25">
      <c r="A56" s="259"/>
      <c r="B56" s="642" t="s">
        <v>959</v>
      </c>
      <c r="C56" s="544" t="s">
        <v>960</v>
      </c>
      <c r="D56" s="545" t="s">
        <v>993</v>
      </c>
      <c r="E56" s="545" t="s">
        <v>1004</v>
      </c>
      <c r="F56" s="545" t="s">
        <v>962</v>
      </c>
      <c r="G56" s="544" t="s">
        <v>1003</v>
      </c>
      <c r="H56" s="544" t="s">
        <v>963</v>
      </c>
      <c r="I56" s="544" t="s">
        <v>106</v>
      </c>
      <c r="J56" s="626" t="s">
        <v>964</v>
      </c>
      <c r="K56" s="546"/>
      <c r="L56" s="546"/>
      <c r="M56" s="546"/>
      <c r="N56" s="546"/>
      <c r="O56" s="145"/>
      <c r="P56" s="145"/>
      <c r="Q56" s="259"/>
      <c r="T56" s="3"/>
    </row>
    <row r="57" spans="1:20" s="258" customFormat="1" ht="15" customHeight="1" x14ac:dyDescent="0.25">
      <c r="A57" s="259"/>
      <c r="B57" s="627" t="s">
        <v>995</v>
      </c>
      <c r="C57" s="721">
        <v>6</v>
      </c>
      <c r="D57" s="606">
        <f>'Inputs and eligible population'!E98</f>
        <v>0</v>
      </c>
      <c r="E57" s="716">
        <f>'Inputs and eligible population'!E$62</f>
        <v>0</v>
      </c>
      <c r="F57" s="547">
        <f>D57*(100%+E57)</f>
        <v>0</v>
      </c>
      <c r="G57" s="717">
        <f>'Inputs and eligible population'!$E$52</f>
        <v>0</v>
      </c>
      <c r="H57" s="549">
        <f>F57*G57</f>
        <v>0</v>
      </c>
      <c r="I57" s="718">
        <f>'Inputs and eligible population'!$F$52</f>
        <v>0.2</v>
      </c>
      <c r="J57" s="628">
        <f>H57*(100%+I57)</f>
        <v>0</v>
      </c>
      <c r="K57" s="546"/>
      <c r="L57" s="546"/>
      <c r="M57" s="546"/>
      <c r="N57" s="546"/>
      <c r="O57" s="145"/>
      <c r="P57" s="145"/>
      <c r="Q57" s="259"/>
      <c r="T57" s="3"/>
    </row>
    <row r="58" spans="1:20" s="258" customFormat="1" ht="15" customHeight="1" x14ac:dyDescent="0.25">
      <c r="A58" s="259"/>
      <c r="B58" s="643" t="s">
        <v>706</v>
      </c>
      <c r="C58" s="721">
        <v>6</v>
      </c>
      <c r="D58" s="606">
        <f>'Inputs and eligible population'!F98</f>
        <v>0</v>
      </c>
      <c r="E58" s="716">
        <f>'Inputs and eligible population'!F$62</f>
        <v>0</v>
      </c>
      <c r="F58" s="547">
        <f>D58*(100%+E58)</f>
        <v>0</v>
      </c>
      <c r="G58" s="717">
        <f>'Inputs and eligible population'!$E$52</f>
        <v>0</v>
      </c>
      <c r="H58" s="549">
        <f>F58*G58</f>
        <v>0</v>
      </c>
      <c r="I58" s="718">
        <f>'Inputs and eligible population'!$F$52</f>
        <v>0.2</v>
      </c>
      <c r="J58" s="628">
        <f>H58*(100%+I58)</f>
        <v>0</v>
      </c>
      <c r="K58" s="550"/>
      <c r="L58" s="550"/>
      <c r="M58" s="550"/>
      <c r="N58" s="550"/>
      <c r="O58" s="145"/>
      <c r="P58" s="145"/>
      <c r="Q58" s="259"/>
      <c r="T58" s="3"/>
    </row>
    <row r="59" spans="1:20" s="258" customFormat="1" ht="15" customHeight="1" x14ac:dyDescent="0.25">
      <c r="A59" s="259"/>
      <c r="B59" s="643" t="s">
        <v>707</v>
      </c>
      <c r="C59" s="721">
        <v>6</v>
      </c>
      <c r="D59" s="606">
        <f>'Inputs and eligible population'!G98</f>
        <v>0</v>
      </c>
      <c r="E59" s="716">
        <f>'Inputs and eligible population'!G$62</f>
        <v>0</v>
      </c>
      <c r="F59" s="547">
        <f t="shared" ref="F59" si="16">D59*(100%+E59)</f>
        <v>0</v>
      </c>
      <c r="G59" s="717">
        <f>'Inputs and eligible population'!$E$52</f>
        <v>0</v>
      </c>
      <c r="H59" s="549">
        <f t="shared" ref="H59" si="17">F59*G59</f>
        <v>0</v>
      </c>
      <c r="I59" s="718">
        <f>'Inputs and eligible population'!$F$52</f>
        <v>0.2</v>
      </c>
      <c r="J59" s="628">
        <f t="shared" ref="J59:J62" si="18">H59*(100%+I59)</f>
        <v>0</v>
      </c>
      <c r="K59" s="550"/>
      <c r="L59" s="550"/>
      <c r="M59" s="550"/>
      <c r="N59" s="550"/>
      <c r="O59" s="145"/>
      <c r="P59" s="145"/>
      <c r="Q59" s="259"/>
      <c r="T59" s="3"/>
    </row>
    <row r="60" spans="1:20" s="258" customFormat="1" ht="15" customHeight="1" x14ac:dyDescent="0.25">
      <c r="A60" s="259"/>
      <c r="B60" s="643" t="s">
        <v>708</v>
      </c>
      <c r="C60" s="721">
        <v>6</v>
      </c>
      <c r="D60" s="606">
        <f>'Inputs and eligible population'!H98</f>
        <v>0</v>
      </c>
      <c r="E60" s="716">
        <f>'Inputs and eligible population'!H$62</f>
        <v>0</v>
      </c>
      <c r="F60" s="547">
        <f>D60*(100%+E60)</f>
        <v>0</v>
      </c>
      <c r="G60" s="717">
        <f>'Inputs and eligible population'!$E$52</f>
        <v>0</v>
      </c>
      <c r="H60" s="549">
        <f>F60*G60</f>
        <v>0</v>
      </c>
      <c r="I60" s="718">
        <f>'Inputs and eligible population'!$F$52</f>
        <v>0.2</v>
      </c>
      <c r="J60" s="628">
        <f t="shared" si="18"/>
        <v>0</v>
      </c>
      <c r="K60" s="550"/>
      <c r="L60" s="550"/>
      <c r="M60" s="550"/>
      <c r="N60" s="550"/>
      <c r="O60" s="145"/>
      <c r="P60" s="145"/>
      <c r="Q60" s="259"/>
      <c r="T60" s="3"/>
    </row>
    <row r="61" spans="1:20" s="258" customFormat="1" ht="15" customHeight="1" x14ac:dyDescent="0.25">
      <c r="A61" s="259"/>
      <c r="B61" s="643" t="s">
        <v>709</v>
      </c>
      <c r="C61" s="721">
        <v>6</v>
      </c>
      <c r="D61" s="606">
        <f>'Inputs and eligible population'!I98</f>
        <v>0</v>
      </c>
      <c r="E61" s="716">
        <f>'Inputs and eligible population'!I$62</f>
        <v>0</v>
      </c>
      <c r="F61" s="547">
        <f t="shared" ref="F61:F62" si="19">D61*(100%+E61)</f>
        <v>0</v>
      </c>
      <c r="G61" s="717">
        <f>'Inputs and eligible population'!$E$52</f>
        <v>0</v>
      </c>
      <c r="H61" s="549">
        <f t="shared" ref="H61:H62" si="20">F61*G61</f>
        <v>0</v>
      </c>
      <c r="I61" s="718">
        <f>'Inputs and eligible population'!$F$52</f>
        <v>0.2</v>
      </c>
      <c r="J61" s="628">
        <f t="shared" si="18"/>
        <v>0</v>
      </c>
      <c r="K61" s="550"/>
      <c r="L61" s="550"/>
      <c r="M61" s="550"/>
      <c r="N61" s="550"/>
      <c r="O61" s="145"/>
      <c r="P61" s="145"/>
      <c r="Q61" s="259"/>
      <c r="T61" s="3"/>
    </row>
    <row r="62" spans="1:20" s="258" customFormat="1" ht="15" customHeight="1" x14ac:dyDescent="0.25">
      <c r="A62" s="259"/>
      <c r="B62" s="643" t="s">
        <v>710</v>
      </c>
      <c r="C62" s="721">
        <v>6</v>
      </c>
      <c r="D62" s="606">
        <f>'Inputs and eligible population'!J98</f>
        <v>0</v>
      </c>
      <c r="E62" s="716">
        <f>'Inputs and eligible population'!J$62</f>
        <v>0</v>
      </c>
      <c r="F62" s="547">
        <f t="shared" si="19"/>
        <v>0</v>
      </c>
      <c r="G62" s="717">
        <f>'Inputs and eligible population'!$E$52</f>
        <v>0</v>
      </c>
      <c r="H62" s="549">
        <f t="shared" si="20"/>
        <v>0</v>
      </c>
      <c r="I62" s="718">
        <f>'Inputs and eligible population'!$F$52</f>
        <v>0.2</v>
      </c>
      <c r="J62" s="628">
        <f t="shared" si="18"/>
        <v>0</v>
      </c>
      <c r="K62" s="550"/>
      <c r="L62" s="550"/>
      <c r="M62" s="550"/>
      <c r="N62" s="550"/>
      <c r="O62" s="145"/>
      <c r="P62" s="145"/>
      <c r="Q62" s="259"/>
      <c r="T62" s="3"/>
    </row>
    <row r="63" spans="1:20" s="258" customFormat="1" ht="15" x14ac:dyDescent="0.25">
      <c r="A63" s="259"/>
      <c r="B63" s="652"/>
      <c r="C63" s="257"/>
      <c r="D63" s="257"/>
      <c r="E63" s="257"/>
      <c r="F63" s="257"/>
      <c r="G63" s="645"/>
      <c r="H63" s="551"/>
      <c r="I63" s="256"/>
      <c r="J63" s="646"/>
      <c r="K63" s="551"/>
      <c r="L63" s="551"/>
      <c r="M63" s="551"/>
      <c r="N63" s="551"/>
      <c r="O63" s="145"/>
      <c r="P63" s="145"/>
      <c r="Q63" s="259"/>
      <c r="T63" s="3"/>
    </row>
    <row r="64" spans="1:20" s="258" customFormat="1" ht="15" x14ac:dyDescent="0.25">
      <c r="A64" s="259"/>
      <c r="B64" s="659" t="s">
        <v>1032</v>
      </c>
      <c r="C64" s="259"/>
      <c r="D64" s="259"/>
      <c r="E64" s="259"/>
      <c r="F64" s="259"/>
      <c r="G64" s="259"/>
      <c r="H64" s="259"/>
      <c r="I64" s="259"/>
      <c r="J64" s="648"/>
      <c r="K64" s="259"/>
      <c r="L64" s="259"/>
      <c r="M64" s="259"/>
      <c r="N64" s="259"/>
      <c r="O64" s="145"/>
      <c r="P64" s="145"/>
      <c r="Q64" s="259"/>
      <c r="T64" s="3"/>
    </row>
    <row r="65" spans="1:20" s="258" customFormat="1" ht="60" x14ac:dyDescent="0.25">
      <c r="A65" s="259"/>
      <c r="B65" s="642" t="s">
        <v>959</v>
      </c>
      <c r="C65" s="746" t="s">
        <v>109</v>
      </c>
      <c r="D65" s="747"/>
      <c r="E65" s="747"/>
      <c r="F65" s="747"/>
      <c r="G65" s="748"/>
      <c r="H65" s="545" t="s">
        <v>965</v>
      </c>
      <c r="I65" s="552" t="s">
        <v>966</v>
      </c>
      <c r="J65" s="626" t="s">
        <v>967</v>
      </c>
      <c r="K65" s="546"/>
      <c r="L65" s="546"/>
      <c r="M65" s="546"/>
      <c r="N65" s="546"/>
      <c r="O65" s="145"/>
      <c r="P65" s="145"/>
      <c r="Q65" s="259"/>
      <c r="T65" s="3"/>
    </row>
    <row r="66" spans="1:20" s="258" customFormat="1" ht="15" x14ac:dyDescent="0.25">
      <c r="A66" s="259"/>
      <c r="B66" s="627" t="s">
        <v>995</v>
      </c>
      <c r="C66" s="592" t="s">
        <v>997</v>
      </c>
      <c r="D66" s="586"/>
      <c r="E66" s="586"/>
      <c r="F66" s="586"/>
      <c r="G66" s="587"/>
      <c r="H66" s="578">
        <f t="shared" ref="H66:H71" si="21">D57</f>
        <v>0</v>
      </c>
      <c r="I66" s="548">
        <v>99</v>
      </c>
      <c r="J66" s="628">
        <f>H66*I66</f>
        <v>0</v>
      </c>
      <c r="K66" s="546"/>
      <c r="L66" s="546"/>
      <c r="M66" s="546"/>
      <c r="N66" s="546"/>
      <c r="O66" s="145"/>
      <c r="P66" s="145"/>
      <c r="Q66" s="259"/>
      <c r="T66" s="3"/>
    </row>
    <row r="67" spans="1:20" s="258" customFormat="1" ht="15" customHeight="1" x14ac:dyDescent="0.25">
      <c r="A67" s="259"/>
      <c r="B67" s="643" t="s">
        <v>706</v>
      </c>
      <c r="C67" s="593" t="s">
        <v>996</v>
      </c>
      <c r="D67" s="605"/>
      <c r="E67" s="605"/>
      <c r="F67" s="605"/>
      <c r="G67" s="599"/>
      <c r="H67" s="578">
        <f t="shared" si="21"/>
        <v>0</v>
      </c>
      <c r="I67" s="548">
        <v>99</v>
      </c>
      <c r="J67" s="628">
        <f>H67*I67</f>
        <v>0</v>
      </c>
      <c r="K67" s="550"/>
      <c r="L67" s="550"/>
      <c r="M67" s="550"/>
      <c r="N67" s="550"/>
      <c r="O67" s="145"/>
      <c r="P67" s="145"/>
      <c r="Q67" s="259"/>
      <c r="T67" s="3"/>
    </row>
    <row r="68" spans="1:20" s="258" customFormat="1" ht="15" x14ac:dyDescent="0.25">
      <c r="A68" s="259"/>
      <c r="B68" s="643" t="s">
        <v>707</v>
      </c>
      <c r="C68" s="590"/>
      <c r="D68" s="605"/>
      <c r="E68" s="605"/>
      <c r="F68" s="605"/>
      <c r="G68" s="599"/>
      <c r="H68" s="578">
        <f t="shared" si="21"/>
        <v>0</v>
      </c>
      <c r="I68" s="548">
        <v>99</v>
      </c>
      <c r="J68" s="628">
        <f t="shared" ref="J68:J71" si="22">H68*I68</f>
        <v>0</v>
      </c>
      <c r="K68" s="550"/>
      <c r="L68" s="550"/>
      <c r="M68" s="550"/>
      <c r="N68" s="550"/>
      <c r="O68" s="145"/>
      <c r="P68" s="145"/>
      <c r="Q68" s="259"/>
      <c r="T68" s="3"/>
    </row>
    <row r="69" spans="1:20" s="258" customFormat="1" ht="15" x14ac:dyDescent="0.25">
      <c r="A69" s="259"/>
      <c r="B69" s="643" t="s">
        <v>708</v>
      </c>
      <c r="C69" s="590"/>
      <c r="D69" s="605"/>
      <c r="E69" s="605"/>
      <c r="F69" s="605"/>
      <c r="G69" s="599"/>
      <c r="H69" s="578">
        <f t="shared" si="21"/>
        <v>0</v>
      </c>
      <c r="I69" s="548">
        <v>99</v>
      </c>
      <c r="J69" s="628">
        <f t="shared" si="22"/>
        <v>0</v>
      </c>
      <c r="K69" s="550"/>
      <c r="L69" s="550"/>
      <c r="M69" s="550"/>
      <c r="N69" s="550"/>
      <c r="O69" s="145"/>
      <c r="P69" s="145"/>
      <c r="Q69" s="259"/>
      <c r="T69" s="3"/>
    </row>
    <row r="70" spans="1:20" s="258" customFormat="1" ht="15" x14ac:dyDescent="0.25">
      <c r="A70" s="259"/>
      <c r="B70" s="643" t="s">
        <v>709</v>
      </c>
      <c r="C70" s="598"/>
      <c r="D70" s="605"/>
      <c r="E70" s="605"/>
      <c r="F70" s="605"/>
      <c r="G70" s="599"/>
      <c r="H70" s="578">
        <f t="shared" si="21"/>
        <v>0</v>
      </c>
      <c r="I70" s="548">
        <v>99</v>
      </c>
      <c r="J70" s="628">
        <f t="shared" si="22"/>
        <v>0</v>
      </c>
      <c r="K70" s="550"/>
      <c r="L70" s="550"/>
      <c r="M70" s="550"/>
      <c r="N70" s="550"/>
      <c r="O70" s="145"/>
      <c r="P70" s="145"/>
      <c r="Q70" s="259"/>
      <c r="T70" s="3"/>
    </row>
    <row r="71" spans="1:20" s="4" customFormat="1" ht="15" x14ac:dyDescent="0.25">
      <c r="A71" s="5"/>
      <c r="B71" s="643" t="s">
        <v>710</v>
      </c>
      <c r="C71" s="600"/>
      <c r="D71" s="601"/>
      <c r="E71" s="601"/>
      <c r="F71" s="601"/>
      <c r="G71" s="602"/>
      <c r="H71" s="578">
        <f t="shared" si="21"/>
        <v>0</v>
      </c>
      <c r="I71" s="548">
        <v>99</v>
      </c>
      <c r="J71" s="628">
        <f t="shared" si="22"/>
        <v>0</v>
      </c>
      <c r="K71" s="550"/>
      <c r="L71" s="550"/>
      <c r="M71" s="550"/>
      <c r="N71" s="550"/>
      <c r="O71" s="145"/>
      <c r="P71" s="145"/>
      <c r="Q71" s="5"/>
      <c r="T71" s="3"/>
    </row>
    <row r="72" spans="1:20" s="4" customFormat="1" ht="15" x14ac:dyDescent="0.25">
      <c r="A72" s="5"/>
      <c r="B72" s="666" t="s">
        <v>91</v>
      </c>
      <c r="C72" s="553"/>
      <c r="D72" s="553"/>
      <c r="E72" s="553"/>
      <c r="F72" s="144"/>
      <c r="G72" s="144"/>
      <c r="H72" s="144"/>
      <c r="I72" s="144"/>
      <c r="J72" s="661"/>
      <c r="K72" s="144"/>
      <c r="L72" s="144"/>
      <c r="M72" s="144"/>
      <c r="N72" s="144"/>
      <c r="O72" s="145"/>
      <c r="P72" s="145"/>
      <c r="Q72" s="5"/>
      <c r="T72" s="3"/>
    </row>
    <row r="73" spans="1:20" s="4" customFormat="1" ht="15" x14ac:dyDescent="0.25">
      <c r="A73" s="5"/>
      <c r="B73" s="652" t="s">
        <v>1038</v>
      </c>
      <c r="C73" s="257"/>
      <c r="D73" s="257"/>
      <c r="E73" s="553"/>
      <c r="F73" s="144"/>
      <c r="G73" s="144"/>
      <c r="H73" s="144"/>
      <c r="I73" s="144"/>
      <c r="J73" s="661"/>
      <c r="K73" s="144"/>
      <c r="L73" s="144"/>
      <c r="M73" s="144"/>
      <c r="N73" s="144"/>
      <c r="O73" s="145"/>
      <c r="P73" s="145"/>
      <c r="Q73" s="5"/>
      <c r="T73" s="3"/>
    </row>
    <row r="74" spans="1:20" s="4" customFormat="1" ht="15" x14ac:dyDescent="0.25">
      <c r="A74" s="5"/>
      <c r="B74" s="634" t="s">
        <v>1039</v>
      </c>
      <c r="C74" s="257"/>
      <c r="D74" s="257"/>
      <c r="E74" s="553"/>
      <c r="F74" s="144"/>
      <c r="G74" s="144"/>
      <c r="H74" s="144"/>
      <c r="I74" s="144"/>
      <c r="J74" s="661"/>
      <c r="K74" s="144"/>
      <c r="L74" s="144"/>
      <c r="M74" s="144"/>
      <c r="N74" s="144"/>
      <c r="O74" s="145"/>
      <c r="P74" s="145"/>
      <c r="Q74" s="5"/>
      <c r="T74" s="3"/>
    </row>
    <row r="75" spans="1:20" s="4" customFormat="1" ht="15" x14ac:dyDescent="0.25">
      <c r="A75" s="5"/>
      <c r="B75" s="634" t="s">
        <v>1037</v>
      </c>
      <c r="C75" s="554"/>
      <c r="D75" s="554"/>
      <c r="E75" s="553"/>
      <c r="F75" s="144"/>
      <c r="G75" s="144"/>
      <c r="H75" s="144"/>
      <c r="I75" s="144"/>
      <c r="J75" s="661"/>
      <c r="K75" s="144"/>
      <c r="L75" s="144"/>
      <c r="M75" s="144"/>
      <c r="N75" s="144"/>
      <c r="O75" s="145"/>
      <c r="P75" s="145"/>
      <c r="Q75" s="5"/>
      <c r="T75" s="3"/>
    </row>
    <row r="76" spans="1:20" s="4" customFormat="1" ht="15" x14ac:dyDescent="0.25">
      <c r="A76" s="5"/>
      <c r="B76" s="634" t="s">
        <v>968</v>
      </c>
      <c r="C76" s="662"/>
      <c r="D76"/>
      <c r="E76" s="553"/>
      <c r="F76" s="144"/>
      <c r="G76" s="144"/>
      <c r="H76" s="144"/>
      <c r="I76" s="144"/>
      <c r="J76" s="661"/>
      <c r="K76" s="144"/>
      <c r="L76" s="144"/>
      <c r="M76" s="144"/>
      <c r="N76" s="144"/>
      <c r="O76" s="145"/>
      <c r="P76" s="145"/>
      <c r="Q76" s="5"/>
      <c r="T76" s="3"/>
    </row>
    <row r="77" spans="1:20" s="4" customFormat="1" ht="15.75" thickBot="1" x14ac:dyDescent="0.3">
      <c r="A77" s="5"/>
      <c r="B77" s="635" t="s">
        <v>1034</v>
      </c>
      <c r="C77" s="663"/>
      <c r="D77" s="663"/>
      <c r="E77" s="663"/>
      <c r="F77" s="664"/>
      <c r="G77" s="664"/>
      <c r="H77" s="664"/>
      <c r="I77" s="664"/>
      <c r="J77" s="665"/>
      <c r="K77" s="144"/>
      <c r="L77" s="144"/>
      <c r="M77" s="144"/>
      <c r="N77" s="144"/>
      <c r="O77" s="145"/>
      <c r="P77" s="145"/>
      <c r="Q77" s="5"/>
      <c r="T77" s="3"/>
    </row>
    <row r="78" spans="1:20" s="4" customFormat="1" ht="15" x14ac:dyDescent="0.25">
      <c r="A78" s="5"/>
      <c r="B78" s="146"/>
      <c r="C78" s="553"/>
      <c r="D78" s="553"/>
      <c r="E78" s="553"/>
      <c r="F78" s="144"/>
      <c r="G78" s="144"/>
      <c r="H78" s="144"/>
      <c r="I78" s="144"/>
      <c r="J78" s="144"/>
      <c r="K78" s="144"/>
      <c r="L78" s="144"/>
      <c r="M78" s="144"/>
      <c r="N78" s="144"/>
      <c r="O78" s="145"/>
      <c r="P78" s="145"/>
      <c r="Q78" s="5"/>
      <c r="T78" s="3"/>
    </row>
    <row r="79" spans="1:20" s="4" customFormat="1" ht="15" thickBot="1" x14ac:dyDescent="0.25">
      <c r="A79" s="5"/>
      <c r="B79" s="55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45"/>
      <c r="Q79" s="5"/>
      <c r="T79" s="3"/>
    </row>
    <row r="80" spans="1:20" s="4" customFormat="1" ht="15" x14ac:dyDescent="0.25">
      <c r="A80" s="5"/>
      <c r="B80" s="660" t="s">
        <v>969</v>
      </c>
      <c r="C80" s="640"/>
      <c r="D80" s="640"/>
      <c r="E80" s="640"/>
      <c r="F80" s="640"/>
      <c r="G80" s="640"/>
      <c r="H80" s="640"/>
      <c r="I80" s="640"/>
      <c r="J80" s="641"/>
      <c r="K80" s="5"/>
      <c r="L80" s="5"/>
      <c r="M80" s="5"/>
      <c r="N80" s="5"/>
      <c r="O80" s="5"/>
      <c r="P80" s="145" t="s">
        <v>103</v>
      </c>
      <c r="Q80" s="5"/>
      <c r="T80" s="3"/>
    </row>
    <row r="81" spans="1:20" s="4" customFormat="1" ht="72.75" customHeight="1" x14ac:dyDescent="0.25">
      <c r="A81" s="5"/>
      <c r="B81" s="642" t="s">
        <v>959</v>
      </c>
      <c r="C81" s="544" t="s">
        <v>960</v>
      </c>
      <c r="D81" s="545" t="s">
        <v>993</v>
      </c>
      <c r="E81" s="545" t="s">
        <v>1004</v>
      </c>
      <c r="F81" s="545" t="s">
        <v>962</v>
      </c>
      <c r="G81" s="544" t="s">
        <v>1003</v>
      </c>
      <c r="H81" s="544" t="s">
        <v>963</v>
      </c>
      <c r="I81" s="544" t="s">
        <v>106</v>
      </c>
      <c r="J81" s="626" t="s">
        <v>964</v>
      </c>
      <c r="K81" s="546"/>
      <c r="L81" s="546"/>
      <c r="M81" s="546"/>
      <c r="N81" s="546"/>
      <c r="O81" s="145"/>
      <c r="P81" s="5"/>
      <c r="Q81" s="5"/>
      <c r="T81" s="3"/>
    </row>
    <row r="82" spans="1:20" s="4" customFormat="1" ht="15" x14ac:dyDescent="0.25">
      <c r="A82" s="5"/>
      <c r="B82" s="643" t="s">
        <v>995</v>
      </c>
      <c r="C82" s="721">
        <v>6</v>
      </c>
      <c r="D82" s="607">
        <f>'Inputs and eligible population'!E99</f>
        <v>0</v>
      </c>
      <c r="E82" s="716">
        <f>'Inputs and eligible population'!E$63</f>
        <v>0</v>
      </c>
      <c r="F82" s="547">
        <f>D82*(100%+E82)</f>
        <v>0</v>
      </c>
      <c r="G82" s="548">
        <f>'Inputs and eligible population'!$E$53</f>
        <v>0</v>
      </c>
      <c r="H82" s="549">
        <f>F82*G82</f>
        <v>0</v>
      </c>
      <c r="I82" s="718">
        <f>'Inputs and eligible population'!$F$53</f>
        <v>0.2</v>
      </c>
      <c r="J82" s="628">
        <f>H82*(100%+I82)</f>
        <v>0</v>
      </c>
      <c r="K82" s="546"/>
      <c r="L82" s="546"/>
      <c r="M82" s="546"/>
      <c r="N82" s="546"/>
      <c r="O82" s="145"/>
      <c r="P82" s="5"/>
      <c r="Q82" s="5"/>
      <c r="T82" s="3"/>
    </row>
    <row r="83" spans="1:20" s="4" customFormat="1" ht="15" x14ac:dyDescent="0.25">
      <c r="A83" s="5"/>
      <c r="B83" s="643" t="s">
        <v>706</v>
      </c>
      <c r="C83" s="721">
        <v>6</v>
      </c>
      <c r="D83" s="607">
        <f>'Inputs and eligible population'!F99</f>
        <v>0</v>
      </c>
      <c r="E83" s="716">
        <f>'Inputs and eligible population'!F$63</f>
        <v>0</v>
      </c>
      <c r="F83" s="547">
        <f>D83*(100%+E83)</f>
        <v>0</v>
      </c>
      <c r="G83" s="548">
        <f>'Inputs and eligible population'!$E$53</f>
        <v>0</v>
      </c>
      <c r="H83" s="549">
        <f>F83*G83</f>
        <v>0</v>
      </c>
      <c r="I83" s="718">
        <f>'Inputs and eligible population'!$F$53</f>
        <v>0.2</v>
      </c>
      <c r="J83" s="628">
        <f>H83*(100%+I83)</f>
        <v>0</v>
      </c>
      <c r="K83" s="550"/>
      <c r="L83" s="550"/>
      <c r="M83" s="550"/>
      <c r="N83" s="550"/>
      <c r="O83" s="145"/>
      <c r="P83" s="5"/>
      <c r="Q83" s="5"/>
      <c r="T83" s="3"/>
    </row>
    <row r="84" spans="1:20" s="4" customFormat="1" ht="15" x14ac:dyDescent="0.25">
      <c r="A84" s="5"/>
      <c r="B84" s="643" t="s">
        <v>707</v>
      </c>
      <c r="C84" s="721">
        <v>6</v>
      </c>
      <c r="D84" s="607">
        <f>'Inputs and eligible population'!G99</f>
        <v>0</v>
      </c>
      <c r="E84" s="716">
        <f>'Inputs and eligible population'!G$63</f>
        <v>0</v>
      </c>
      <c r="F84" s="547">
        <f t="shared" ref="F84" si="23">D84*(100%+E84)</f>
        <v>0</v>
      </c>
      <c r="G84" s="548">
        <f>'Inputs and eligible population'!$E$53</f>
        <v>0</v>
      </c>
      <c r="H84" s="549">
        <f t="shared" ref="H84" si="24">F84*G84</f>
        <v>0</v>
      </c>
      <c r="I84" s="718">
        <f>'Inputs and eligible population'!$F$53</f>
        <v>0.2</v>
      </c>
      <c r="J84" s="628">
        <f t="shared" ref="J84:J87" si="25">H84*(100%+I84)</f>
        <v>0</v>
      </c>
      <c r="K84" s="550"/>
      <c r="L84" s="550"/>
      <c r="M84" s="550"/>
      <c r="N84" s="550"/>
      <c r="O84" s="145"/>
      <c r="P84" s="5"/>
      <c r="Q84" s="5"/>
      <c r="T84" s="3"/>
    </row>
    <row r="85" spans="1:20" s="4" customFormat="1" ht="15" x14ac:dyDescent="0.25">
      <c r="A85" s="5"/>
      <c r="B85" s="643" t="s">
        <v>708</v>
      </c>
      <c r="C85" s="721">
        <v>6</v>
      </c>
      <c r="D85" s="607">
        <f>'Inputs and eligible population'!H99</f>
        <v>0</v>
      </c>
      <c r="E85" s="716">
        <f>'Inputs and eligible population'!H$63</f>
        <v>0</v>
      </c>
      <c r="F85" s="547">
        <f>D85*(100%+E85)</f>
        <v>0</v>
      </c>
      <c r="G85" s="548">
        <f>'Inputs and eligible population'!$E$53</f>
        <v>0</v>
      </c>
      <c r="H85" s="549">
        <f>F85*G85</f>
        <v>0</v>
      </c>
      <c r="I85" s="718">
        <f>'Inputs and eligible population'!$F$53</f>
        <v>0.2</v>
      </c>
      <c r="J85" s="628">
        <f t="shared" si="25"/>
        <v>0</v>
      </c>
      <c r="K85" s="550"/>
      <c r="L85" s="550"/>
      <c r="M85" s="550"/>
      <c r="N85" s="550"/>
      <c r="O85" s="145"/>
      <c r="P85" s="5"/>
      <c r="Q85" s="5"/>
      <c r="T85" s="3"/>
    </row>
    <row r="86" spans="1:20" s="4" customFormat="1" ht="15" x14ac:dyDescent="0.25">
      <c r="A86" s="5"/>
      <c r="B86" s="643" t="s">
        <v>709</v>
      </c>
      <c r="C86" s="721">
        <v>6</v>
      </c>
      <c r="D86" s="607">
        <f>'Inputs and eligible population'!I99</f>
        <v>0</v>
      </c>
      <c r="E86" s="716">
        <f>'Inputs and eligible population'!I$63</f>
        <v>0</v>
      </c>
      <c r="F86" s="547">
        <f t="shared" ref="F86:F87" si="26">D86*(100%+E86)</f>
        <v>0</v>
      </c>
      <c r="G86" s="548">
        <f>'Inputs and eligible population'!$E$53</f>
        <v>0</v>
      </c>
      <c r="H86" s="549">
        <f t="shared" ref="H86:H87" si="27">F86*G86</f>
        <v>0</v>
      </c>
      <c r="I86" s="718">
        <f>'Inputs and eligible population'!$F$53</f>
        <v>0.2</v>
      </c>
      <c r="J86" s="628">
        <f t="shared" si="25"/>
        <v>0</v>
      </c>
      <c r="K86" s="550"/>
      <c r="L86" s="550"/>
      <c r="M86" s="550"/>
      <c r="N86" s="550"/>
      <c r="O86" s="145"/>
      <c r="P86" s="5"/>
      <c r="Q86" s="5"/>
      <c r="T86" s="3"/>
    </row>
    <row r="87" spans="1:20" s="4" customFormat="1" ht="15" x14ac:dyDescent="0.25">
      <c r="A87" s="5"/>
      <c r="B87" s="643" t="s">
        <v>710</v>
      </c>
      <c r="C87" s="721">
        <v>6</v>
      </c>
      <c r="D87" s="607">
        <f>'Inputs and eligible population'!J99</f>
        <v>0</v>
      </c>
      <c r="E87" s="716">
        <f>'Inputs and eligible population'!J$63</f>
        <v>0</v>
      </c>
      <c r="F87" s="547">
        <f t="shared" si="26"/>
        <v>0</v>
      </c>
      <c r="G87" s="548">
        <f>'Inputs and eligible population'!$E$53</f>
        <v>0</v>
      </c>
      <c r="H87" s="549">
        <f t="shared" si="27"/>
        <v>0</v>
      </c>
      <c r="I87" s="718">
        <f>'Inputs and eligible population'!$F$53</f>
        <v>0.2</v>
      </c>
      <c r="J87" s="628">
        <f t="shared" si="25"/>
        <v>0</v>
      </c>
      <c r="K87" s="550"/>
      <c r="L87" s="550"/>
      <c r="M87" s="550"/>
      <c r="N87" s="550"/>
      <c r="O87" s="145"/>
      <c r="P87" s="5"/>
      <c r="Q87" s="5"/>
      <c r="T87" s="3"/>
    </row>
    <row r="88" spans="1:20" s="4" customFormat="1" ht="15" x14ac:dyDescent="0.25">
      <c r="A88" s="5"/>
      <c r="B88" s="644"/>
      <c r="C88" s="257"/>
      <c r="D88" s="257"/>
      <c r="E88" s="257"/>
      <c r="F88" s="257"/>
      <c r="G88" s="645"/>
      <c r="H88" s="551"/>
      <c r="I88" s="256"/>
      <c r="J88" s="646"/>
      <c r="K88" s="551"/>
      <c r="L88" s="551"/>
      <c r="M88" s="551"/>
      <c r="N88" s="551"/>
      <c r="O88" s="145"/>
      <c r="P88" s="5"/>
      <c r="Q88" s="5"/>
      <c r="T88" s="3"/>
    </row>
    <row r="89" spans="1:20" s="4" customFormat="1" ht="15" x14ac:dyDescent="0.25">
      <c r="A89" s="5"/>
      <c r="B89" s="659" t="s">
        <v>1030</v>
      </c>
      <c r="C89" s="259"/>
      <c r="D89" s="259"/>
      <c r="E89" s="259"/>
      <c r="F89" s="259"/>
      <c r="G89" s="259"/>
      <c r="H89" s="259"/>
      <c r="I89" s="259"/>
      <c r="J89" s="648"/>
      <c r="K89" s="259"/>
      <c r="L89" s="259"/>
      <c r="M89" s="259"/>
      <c r="N89" s="259"/>
      <c r="O89" s="550"/>
      <c r="P89" s="145"/>
      <c r="Q89" s="5"/>
      <c r="T89" s="3"/>
    </row>
    <row r="90" spans="1:20" s="4" customFormat="1" ht="60" x14ac:dyDescent="0.25">
      <c r="A90" s="5"/>
      <c r="B90" s="642" t="s">
        <v>959</v>
      </c>
      <c r="C90" s="746" t="s">
        <v>109</v>
      </c>
      <c r="D90" s="747"/>
      <c r="E90" s="747"/>
      <c r="F90" s="747"/>
      <c r="G90" s="748"/>
      <c r="H90" s="545" t="s">
        <v>965</v>
      </c>
      <c r="I90" s="552" t="s">
        <v>966</v>
      </c>
      <c r="J90" s="626" t="s">
        <v>967</v>
      </c>
      <c r="K90" s="546"/>
      <c r="L90" s="546"/>
      <c r="M90" s="546"/>
      <c r="N90" s="546"/>
      <c r="O90" s="145"/>
      <c r="P90" s="5"/>
      <c r="Q90" s="5"/>
      <c r="T90" s="3"/>
    </row>
    <row r="91" spans="1:20" s="4" customFormat="1" ht="15" customHeight="1" x14ac:dyDescent="0.25">
      <c r="A91" s="5"/>
      <c r="B91" s="627" t="s">
        <v>995</v>
      </c>
      <c r="C91" s="592" t="s">
        <v>997</v>
      </c>
      <c r="D91" s="603"/>
      <c r="E91" s="603"/>
      <c r="F91" s="603"/>
      <c r="G91" s="604"/>
      <c r="H91" s="578">
        <f t="shared" ref="H91:H96" si="28">D82</f>
        <v>0</v>
      </c>
      <c r="I91" s="548">
        <v>99</v>
      </c>
      <c r="J91" s="628">
        <f>H91*I91</f>
        <v>0</v>
      </c>
      <c r="K91" s="546"/>
      <c r="L91" s="546"/>
      <c r="M91" s="546"/>
      <c r="N91" s="546"/>
      <c r="O91" s="145"/>
      <c r="P91" s="5"/>
      <c r="Q91" s="5"/>
      <c r="T91" s="3"/>
    </row>
    <row r="92" spans="1:20" s="4" customFormat="1" ht="15" customHeight="1" x14ac:dyDescent="0.25">
      <c r="A92" s="5"/>
      <c r="B92" s="643" t="s">
        <v>706</v>
      </c>
      <c r="C92" s="593" t="s">
        <v>996</v>
      </c>
      <c r="D92" s="605"/>
      <c r="E92" s="605"/>
      <c r="F92" s="605"/>
      <c r="G92" s="599"/>
      <c r="H92" s="578">
        <f t="shared" si="28"/>
        <v>0</v>
      </c>
      <c r="I92" s="548">
        <v>99</v>
      </c>
      <c r="J92" s="628">
        <f>H92*I92</f>
        <v>0</v>
      </c>
      <c r="K92" s="550"/>
      <c r="L92" s="550"/>
      <c r="M92" s="550"/>
      <c r="N92" s="550"/>
      <c r="O92" s="145"/>
      <c r="P92" s="556"/>
      <c r="Q92" s="5"/>
      <c r="T92" s="3"/>
    </row>
    <row r="93" spans="1:20" s="4" customFormat="1" ht="15" customHeight="1" x14ac:dyDescent="0.25">
      <c r="A93" s="5"/>
      <c r="B93" s="643" t="s">
        <v>707</v>
      </c>
      <c r="C93" s="598"/>
      <c r="D93" s="605"/>
      <c r="E93" s="605"/>
      <c r="F93" s="605"/>
      <c r="G93" s="599"/>
      <c r="H93" s="578">
        <f t="shared" si="28"/>
        <v>0</v>
      </c>
      <c r="I93" s="548">
        <v>99</v>
      </c>
      <c r="J93" s="628">
        <f t="shared" ref="J93:J96" si="29">H93*I93</f>
        <v>0</v>
      </c>
      <c r="K93" s="550"/>
      <c r="L93" s="550"/>
      <c r="M93" s="550"/>
      <c r="N93" s="550"/>
      <c r="O93" s="145"/>
      <c r="P93" s="5"/>
      <c r="Q93" s="5"/>
      <c r="T93" s="3"/>
    </row>
    <row r="94" spans="1:20" s="4" customFormat="1" ht="15" customHeight="1" x14ac:dyDescent="0.25">
      <c r="A94" s="5"/>
      <c r="B94" s="643" t="s">
        <v>708</v>
      </c>
      <c r="C94" s="598"/>
      <c r="D94" s="605"/>
      <c r="E94" s="605"/>
      <c r="F94" s="605"/>
      <c r="G94" s="599"/>
      <c r="H94" s="578">
        <f t="shared" si="28"/>
        <v>0</v>
      </c>
      <c r="I94" s="548">
        <v>99</v>
      </c>
      <c r="J94" s="628">
        <f t="shared" si="29"/>
        <v>0</v>
      </c>
      <c r="K94" s="550"/>
      <c r="L94" s="550"/>
      <c r="M94" s="550"/>
      <c r="N94" s="550"/>
      <c r="O94" s="145"/>
      <c r="P94" s="5"/>
      <c r="Q94" s="5"/>
      <c r="T94" s="3"/>
    </row>
    <row r="95" spans="1:20" s="4" customFormat="1" ht="15" customHeight="1" x14ac:dyDescent="0.25">
      <c r="A95" s="5"/>
      <c r="B95" s="643" t="s">
        <v>709</v>
      </c>
      <c r="C95" s="598"/>
      <c r="D95" s="605"/>
      <c r="E95" s="605"/>
      <c r="F95" s="605"/>
      <c r="G95" s="599"/>
      <c r="H95" s="578">
        <f t="shared" si="28"/>
        <v>0</v>
      </c>
      <c r="I95" s="548">
        <v>99</v>
      </c>
      <c r="J95" s="628">
        <f t="shared" si="29"/>
        <v>0</v>
      </c>
      <c r="K95" s="550"/>
      <c r="L95" s="550"/>
      <c r="M95" s="550"/>
      <c r="N95" s="550"/>
      <c r="O95" s="145"/>
      <c r="P95" s="5"/>
      <c r="Q95" s="5"/>
      <c r="T95" s="3"/>
    </row>
    <row r="96" spans="1:20" s="4" customFormat="1" ht="15" customHeight="1" x14ac:dyDescent="0.25">
      <c r="A96" s="5"/>
      <c r="B96" s="643" t="s">
        <v>710</v>
      </c>
      <c r="C96" s="600"/>
      <c r="D96" s="601"/>
      <c r="E96" s="601"/>
      <c r="F96" s="601"/>
      <c r="G96" s="602"/>
      <c r="H96" s="578">
        <f t="shared" si="28"/>
        <v>0</v>
      </c>
      <c r="I96" s="548">
        <v>99</v>
      </c>
      <c r="J96" s="628">
        <f t="shared" si="29"/>
        <v>0</v>
      </c>
      <c r="K96" s="550"/>
      <c r="L96" s="550"/>
      <c r="M96" s="550"/>
      <c r="N96" s="550"/>
      <c r="O96" s="145"/>
      <c r="P96" s="5"/>
      <c r="Q96" s="5"/>
      <c r="T96" s="3"/>
    </row>
    <row r="97" spans="1:20" s="4" customFormat="1" ht="15" x14ac:dyDescent="0.25">
      <c r="A97" s="5"/>
      <c r="B97" s="649"/>
      <c r="C97" s="257"/>
      <c r="D97" s="257"/>
      <c r="E97" s="257"/>
      <c r="F97" s="257"/>
      <c r="G97" s="256"/>
      <c r="H97" s="256"/>
      <c r="I97" s="650"/>
      <c r="J97" s="646"/>
      <c r="K97" s="551"/>
      <c r="L97" s="551"/>
      <c r="M97" s="551"/>
      <c r="N97" s="551"/>
      <c r="O97" s="5"/>
      <c r="P97" s="145"/>
      <c r="Q97" s="5"/>
      <c r="T97" s="3"/>
    </row>
    <row r="98" spans="1:20" s="4" customFormat="1" ht="15" x14ac:dyDescent="0.25">
      <c r="A98" s="5"/>
      <c r="B98" s="651" t="s">
        <v>91</v>
      </c>
      <c r="C98" s="257"/>
      <c r="D98" s="257"/>
      <c r="E98" s="257"/>
      <c r="F98" s="257"/>
      <c r="G98" s="256"/>
      <c r="H98" s="256"/>
      <c r="I98" s="650"/>
      <c r="J98" s="646"/>
      <c r="K98" s="551"/>
      <c r="L98" s="551"/>
      <c r="M98" s="551"/>
      <c r="N98" s="551"/>
      <c r="O98" s="5"/>
      <c r="P98" s="145"/>
      <c r="Q98" s="5"/>
      <c r="T98" s="3"/>
    </row>
    <row r="99" spans="1:20" s="4" customFormat="1" ht="15" x14ac:dyDescent="0.25">
      <c r="A99" s="5"/>
      <c r="B99" s="652" t="s">
        <v>970</v>
      </c>
      <c r="C99" s="203"/>
      <c r="D99" s="203"/>
      <c r="E99" s="203"/>
      <c r="F99" s="203"/>
      <c r="G99" s="203"/>
      <c r="H99" s="203"/>
      <c r="I99" s="558"/>
      <c r="J99" s="653"/>
      <c r="K99" s="559"/>
      <c r="L99" s="559"/>
      <c r="M99" s="559"/>
      <c r="N99" s="559"/>
      <c r="O99" s="560"/>
      <c r="P99" s="145"/>
      <c r="Q99" s="5"/>
      <c r="T99" s="3"/>
    </row>
    <row r="100" spans="1:20" s="4" customFormat="1" ht="15" x14ac:dyDescent="0.25">
      <c r="A100" s="5"/>
      <c r="B100" s="634" t="s">
        <v>1031</v>
      </c>
      <c r="C100" s="554"/>
      <c r="D100" s="554"/>
      <c r="E100" s="554"/>
      <c r="F100" s="554"/>
      <c r="G100" s="554"/>
      <c r="H100" s="554"/>
      <c r="I100" s="554"/>
      <c r="J100" s="654"/>
      <c r="K100" s="554"/>
      <c r="L100" s="554"/>
      <c r="M100" s="554"/>
      <c r="N100" s="554"/>
      <c r="O100" s="554"/>
      <c r="P100" s="554"/>
      <c r="Q100" s="5"/>
      <c r="T100" s="3"/>
    </row>
    <row r="101" spans="1:20" s="4" customFormat="1" ht="15" x14ac:dyDescent="0.25">
      <c r="A101" s="5"/>
      <c r="B101" s="634" t="s">
        <v>1037</v>
      </c>
      <c r="C101" s="257"/>
      <c r="D101" s="257"/>
      <c r="E101" s="257"/>
      <c r="F101" s="257"/>
      <c r="G101" s="256"/>
      <c r="H101" s="256"/>
      <c r="I101" s="650"/>
      <c r="J101" s="646"/>
      <c r="K101" s="551"/>
      <c r="L101" s="551"/>
      <c r="M101" s="551"/>
      <c r="N101" s="551"/>
      <c r="O101" s="5"/>
      <c r="P101" s="145"/>
      <c r="Q101" s="5"/>
      <c r="T101" s="3"/>
    </row>
    <row r="102" spans="1:20" s="4" customFormat="1" ht="15" x14ac:dyDescent="0.25">
      <c r="A102" s="5"/>
      <c r="B102" s="634" t="s">
        <v>968</v>
      </c>
      <c r="C102" s="557"/>
      <c r="D102" s="557"/>
      <c r="E102" s="557"/>
      <c r="F102" s="557"/>
      <c r="G102" s="557"/>
      <c r="H102" s="557"/>
      <c r="I102" s="557"/>
      <c r="J102" s="655"/>
      <c r="K102" s="5"/>
      <c r="L102" s="5"/>
      <c r="M102" s="5"/>
      <c r="N102" s="5"/>
      <c r="O102" s="5"/>
      <c r="P102" s="145"/>
      <c r="Q102" s="5"/>
      <c r="T102" s="3"/>
    </row>
    <row r="103" spans="1:20" s="4" customFormat="1" ht="15.75" thickBot="1" x14ac:dyDescent="0.3">
      <c r="A103" s="5"/>
      <c r="B103" s="635" t="s">
        <v>1033</v>
      </c>
      <c r="C103" s="656"/>
      <c r="D103" s="656"/>
      <c r="E103" s="656"/>
      <c r="F103" s="656"/>
      <c r="G103" s="656"/>
      <c r="H103" s="656"/>
      <c r="I103" s="657"/>
      <c r="J103" s="658"/>
      <c r="K103" s="559"/>
      <c r="L103" s="559"/>
      <c r="M103" s="559"/>
      <c r="N103" s="559"/>
      <c r="O103" s="560"/>
      <c r="P103" s="145"/>
      <c r="Q103" s="5"/>
      <c r="T103" s="3"/>
    </row>
    <row r="104" spans="1:20" s="4" customFormat="1" ht="15" thickBot="1" x14ac:dyDescent="0.25">
      <c r="A104" s="5"/>
      <c r="B104" s="5"/>
      <c r="C104" s="203"/>
      <c r="D104" s="203"/>
      <c r="E104" s="203"/>
      <c r="F104" s="203"/>
      <c r="G104" s="203"/>
      <c r="H104" s="203"/>
      <c r="I104" s="558"/>
      <c r="J104" s="559"/>
      <c r="K104" s="559"/>
      <c r="L104" s="559"/>
      <c r="M104" s="559"/>
      <c r="N104" s="559"/>
      <c r="O104" s="560"/>
      <c r="P104" s="145"/>
      <c r="Q104" s="5"/>
      <c r="T104" s="3"/>
    </row>
    <row r="105" spans="1:20" s="4" customFormat="1" ht="15" x14ac:dyDescent="0.25">
      <c r="A105" s="5"/>
      <c r="B105" s="668" t="s">
        <v>971</v>
      </c>
      <c r="C105" s="669"/>
      <c r="D105" s="669"/>
      <c r="E105" s="669"/>
      <c r="F105" s="669"/>
      <c r="G105" s="669"/>
      <c r="H105" s="669"/>
      <c r="I105" s="669"/>
      <c r="J105" s="670"/>
      <c r="K105"/>
      <c r="L105"/>
      <c r="M105"/>
      <c r="N105"/>
      <c r="O105" s="5"/>
      <c r="P105" s="145"/>
      <c r="Q105" s="5"/>
      <c r="T105" s="3"/>
    </row>
    <row r="106" spans="1:20" s="4" customFormat="1" ht="71.25" customHeight="1" x14ac:dyDescent="0.25">
      <c r="A106" s="5"/>
      <c r="B106" s="642" t="s">
        <v>959</v>
      </c>
      <c r="C106" s="544" t="s">
        <v>960</v>
      </c>
      <c r="D106" s="545" t="s">
        <v>993</v>
      </c>
      <c r="E106" s="545" t="s">
        <v>1004</v>
      </c>
      <c r="F106" s="545" t="s">
        <v>962</v>
      </c>
      <c r="G106" s="544" t="s">
        <v>1002</v>
      </c>
      <c r="H106" s="544" t="s">
        <v>963</v>
      </c>
      <c r="I106" s="544" t="s">
        <v>106</v>
      </c>
      <c r="J106" s="626" t="s">
        <v>964</v>
      </c>
      <c r="K106"/>
      <c r="L106"/>
      <c r="M106"/>
      <c r="N106"/>
      <c r="O106" s="5"/>
      <c r="P106" s="145"/>
      <c r="Q106" s="5"/>
      <c r="T106" s="3"/>
    </row>
    <row r="107" spans="1:20" s="4" customFormat="1" ht="15" x14ac:dyDescent="0.25">
      <c r="A107" s="5"/>
      <c r="B107" s="627" t="s">
        <v>995</v>
      </c>
      <c r="C107" s="721">
        <v>2</v>
      </c>
      <c r="D107" s="607">
        <f>'Inputs and eligible population'!E$100</f>
        <v>0</v>
      </c>
      <c r="E107" s="716">
        <f>'Inputs and eligible population'!E$64</f>
        <v>0</v>
      </c>
      <c r="F107" s="547">
        <f>D107*(100%+E107)</f>
        <v>0</v>
      </c>
      <c r="G107" s="548">
        <f>'Inputs and eligible population'!$E$54</f>
        <v>0</v>
      </c>
      <c r="H107" s="549">
        <f>F107*G107</f>
        <v>0</v>
      </c>
      <c r="I107" s="718">
        <f>'Inputs and eligible population'!$F$54</f>
        <v>0.2</v>
      </c>
      <c r="J107" s="628">
        <f>H107*(100%+I107)</f>
        <v>0</v>
      </c>
      <c r="K107"/>
      <c r="L107"/>
      <c r="M107"/>
      <c r="N107"/>
      <c r="O107" s="5"/>
      <c r="P107" s="145"/>
      <c r="Q107" s="5"/>
      <c r="T107" s="3"/>
    </row>
    <row r="108" spans="1:20" s="4" customFormat="1" ht="15" x14ac:dyDescent="0.25">
      <c r="A108" s="5"/>
      <c r="B108" s="643" t="s">
        <v>706</v>
      </c>
      <c r="C108" s="721">
        <v>2</v>
      </c>
      <c r="D108" s="607">
        <f>'Inputs and eligible population'!F$100</f>
        <v>0</v>
      </c>
      <c r="E108" s="716">
        <f>'Inputs and eligible population'!F$64</f>
        <v>0</v>
      </c>
      <c r="F108" s="547">
        <f>D108*(100%+E108)</f>
        <v>0</v>
      </c>
      <c r="G108" s="548">
        <f>'Inputs and eligible population'!$E$54</f>
        <v>0</v>
      </c>
      <c r="H108" s="549">
        <f>F108*G108</f>
        <v>0</v>
      </c>
      <c r="I108" s="718">
        <f>'Inputs and eligible population'!$F$54</f>
        <v>0.2</v>
      </c>
      <c r="J108" s="628">
        <f>H108*(100%+I108)</f>
        <v>0</v>
      </c>
      <c r="K108"/>
      <c r="L108"/>
      <c r="M108"/>
      <c r="N108"/>
      <c r="O108" s="5"/>
      <c r="P108" s="145"/>
      <c r="Q108" s="5"/>
      <c r="T108" s="3"/>
    </row>
    <row r="109" spans="1:20" s="4" customFormat="1" ht="15" x14ac:dyDescent="0.25">
      <c r="A109" s="5"/>
      <c r="B109" s="643" t="s">
        <v>707</v>
      </c>
      <c r="C109" s="721">
        <v>2</v>
      </c>
      <c r="D109" s="607">
        <f>'Inputs and eligible population'!G$100</f>
        <v>0</v>
      </c>
      <c r="E109" s="716">
        <f>'Inputs and eligible population'!G$64</f>
        <v>0</v>
      </c>
      <c r="F109" s="547">
        <f t="shared" ref="F109" si="30">D109*(100%+E109)</f>
        <v>0</v>
      </c>
      <c r="G109" s="548">
        <f>'Inputs and eligible population'!$E$54</f>
        <v>0</v>
      </c>
      <c r="H109" s="549">
        <f t="shared" ref="H109" si="31">F109*G109</f>
        <v>0</v>
      </c>
      <c r="I109" s="718">
        <f>'Inputs and eligible population'!$F$54</f>
        <v>0.2</v>
      </c>
      <c r="J109" s="628">
        <f t="shared" ref="J109:J112" si="32">H109*(100%+I109)</f>
        <v>0</v>
      </c>
      <c r="K109"/>
      <c r="L109"/>
      <c r="M109"/>
      <c r="N109"/>
      <c r="O109" s="5"/>
      <c r="P109" s="145"/>
      <c r="Q109" s="5"/>
      <c r="T109" s="3"/>
    </row>
    <row r="110" spans="1:20" s="4" customFormat="1" ht="15" x14ac:dyDescent="0.25">
      <c r="A110" s="5"/>
      <c r="B110" s="643" t="s">
        <v>708</v>
      </c>
      <c r="C110" s="721">
        <v>2</v>
      </c>
      <c r="D110" s="607">
        <f>'Inputs and eligible population'!H$100</f>
        <v>0</v>
      </c>
      <c r="E110" s="716">
        <f>'Inputs and eligible population'!H$64</f>
        <v>0</v>
      </c>
      <c r="F110" s="547">
        <f>D110*(100%+E110)</f>
        <v>0</v>
      </c>
      <c r="G110" s="548">
        <f>'Inputs and eligible population'!$E$54</f>
        <v>0</v>
      </c>
      <c r="H110" s="549">
        <f>F110*G110</f>
        <v>0</v>
      </c>
      <c r="I110" s="718">
        <f>'Inputs and eligible population'!$F$54</f>
        <v>0.2</v>
      </c>
      <c r="J110" s="628">
        <f t="shared" si="32"/>
        <v>0</v>
      </c>
      <c r="K110"/>
      <c r="L110"/>
      <c r="M110"/>
      <c r="N110"/>
      <c r="O110" s="5"/>
      <c r="P110" s="145"/>
      <c r="Q110" s="5"/>
      <c r="T110" s="3"/>
    </row>
    <row r="111" spans="1:20" s="4" customFormat="1" ht="15" x14ac:dyDescent="0.25">
      <c r="A111" s="5"/>
      <c r="B111" s="643" t="s">
        <v>709</v>
      </c>
      <c r="C111" s="721">
        <v>2</v>
      </c>
      <c r="D111" s="607">
        <f>'Inputs and eligible population'!I$100</f>
        <v>0</v>
      </c>
      <c r="E111" s="716">
        <f>'Inputs and eligible population'!I$64</f>
        <v>0</v>
      </c>
      <c r="F111" s="547">
        <f t="shared" ref="F111:F112" si="33">D111*(100%+E111)</f>
        <v>0</v>
      </c>
      <c r="G111" s="548">
        <f>'Inputs and eligible population'!$E$54</f>
        <v>0</v>
      </c>
      <c r="H111" s="549">
        <f t="shared" ref="H111:H112" si="34">F111*G111</f>
        <v>0</v>
      </c>
      <c r="I111" s="718">
        <f>'Inputs and eligible population'!$F$54</f>
        <v>0.2</v>
      </c>
      <c r="J111" s="628">
        <f t="shared" si="32"/>
        <v>0</v>
      </c>
      <c r="K111"/>
      <c r="L111"/>
      <c r="M111"/>
      <c r="N111"/>
      <c r="O111" s="5"/>
      <c r="P111" s="145"/>
      <c r="Q111" s="5"/>
      <c r="T111" s="3"/>
    </row>
    <row r="112" spans="1:20" s="4" customFormat="1" ht="15" x14ac:dyDescent="0.25">
      <c r="A112" s="5"/>
      <c r="B112" s="643" t="s">
        <v>710</v>
      </c>
      <c r="C112" s="721">
        <v>2</v>
      </c>
      <c r="D112" s="607">
        <f>'Inputs and eligible population'!J$100</f>
        <v>0</v>
      </c>
      <c r="E112" s="716">
        <f>'Inputs and eligible population'!J$64</f>
        <v>0</v>
      </c>
      <c r="F112" s="547">
        <f t="shared" si="33"/>
        <v>0</v>
      </c>
      <c r="G112" s="548">
        <f>'Inputs and eligible population'!$E$54</f>
        <v>0</v>
      </c>
      <c r="H112" s="549">
        <f t="shared" si="34"/>
        <v>0</v>
      </c>
      <c r="I112" s="718">
        <f>'Inputs and eligible population'!$F$54</f>
        <v>0.2</v>
      </c>
      <c r="J112" s="628">
        <f t="shared" si="32"/>
        <v>0</v>
      </c>
      <c r="K112"/>
      <c r="L112"/>
      <c r="M112"/>
      <c r="N112"/>
      <c r="O112" s="5"/>
      <c r="P112" s="145"/>
      <c r="Q112" s="5"/>
      <c r="T112" s="3"/>
    </row>
    <row r="113" spans="1:20" s="4" customFormat="1" ht="15" x14ac:dyDescent="0.25">
      <c r="A113" s="5"/>
      <c r="B113" s="652"/>
      <c r="C113" s="257"/>
      <c r="D113" s="257"/>
      <c r="E113" s="257"/>
      <c r="F113" s="257"/>
      <c r="G113" s="645"/>
      <c r="H113" s="551"/>
      <c r="I113" s="256"/>
      <c r="J113" s="646"/>
      <c r="K113" s="551"/>
      <c r="L113" s="551"/>
      <c r="M113" s="551"/>
      <c r="N113" s="551"/>
      <c r="O113" s="561"/>
      <c r="P113" s="145"/>
      <c r="Q113" s="5"/>
      <c r="T113" s="3"/>
    </row>
    <row r="114" spans="1:20" s="4" customFormat="1" ht="15" x14ac:dyDescent="0.25">
      <c r="A114" s="5"/>
      <c r="B114" s="659" t="s">
        <v>1028</v>
      </c>
      <c r="C114" s="259"/>
      <c r="D114" s="259"/>
      <c r="E114" s="259"/>
      <c r="F114" s="259"/>
      <c r="G114" s="259"/>
      <c r="H114" s="259"/>
      <c r="I114" s="259"/>
      <c r="J114" s="671"/>
      <c r="K114" s="550"/>
      <c r="L114" s="550"/>
      <c r="M114" s="550"/>
      <c r="N114" s="550"/>
      <c r="O114" s="559"/>
      <c r="P114" s="145"/>
      <c r="Q114" s="5"/>
      <c r="T114" s="3"/>
    </row>
    <row r="115" spans="1:20" s="4" customFormat="1" ht="60" x14ac:dyDescent="0.25">
      <c r="A115" s="5"/>
      <c r="B115" s="642" t="s">
        <v>959</v>
      </c>
      <c r="C115" s="746" t="s">
        <v>109</v>
      </c>
      <c r="D115" s="747"/>
      <c r="E115" s="747"/>
      <c r="F115" s="747"/>
      <c r="G115" s="748"/>
      <c r="H115" s="545" t="s">
        <v>965</v>
      </c>
      <c r="I115" s="722" t="s">
        <v>966</v>
      </c>
      <c r="J115" s="626" t="s">
        <v>973</v>
      </c>
      <c r="K115" s="546"/>
      <c r="L115" s="546"/>
      <c r="M115" s="546"/>
      <c r="N115" s="546"/>
      <c r="O115" s="559"/>
      <c r="P115" s="145"/>
      <c r="Q115" s="5"/>
      <c r="T115" s="3"/>
    </row>
    <row r="116" spans="1:20" s="4" customFormat="1" ht="15" x14ac:dyDescent="0.25">
      <c r="A116" s="5"/>
      <c r="B116" s="627" t="s">
        <v>995</v>
      </c>
      <c r="C116" s="592" t="s">
        <v>997</v>
      </c>
      <c r="D116" s="603"/>
      <c r="E116" s="603"/>
      <c r="F116" s="603"/>
      <c r="G116" s="604"/>
      <c r="H116" s="578">
        <f t="shared" ref="H116:H121" si="35">D107</f>
        <v>0</v>
      </c>
      <c r="I116" s="548">
        <v>99</v>
      </c>
      <c r="J116" s="628">
        <f>H116*I116</f>
        <v>0</v>
      </c>
      <c r="K116" s="546"/>
      <c r="L116" s="546"/>
      <c r="M116" s="546"/>
      <c r="N116" s="546"/>
      <c r="O116" s="559"/>
      <c r="P116" s="145"/>
      <c r="Q116" s="5"/>
      <c r="T116" s="3"/>
    </row>
    <row r="117" spans="1:20" s="4" customFormat="1" ht="15" x14ac:dyDescent="0.25">
      <c r="A117" s="5"/>
      <c r="B117" s="643" t="s">
        <v>706</v>
      </c>
      <c r="C117" s="593" t="s">
        <v>996</v>
      </c>
      <c r="D117" s="605"/>
      <c r="E117" s="605"/>
      <c r="F117" s="605"/>
      <c r="G117" s="599"/>
      <c r="H117" s="578">
        <f t="shared" si="35"/>
        <v>0</v>
      </c>
      <c r="I117" s="548">
        <v>99</v>
      </c>
      <c r="J117" s="628">
        <f>H117*I117</f>
        <v>0</v>
      </c>
      <c r="K117" s="550"/>
      <c r="L117" s="550"/>
      <c r="M117" s="550"/>
      <c r="N117" s="550"/>
      <c r="O117" s="560"/>
      <c r="P117" s="145"/>
      <c r="Q117" s="5"/>
      <c r="T117" s="3"/>
    </row>
    <row r="118" spans="1:20" s="4" customFormat="1" ht="15" x14ac:dyDescent="0.25">
      <c r="A118" s="5"/>
      <c r="B118" s="643" t="s">
        <v>707</v>
      </c>
      <c r="C118" s="598"/>
      <c r="D118" s="605"/>
      <c r="E118" s="605"/>
      <c r="F118" s="605"/>
      <c r="G118" s="599"/>
      <c r="H118" s="578">
        <f t="shared" si="35"/>
        <v>0</v>
      </c>
      <c r="I118" s="548">
        <v>99</v>
      </c>
      <c r="J118" s="628">
        <f t="shared" ref="J118:J121" si="36">H118*I118</f>
        <v>0</v>
      </c>
      <c r="K118" s="550"/>
      <c r="L118" s="550"/>
      <c r="M118" s="550"/>
      <c r="N118" s="550"/>
      <c r="O118" s="559"/>
      <c r="P118" s="145"/>
      <c r="Q118" s="5"/>
      <c r="T118" s="3"/>
    </row>
    <row r="119" spans="1:20" s="4" customFormat="1" ht="15" x14ac:dyDescent="0.25">
      <c r="A119" s="5"/>
      <c r="B119" s="643" t="s">
        <v>708</v>
      </c>
      <c r="C119" s="598"/>
      <c r="D119" s="605"/>
      <c r="E119" s="605"/>
      <c r="F119" s="605"/>
      <c r="G119" s="599"/>
      <c r="H119" s="578">
        <f t="shared" si="35"/>
        <v>0</v>
      </c>
      <c r="I119" s="548">
        <v>99</v>
      </c>
      <c r="J119" s="628">
        <f t="shared" si="36"/>
        <v>0</v>
      </c>
      <c r="K119" s="550"/>
      <c r="L119" s="550"/>
      <c r="M119" s="550"/>
      <c r="N119" s="550"/>
      <c r="O119" s="559"/>
      <c r="P119" s="145"/>
      <c r="Q119" s="5"/>
      <c r="T119" s="3"/>
    </row>
    <row r="120" spans="1:20" s="4" customFormat="1" ht="15" x14ac:dyDescent="0.25">
      <c r="A120" s="5"/>
      <c r="B120" s="643" t="s">
        <v>709</v>
      </c>
      <c r="C120" s="598"/>
      <c r="D120" s="605"/>
      <c r="E120" s="605"/>
      <c r="F120" s="605"/>
      <c r="G120" s="599"/>
      <c r="H120" s="578">
        <f t="shared" si="35"/>
        <v>0</v>
      </c>
      <c r="I120" s="548">
        <v>99</v>
      </c>
      <c r="J120" s="628">
        <f t="shared" si="36"/>
        <v>0</v>
      </c>
      <c r="K120" s="550"/>
      <c r="L120" s="550"/>
      <c r="M120" s="550"/>
      <c r="N120" s="550"/>
      <c r="O120" s="559"/>
      <c r="P120" s="145"/>
      <c r="Q120" s="5"/>
      <c r="T120" s="3"/>
    </row>
    <row r="121" spans="1:20" s="4" customFormat="1" ht="15" x14ac:dyDescent="0.25">
      <c r="A121" s="5"/>
      <c r="B121" s="643" t="s">
        <v>710</v>
      </c>
      <c r="C121" s="600"/>
      <c r="D121" s="601"/>
      <c r="E121" s="601"/>
      <c r="F121" s="601"/>
      <c r="G121" s="602"/>
      <c r="H121" s="578">
        <f t="shared" si="35"/>
        <v>0</v>
      </c>
      <c r="I121" s="548">
        <v>99</v>
      </c>
      <c r="J121" s="628">
        <f t="shared" si="36"/>
        <v>0</v>
      </c>
      <c r="K121" s="550"/>
      <c r="L121" s="550"/>
      <c r="M121" s="550"/>
      <c r="N121" s="550"/>
      <c r="O121" s="559"/>
      <c r="P121" s="145"/>
      <c r="Q121" s="5"/>
      <c r="T121" s="3"/>
    </row>
    <row r="122" spans="1:20" ht="15" x14ac:dyDescent="0.25">
      <c r="A122" s="203"/>
      <c r="B122" s="672" t="s">
        <v>91</v>
      </c>
      <c r="C122" s="145"/>
      <c r="D122" s="145"/>
      <c r="E122" s="145"/>
      <c r="F122" s="145"/>
      <c r="G122" s="145"/>
      <c r="H122" s="145"/>
      <c r="I122" s="558"/>
      <c r="J122" s="673"/>
      <c r="K122" s="562"/>
      <c r="L122" s="562"/>
      <c r="M122" s="562"/>
      <c r="N122" s="562"/>
      <c r="O122" s="560"/>
      <c r="P122" s="145"/>
      <c r="Q122" s="203"/>
    </row>
    <row r="123" spans="1:20" s="4" customFormat="1" ht="15" x14ac:dyDescent="0.25">
      <c r="A123" s="5"/>
      <c r="B123" s="652" t="s">
        <v>972</v>
      </c>
      <c r="C123" s="257"/>
      <c r="D123" s="257"/>
      <c r="E123" s="257"/>
      <c r="F123" s="257"/>
      <c r="G123" s="645"/>
      <c r="H123" s="551"/>
      <c r="I123" s="256"/>
      <c r="J123" s="646"/>
      <c r="K123" s="551"/>
      <c r="L123" s="551"/>
      <c r="M123" s="551"/>
      <c r="N123" s="551"/>
      <c r="O123" s="561"/>
      <c r="P123" s="145"/>
      <c r="Q123" s="5"/>
      <c r="T123" s="3"/>
    </row>
    <row r="124" spans="1:20" ht="15" x14ac:dyDescent="0.25">
      <c r="A124" s="167"/>
      <c r="B124" s="634" t="s">
        <v>1031</v>
      </c>
      <c r="C124" s="554"/>
      <c r="D124" s="554"/>
      <c r="E124" s="554"/>
      <c r="F124" s="554"/>
      <c r="G124" s="554"/>
      <c r="H124" s="554"/>
      <c r="I124" s="554"/>
      <c r="J124" s="654"/>
      <c r="K124" s="554"/>
      <c r="L124" s="554"/>
      <c r="M124" s="554"/>
      <c r="N124" s="554"/>
      <c r="O124" s="554"/>
      <c r="P124" s="554"/>
      <c r="Q124" s="167"/>
    </row>
    <row r="125" spans="1:20" ht="15" x14ac:dyDescent="0.25">
      <c r="A125" s="167"/>
      <c r="B125" s="634" t="s">
        <v>1037</v>
      </c>
      <c r="C125" s="554"/>
      <c r="D125" s="554"/>
      <c r="E125" s="554"/>
      <c r="F125" s="554"/>
      <c r="G125" s="554"/>
      <c r="H125" s="554"/>
      <c r="I125" s="554"/>
      <c r="J125" s="654"/>
      <c r="K125" s="554"/>
      <c r="L125" s="554"/>
      <c r="M125" s="554"/>
      <c r="N125" s="554"/>
      <c r="O125" s="554"/>
      <c r="P125" s="554"/>
      <c r="Q125" s="167"/>
    </row>
    <row r="126" spans="1:20" ht="15" x14ac:dyDescent="0.25">
      <c r="A126" s="167"/>
      <c r="B126" s="634" t="s">
        <v>968</v>
      </c>
      <c r="C126" s="674"/>
      <c r="D126" s="674"/>
      <c r="E126" s="674"/>
      <c r="F126" s="674"/>
      <c r="G126" s="674"/>
      <c r="H126" s="674"/>
      <c r="I126" s="674"/>
      <c r="J126" s="675"/>
      <c r="K126" s="122"/>
      <c r="L126" s="122"/>
      <c r="M126" s="122"/>
      <c r="N126" s="122"/>
      <c r="O126" s="122"/>
      <c r="P126" s="145"/>
      <c r="Q126" s="167"/>
    </row>
    <row r="127" spans="1:20" ht="15.75" thickBot="1" x14ac:dyDescent="0.3">
      <c r="A127" s="167"/>
      <c r="B127" s="635" t="s">
        <v>1036</v>
      </c>
      <c r="C127" s="676"/>
      <c r="D127" s="676"/>
      <c r="E127" s="676"/>
      <c r="F127" s="676"/>
      <c r="G127" s="676"/>
      <c r="H127" s="676"/>
      <c r="I127" s="676"/>
      <c r="J127" s="677"/>
      <c r="K127" s="5"/>
      <c r="L127" s="5"/>
      <c r="M127" s="5"/>
      <c r="N127" s="5"/>
      <c r="O127" s="5"/>
      <c r="P127" s="145"/>
      <c r="Q127" s="167"/>
    </row>
    <row r="128" spans="1:20" ht="15" x14ac:dyDescent="0.25">
      <c r="A128" s="167"/>
      <c r="B128" s="55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145"/>
      <c r="Q128" s="167"/>
    </row>
    <row r="129" spans="1:17" ht="15.75" thickBot="1" x14ac:dyDescent="0.3">
      <c r="A129" s="167"/>
      <c r="B129" s="55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145"/>
      <c r="Q129" s="167"/>
    </row>
    <row r="130" spans="1:17" ht="15" x14ac:dyDescent="0.25">
      <c r="A130" s="167"/>
      <c r="B130" s="668" t="s">
        <v>974</v>
      </c>
      <c r="C130" s="669"/>
      <c r="D130" s="669"/>
      <c r="E130" s="669"/>
      <c r="F130" s="669"/>
      <c r="G130" s="669"/>
      <c r="H130" s="669"/>
      <c r="I130" s="669"/>
      <c r="J130" s="669"/>
      <c r="K130" s="690"/>
      <c r="L130" s="5"/>
      <c r="M130" s="5"/>
      <c r="N130" s="5"/>
      <c r="O130" s="5"/>
      <c r="P130" s="145"/>
      <c r="Q130" s="167"/>
    </row>
    <row r="131" spans="1:17" ht="75" x14ac:dyDescent="0.25">
      <c r="A131" s="167"/>
      <c r="B131" s="642" t="s">
        <v>959</v>
      </c>
      <c r="C131" s="544" t="s">
        <v>960</v>
      </c>
      <c r="D131" s="545" t="s">
        <v>961</v>
      </c>
      <c r="E131" s="545" t="s">
        <v>1004</v>
      </c>
      <c r="F131" s="545" t="s">
        <v>962</v>
      </c>
      <c r="G131" s="544" t="s">
        <v>1001</v>
      </c>
      <c r="H131" s="544" t="s">
        <v>963</v>
      </c>
      <c r="I131" s="544" t="s">
        <v>106</v>
      </c>
      <c r="J131" s="576" t="s">
        <v>964</v>
      </c>
      <c r="K131" s="690"/>
      <c r="L131" s="5"/>
      <c r="M131" s="5"/>
      <c r="N131" s="5"/>
      <c r="O131" s="5"/>
      <c r="P131" s="145"/>
      <c r="Q131" s="167"/>
    </row>
    <row r="132" spans="1:17" ht="15" x14ac:dyDescent="0.25">
      <c r="A132" s="167"/>
      <c r="B132" s="627" t="s">
        <v>995</v>
      </c>
      <c r="C132" s="721">
        <v>0.5</v>
      </c>
      <c r="D132" s="607">
        <f>'Inputs and eligible population'!E$101</f>
        <v>0</v>
      </c>
      <c r="E132" s="716">
        <f>'Inputs and eligible population'!E$65</f>
        <v>0</v>
      </c>
      <c r="F132" s="547">
        <f>D132*(100%+E132)</f>
        <v>0</v>
      </c>
      <c r="G132" s="548">
        <f>'Inputs and eligible population'!$E$55</f>
        <v>0</v>
      </c>
      <c r="H132" s="549">
        <f>F132*G132</f>
        <v>0</v>
      </c>
      <c r="I132" s="718">
        <f>'Inputs and eligible population'!$F$55</f>
        <v>0.2</v>
      </c>
      <c r="J132" s="689">
        <f>H132*(100%+I132)</f>
        <v>0</v>
      </c>
      <c r="K132" s="690"/>
      <c r="L132" s="5"/>
      <c r="M132" s="5"/>
      <c r="N132" s="5"/>
      <c r="O132" s="5"/>
      <c r="P132" s="145"/>
      <c r="Q132" s="167"/>
    </row>
    <row r="133" spans="1:17" ht="15" x14ac:dyDescent="0.25">
      <c r="A133" s="167"/>
      <c r="B133" s="643" t="s">
        <v>706</v>
      </c>
      <c r="C133" s="721">
        <v>0.5</v>
      </c>
      <c r="D133" s="607">
        <f>'Inputs and eligible population'!F$101</f>
        <v>0</v>
      </c>
      <c r="E133" s="716">
        <f>'Inputs and eligible population'!F$65</f>
        <v>0</v>
      </c>
      <c r="F133" s="547">
        <f>D133*(100%+E133)</f>
        <v>0</v>
      </c>
      <c r="G133" s="548">
        <f>'Inputs and eligible population'!$E$55</f>
        <v>0</v>
      </c>
      <c r="H133" s="549">
        <f>F133*G133</f>
        <v>0</v>
      </c>
      <c r="I133" s="718">
        <f>'Inputs and eligible population'!$F$55</f>
        <v>0.2</v>
      </c>
      <c r="J133" s="689">
        <f>H133*(100%+I133)</f>
        <v>0</v>
      </c>
      <c r="K133" s="690"/>
      <c r="L133" s="5"/>
      <c r="M133" s="5"/>
      <c r="N133" s="5"/>
      <c r="O133" s="5"/>
      <c r="P133" s="145"/>
      <c r="Q133" s="167"/>
    </row>
    <row r="134" spans="1:17" ht="15" x14ac:dyDescent="0.25">
      <c r="A134" s="167"/>
      <c r="B134" s="643" t="s">
        <v>707</v>
      </c>
      <c r="C134" s="721">
        <v>0.5</v>
      </c>
      <c r="D134" s="607">
        <f>'Inputs and eligible population'!G$101</f>
        <v>0</v>
      </c>
      <c r="E134" s="716">
        <f>'Inputs and eligible population'!G$65</f>
        <v>0</v>
      </c>
      <c r="F134" s="547">
        <f t="shared" ref="F134" si="37">D134*(100%+E134)</f>
        <v>0</v>
      </c>
      <c r="G134" s="548">
        <f>'Inputs and eligible population'!$E$55</f>
        <v>0</v>
      </c>
      <c r="H134" s="549">
        <f t="shared" ref="H134:H137" si="38">F134*G134</f>
        <v>0</v>
      </c>
      <c r="I134" s="718">
        <f>'Inputs and eligible population'!$F$55</f>
        <v>0.2</v>
      </c>
      <c r="J134" s="689">
        <f t="shared" ref="J134:J137" si="39">H134*(100%+I134)</f>
        <v>0</v>
      </c>
      <c r="K134" s="690"/>
      <c r="L134" s="5"/>
      <c r="M134" s="5"/>
      <c r="N134" s="5"/>
      <c r="O134" s="5"/>
      <c r="P134" s="145"/>
      <c r="Q134" s="167"/>
    </row>
    <row r="135" spans="1:17" ht="15" x14ac:dyDescent="0.25">
      <c r="A135" s="167"/>
      <c r="B135" s="643" t="s">
        <v>708</v>
      </c>
      <c r="C135" s="721">
        <v>0.5</v>
      </c>
      <c r="D135" s="607">
        <f>'Inputs and eligible population'!H$101</f>
        <v>0</v>
      </c>
      <c r="E135" s="716">
        <f>'Inputs and eligible population'!H$65</f>
        <v>0</v>
      </c>
      <c r="F135" s="547">
        <f>D135*(100%+E135)</f>
        <v>0</v>
      </c>
      <c r="G135" s="548">
        <f>'Inputs and eligible population'!$E$55</f>
        <v>0</v>
      </c>
      <c r="H135" s="549">
        <f t="shared" si="38"/>
        <v>0</v>
      </c>
      <c r="I135" s="718">
        <f>'Inputs and eligible population'!$F$55</f>
        <v>0.2</v>
      </c>
      <c r="J135" s="689">
        <f t="shared" si="39"/>
        <v>0</v>
      </c>
      <c r="K135" s="690"/>
      <c r="L135" s="5"/>
      <c r="M135" s="5"/>
      <c r="N135" s="5"/>
      <c r="O135" s="5"/>
      <c r="P135" s="145"/>
      <c r="Q135" s="167"/>
    </row>
    <row r="136" spans="1:17" ht="15" x14ac:dyDescent="0.25">
      <c r="A136" s="167"/>
      <c r="B136" s="643" t="s">
        <v>709</v>
      </c>
      <c r="C136" s="721">
        <v>0.5</v>
      </c>
      <c r="D136" s="607">
        <f>'Inputs and eligible population'!I$101</f>
        <v>0</v>
      </c>
      <c r="E136" s="716">
        <f>'Inputs and eligible population'!I$65</f>
        <v>0</v>
      </c>
      <c r="F136" s="547">
        <f t="shared" ref="F136:F137" si="40">D136*(100%+E136)</f>
        <v>0</v>
      </c>
      <c r="G136" s="548">
        <f>'Inputs and eligible population'!$E$55</f>
        <v>0</v>
      </c>
      <c r="H136" s="549">
        <f t="shared" si="38"/>
        <v>0</v>
      </c>
      <c r="I136" s="718">
        <f>'Inputs and eligible population'!$F$55</f>
        <v>0.2</v>
      </c>
      <c r="J136" s="689">
        <f t="shared" si="39"/>
        <v>0</v>
      </c>
      <c r="K136" s="690"/>
      <c r="L136" s="5"/>
      <c r="M136" s="5"/>
      <c r="N136" s="5"/>
      <c r="O136" s="5"/>
      <c r="P136" s="145"/>
      <c r="Q136" s="167"/>
    </row>
    <row r="137" spans="1:17" ht="15" x14ac:dyDescent="0.25">
      <c r="A137" s="167"/>
      <c r="B137" s="643" t="s">
        <v>975</v>
      </c>
      <c r="C137" s="721">
        <v>0.5</v>
      </c>
      <c r="D137" s="607">
        <f>'Inputs and eligible population'!J$101</f>
        <v>0</v>
      </c>
      <c r="E137" s="716">
        <f>'Inputs and eligible population'!J$65</f>
        <v>0</v>
      </c>
      <c r="F137" s="547">
        <f t="shared" si="40"/>
        <v>0</v>
      </c>
      <c r="G137" s="548">
        <f>'Inputs and eligible population'!$E$55</f>
        <v>0</v>
      </c>
      <c r="H137" s="549">
        <f t="shared" si="38"/>
        <v>0</v>
      </c>
      <c r="I137" s="718">
        <f>'Inputs and eligible population'!$F$55</f>
        <v>0.2</v>
      </c>
      <c r="J137" s="689">
        <f t="shared" si="39"/>
        <v>0</v>
      </c>
      <c r="K137" s="690"/>
      <c r="L137" s="5"/>
      <c r="M137" s="5"/>
      <c r="N137" s="5"/>
      <c r="O137" s="5"/>
      <c r="P137" s="145"/>
      <c r="Q137" s="167"/>
    </row>
    <row r="138" spans="1:17" ht="15" x14ac:dyDescent="0.25">
      <c r="A138" s="167"/>
      <c r="B138" s="652"/>
      <c r="C138" s="257"/>
      <c r="D138" s="257"/>
      <c r="E138" s="257"/>
      <c r="F138" s="257"/>
      <c r="G138" s="645"/>
      <c r="H138" s="551"/>
      <c r="I138" s="256"/>
      <c r="J138" s="551"/>
      <c r="K138" s="690"/>
      <c r="L138" s="551"/>
      <c r="M138" s="551"/>
      <c r="N138" s="551"/>
      <c r="O138" s="559"/>
      <c r="P138" s="145"/>
      <c r="Q138" s="167"/>
    </row>
    <row r="139" spans="1:17" ht="15" x14ac:dyDescent="0.25">
      <c r="A139" s="167"/>
      <c r="B139" s="659" t="s">
        <v>1041</v>
      </c>
      <c r="C139" s="259"/>
      <c r="D139" s="259"/>
      <c r="E139" s="259"/>
      <c r="F139" s="259"/>
      <c r="G139" s="259"/>
      <c r="H139" s="259"/>
      <c r="I139" s="259"/>
      <c r="J139" s="550"/>
      <c r="K139" s="690"/>
      <c r="L139" s="550"/>
      <c r="M139" s="550"/>
      <c r="N139" s="550"/>
      <c r="O139" s="559"/>
      <c r="P139" s="145"/>
      <c r="Q139" s="167"/>
    </row>
    <row r="140" spans="1:17" ht="60" x14ac:dyDescent="0.25">
      <c r="A140" s="167"/>
      <c r="B140" s="642" t="s">
        <v>959</v>
      </c>
      <c r="C140" s="746" t="s">
        <v>109</v>
      </c>
      <c r="D140" s="747"/>
      <c r="E140" s="747"/>
      <c r="F140" s="747"/>
      <c r="G140" s="748"/>
      <c r="H140" s="545" t="s">
        <v>965</v>
      </c>
      <c r="I140" s="552" t="s">
        <v>966</v>
      </c>
      <c r="J140" s="576" t="s">
        <v>973</v>
      </c>
      <c r="K140" s="690"/>
      <c r="L140" s="546"/>
      <c r="M140" s="546"/>
      <c r="N140" s="546"/>
      <c r="O140" s="560"/>
      <c r="P140" s="145"/>
      <c r="Q140" s="167"/>
    </row>
    <row r="141" spans="1:17" ht="15" x14ac:dyDescent="0.25">
      <c r="A141" s="167"/>
      <c r="B141" s="627" t="s">
        <v>995</v>
      </c>
      <c r="C141" s="592" t="s">
        <v>997</v>
      </c>
      <c r="D141" s="603"/>
      <c r="E141" s="603"/>
      <c r="F141" s="603"/>
      <c r="G141" s="604"/>
      <c r="H141" s="608">
        <f t="shared" ref="H141:H146" si="41">D132</f>
        <v>0</v>
      </c>
      <c r="I141" s="548">
        <v>99</v>
      </c>
      <c r="J141" s="689">
        <f>H141*I141</f>
        <v>0</v>
      </c>
      <c r="K141" s="690"/>
      <c r="L141" s="546"/>
      <c r="M141" s="546"/>
      <c r="N141" s="546"/>
      <c r="O141" s="560"/>
      <c r="P141" s="145"/>
      <c r="Q141" s="167"/>
    </row>
    <row r="142" spans="1:17" ht="15" x14ac:dyDescent="0.25">
      <c r="A142" s="167"/>
      <c r="B142" s="643" t="s">
        <v>706</v>
      </c>
      <c r="C142" s="593" t="s">
        <v>996</v>
      </c>
      <c r="D142" s="605"/>
      <c r="E142" s="605"/>
      <c r="F142" s="605"/>
      <c r="G142" s="599"/>
      <c r="H142" s="609">
        <f t="shared" si="41"/>
        <v>0</v>
      </c>
      <c r="I142" s="548">
        <v>99</v>
      </c>
      <c r="J142" s="689">
        <f>H142*I142</f>
        <v>0</v>
      </c>
      <c r="K142" s="690"/>
      <c r="L142" s="550"/>
      <c r="M142" s="550"/>
      <c r="N142" s="550"/>
      <c r="O142" s="559"/>
      <c r="P142" s="145"/>
      <c r="Q142" s="167"/>
    </row>
    <row r="143" spans="1:17" ht="15" x14ac:dyDescent="0.25">
      <c r="A143" s="167"/>
      <c r="B143" s="643" t="s">
        <v>707</v>
      </c>
      <c r="C143" s="598"/>
      <c r="D143" s="605"/>
      <c r="E143" s="605"/>
      <c r="F143" s="605"/>
      <c r="G143" s="599"/>
      <c r="H143" s="609">
        <f t="shared" si="41"/>
        <v>0</v>
      </c>
      <c r="I143" s="548">
        <v>99</v>
      </c>
      <c r="J143" s="689">
        <f t="shared" ref="J143:J146" si="42">H143*I143</f>
        <v>0</v>
      </c>
      <c r="K143" s="690"/>
      <c r="L143" s="550"/>
      <c r="M143" s="550"/>
      <c r="N143" s="550"/>
      <c r="O143" s="559"/>
      <c r="P143" s="145"/>
      <c r="Q143" s="167"/>
    </row>
    <row r="144" spans="1:17" ht="15" x14ac:dyDescent="0.25">
      <c r="A144" s="167"/>
      <c r="B144" s="643" t="s">
        <v>708</v>
      </c>
      <c r="C144" s="598"/>
      <c r="D144" s="605"/>
      <c r="E144" s="605"/>
      <c r="F144" s="605"/>
      <c r="G144" s="599"/>
      <c r="H144" s="609">
        <f t="shared" si="41"/>
        <v>0</v>
      </c>
      <c r="I144" s="548">
        <v>99</v>
      </c>
      <c r="J144" s="689">
        <f t="shared" si="42"/>
        <v>0</v>
      </c>
      <c r="K144" s="690"/>
      <c r="L144" s="550"/>
      <c r="M144" s="550"/>
      <c r="N144" s="550"/>
      <c r="O144" s="559"/>
      <c r="P144" s="145"/>
      <c r="Q144" s="167"/>
    </row>
    <row r="145" spans="1:17" ht="15" x14ac:dyDescent="0.25">
      <c r="A145" s="167"/>
      <c r="B145" s="643" t="s">
        <v>709</v>
      </c>
      <c r="C145" s="598"/>
      <c r="D145" s="605"/>
      <c r="E145" s="605"/>
      <c r="F145" s="605"/>
      <c r="G145" s="599"/>
      <c r="H145" s="609">
        <f t="shared" si="41"/>
        <v>0</v>
      </c>
      <c r="I145" s="548">
        <v>99</v>
      </c>
      <c r="J145" s="689">
        <f t="shared" si="42"/>
        <v>0</v>
      </c>
      <c r="K145" s="690"/>
      <c r="L145" s="550"/>
      <c r="M145" s="550"/>
      <c r="N145" s="550"/>
      <c r="O145" s="559"/>
      <c r="P145" s="145"/>
      <c r="Q145" s="167"/>
    </row>
    <row r="146" spans="1:17" ht="15" x14ac:dyDescent="0.25">
      <c r="A146" s="167"/>
      <c r="B146" s="643" t="s">
        <v>710</v>
      </c>
      <c r="C146" s="600"/>
      <c r="D146" s="601"/>
      <c r="E146" s="601"/>
      <c r="F146" s="601"/>
      <c r="G146" s="602"/>
      <c r="H146" s="609">
        <f t="shared" si="41"/>
        <v>0</v>
      </c>
      <c r="I146" s="548">
        <v>99</v>
      </c>
      <c r="J146" s="689">
        <f t="shared" si="42"/>
        <v>0</v>
      </c>
      <c r="K146" s="690"/>
      <c r="L146" s="550"/>
      <c r="M146" s="550"/>
      <c r="N146" s="550"/>
      <c r="O146" s="559"/>
      <c r="P146" s="145"/>
      <c r="Q146" s="167"/>
    </row>
    <row r="147" spans="1:17" ht="15" x14ac:dyDescent="0.25">
      <c r="A147" s="167"/>
      <c r="B147" s="651" t="s">
        <v>91</v>
      </c>
      <c r="C147" s="662"/>
      <c r="D147"/>
      <c r="E147"/>
      <c r="F147"/>
      <c r="G147"/>
      <c r="H147"/>
      <c r="I147"/>
      <c r="J147"/>
      <c r="K147" s="690"/>
      <c r="L147"/>
      <c r="M147"/>
      <c r="N147"/>
      <c r="O147" s="560"/>
      <c r="P147" s="145"/>
      <c r="Q147" s="167"/>
    </row>
    <row r="148" spans="1:17" ht="15" x14ac:dyDescent="0.25">
      <c r="A148" s="167"/>
      <c r="B148" s="679" t="s">
        <v>1043</v>
      </c>
      <c r="C148" s="257"/>
      <c r="D148" s="257"/>
      <c r="E148" s="257"/>
      <c r="F148" s="257"/>
      <c r="G148" s="645"/>
      <c r="H148" s="551"/>
      <c r="I148" s="256"/>
      <c r="J148" s="551"/>
      <c r="K148" s="690"/>
      <c r="L148" s="551"/>
      <c r="M148" s="551"/>
      <c r="N148" s="551"/>
      <c r="O148" s="559"/>
      <c r="P148" s="145"/>
      <c r="Q148" s="167"/>
    </row>
    <row r="149" spans="1:17" ht="15" x14ac:dyDescent="0.25">
      <c r="A149" s="167"/>
      <c r="B149" s="679" t="s">
        <v>1042</v>
      </c>
      <c r="C149" s="257"/>
      <c r="D149" s="257"/>
      <c r="E149" s="257"/>
      <c r="F149" s="257"/>
      <c r="G149" s="645"/>
      <c r="H149" s="551"/>
      <c r="I149" s="256"/>
      <c r="J149" s="551"/>
      <c r="K149" s="690"/>
      <c r="L149" s="551"/>
      <c r="M149" s="551"/>
      <c r="N149" s="551"/>
      <c r="O149" s="559"/>
      <c r="P149" s="145"/>
      <c r="Q149" s="167"/>
    </row>
    <row r="150" spans="1:17" ht="15" x14ac:dyDescent="0.25">
      <c r="A150" s="167"/>
      <c r="B150" s="634" t="s">
        <v>1031</v>
      </c>
      <c r="C150" s="662"/>
      <c r="D150"/>
      <c r="E150"/>
      <c r="F150"/>
      <c r="G150"/>
      <c r="H150"/>
      <c r="I150"/>
      <c r="J150"/>
      <c r="K150" s="690"/>
      <c r="L150"/>
      <c r="M150"/>
      <c r="N150"/>
      <c r="O150" s="122"/>
      <c r="P150" s="145"/>
      <c r="Q150" s="167"/>
    </row>
    <row r="151" spans="1:17" ht="15" x14ac:dyDescent="0.25">
      <c r="A151" s="167"/>
      <c r="B151" s="634" t="s">
        <v>1037</v>
      </c>
      <c r="C151" s="662"/>
      <c r="D151"/>
      <c r="E151"/>
      <c r="F151"/>
      <c r="G151"/>
      <c r="H151"/>
      <c r="I151"/>
      <c r="J151"/>
      <c r="K151" s="690"/>
      <c r="L151"/>
      <c r="M151"/>
      <c r="N151"/>
      <c r="O151" s="5"/>
      <c r="P151" s="145"/>
      <c r="Q151" s="167"/>
    </row>
    <row r="152" spans="1:17" ht="15" x14ac:dyDescent="0.25">
      <c r="A152" s="167"/>
      <c r="B152" s="634" t="s">
        <v>968</v>
      </c>
      <c r="C152" s="5"/>
      <c r="D152" s="5"/>
      <c r="E152" s="5"/>
      <c r="F152" s="5"/>
      <c r="G152" s="5"/>
      <c r="H152" s="5"/>
      <c r="I152" s="5"/>
      <c r="J152" s="5"/>
      <c r="K152" s="690"/>
      <c r="L152" s="5"/>
      <c r="M152" s="5"/>
      <c r="N152" s="5"/>
      <c r="O152" s="5"/>
      <c r="P152" s="145"/>
      <c r="Q152" s="167"/>
    </row>
    <row r="153" spans="1:17" ht="15.75" thickBot="1" x14ac:dyDescent="0.3">
      <c r="A153" s="167"/>
      <c r="B153" s="635" t="s">
        <v>1040</v>
      </c>
      <c r="C153" s="680"/>
      <c r="D153" s="680"/>
      <c r="E153" s="680"/>
      <c r="F153" s="680"/>
      <c r="G153" s="680"/>
      <c r="H153" s="680"/>
      <c r="I153" s="680"/>
      <c r="J153" s="680"/>
      <c r="K153" s="690"/>
      <c r="L153" s="5"/>
      <c r="M153" s="5"/>
      <c r="N153" s="5"/>
      <c r="O153" s="5"/>
      <c r="P153" s="5"/>
      <c r="Q153" s="167"/>
    </row>
    <row r="154" spans="1:17" ht="15" thickBot="1" x14ac:dyDescent="0.25">
      <c r="A154" s="16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67"/>
    </row>
    <row r="155" spans="1:17" ht="15" x14ac:dyDescent="0.25">
      <c r="A155" s="167"/>
      <c r="B155" s="681" t="s">
        <v>1000</v>
      </c>
      <c r="C155" s="669"/>
      <c r="D155" s="669"/>
      <c r="E155" s="669"/>
      <c r="F155" s="669"/>
      <c r="G155" s="669"/>
      <c r="H155" s="669"/>
      <c r="I155" s="669"/>
      <c r="J155" s="670"/>
      <c r="K155" s="5"/>
      <c r="L155" s="5"/>
      <c r="M155" s="5"/>
      <c r="N155" s="5"/>
      <c r="O155" s="5"/>
      <c r="P155" s="145"/>
      <c r="Q155" s="167"/>
    </row>
    <row r="156" spans="1:17" ht="75" x14ac:dyDescent="0.25">
      <c r="A156" s="167"/>
      <c r="B156" s="642" t="s">
        <v>959</v>
      </c>
      <c r="C156" s="544" t="s">
        <v>960</v>
      </c>
      <c r="D156" s="545" t="s">
        <v>961</v>
      </c>
      <c r="E156" s="545" t="s">
        <v>1004</v>
      </c>
      <c r="F156" s="545" t="s">
        <v>962</v>
      </c>
      <c r="G156" s="544" t="s">
        <v>1001</v>
      </c>
      <c r="H156" s="544" t="s">
        <v>963</v>
      </c>
      <c r="I156" s="544" t="s">
        <v>106</v>
      </c>
      <c r="J156" s="626" t="s">
        <v>964</v>
      </c>
      <c r="K156" s="5"/>
      <c r="L156" s="5"/>
      <c r="M156" s="5"/>
      <c r="N156" s="5"/>
      <c r="O156" s="5"/>
      <c r="P156" s="145"/>
      <c r="Q156" s="167"/>
    </row>
    <row r="157" spans="1:17" ht="15" x14ac:dyDescent="0.25">
      <c r="A157" s="167"/>
      <c r="B157" s="627" t="s">
        <v>995</v>
      </c>
      <c r="C157" s="721">
        <v>0.5</v>
      </c>
      <c r="D157" s="607">
        <f>'Inputs and eligible population'!E$102</f>
        <v>0</v>
      </c>
      <c r="E157" s="716">
        <f>'Inputs and eligible population'!E$66</f>
        <v>0</v>
      </c>
      <c r="F157" s="547">
        <f>D157*(100%+E157)</f>
        <v>0</v>
      </c>
      <c r="G157" s="548">
        <f>'Inputs and eligible population'!$E$56</f>
        <v>0</v>
      </c>
      <c r="H157" s="549">
        <f>F157*G157</f>
        <v>0</v>
      </c>
      <c r="I157" s="718">
        <f>'Inputs and eligible population'!$F$55</f>
        <v>0.2</v>
      </c>
      <c r="J157" s="628">
        <f>H157*(100%+I157)</f>
        <v>0</v>
      </c>
      <c r="K157" s="5"/>
      <c r="L157" s="5"/>
      <c r="M157" s="5"/>
      <c r="N157" s="5"/>
      <c r="O157" s="5"/>
      <c r="P157" s="145"/>
      <c r="Q157" s="167"/>
    </row>
    <row r="158" spans="1:17" ht="15" x14ac:dyDescent="0.25">
      <c r="A158" s="167"/>
      <c r="B158" s="643" t="s">
        <v>706</v>
      </c>
      <c r="C158" s="721">
        <v>0.5</v>
      </c>
      <c r="D158" s="607">
        <f>'Inputs and eligible population'!F$102</f>
        <v>0</v>
      </c>
      <c r="E158" s="716">
        <f>'Inputs and eligible population'!F$66</f>
        <v>0</v>
      </c>
      <c r="F158" s="547">
        <f>D158*(100%+E158)</f>
        <v>0</v>
      </c>
      <c r="G158" s="548">
        <f>'Inputs and eligible population'!$E$56</f>
        <v>0</v>
      </c>
      <c r="H158" s="549">
        <f>F158*G158</f>
        <v>0</v>
      </c>
      <c r="I158" s="718">
        <f>'Inputs and eligible population'!$F$55</f>
        <v>0.2</v>
      </c>
      <c r="J158" s="628">
        <f>H158*(100%+I158)</f>
        <v>0</v>
      </c>
      <c r="K158" s="5"/>
      <c r="L158" s="5"/>
      <c r="M158" s="5"/>
      <c r="N158" s="5"/>
      <c r="O158" s="5"/>
      <c r="P158" s="145"/>
      <c r="Q158" s="167"/>
    </row>
    <row r="159" spans="1:17" ht="15" x14ac:dyDescent="0.25">
      <c r="A159" s="167"/>
      <c r="B159" s="643" t="s">
        <v>707</v>
      </c>
      <c r="C159" s="721">
        <v>0.5</v>
      </c>
      <c r="D159" s="607">
        <f>'Inputs and eligible population'!G$102</f>
        <v>0</v>
      </c>
      <c r="E159" s="716">
        <f>'Inputs and eligible population'!G$66</f>
        <v>0</v>
      </c>
      <c r="F159" s="547">
        <f t="shared" ref="F159" si="43">D159*(100%+E159)</f>
        <v>0</v>
      </c>
      <c r="G159" s="548">
        <f>'Inputs and eligible population'!$E$56</f>
        <v>0</v>
      </c>
      <c r="H159" s="549">
        <f t="shared" ref="H159:H162" si="44">F159*G159</f>
        <v>0</v>
      </c>
      <c r="I159" s="718">
        <f>'Inputs and eligible population'!$F$55</f>
        <v>0.2</v>
      </c>
      <c r="J159" s="628">
        <f t="shared" ref="J159:J162" si="45">H159*(100%+I159)</f>
        <v>0</v>
      </c>
      <c r="K159" s="5"/>
      <c r="L159" s="5"/>
      <c r="M159" s="5"/>
      <c r="N159" s="5"/>
      <c r="O159" s="5"/>
      <c r="P159" s="145"/>
      <c r="Q159" s="167"/>
    </row>
    <row r="160" spans="1:17" ht="15" x14ac:dyDescent="0.25">
      <c r="A160" s="167"/>
      <c r="B160" s="643" t="s">
        <v>708</v>
      </c>
      <c r="C160" s="721">
        <v>0.5</v>
      </c>
      <c r="D160" s="607">
        <f>'Inputs and eligible population'!H$102</f>
        <v>0</v>
      </c>
      <c r="E160" s="716">
        <f>'Inputs and eligible population'!H$66</f>
        <v>0</v>
      </c>
      <c r="F160" s="547">
        <f>D160*(100%+E160)</f>
        <v>0</v>
      </c>
      <c r="G160" s="548">
        <f>'Inputs and eligible population'!$E$56</f>
        <v>0</v>
      </c>
      <c r="H160" s="549">
        <f t="shared" si="44"/>
        <v>0</v>
      </c>
      <c r="I160" s="718">
        <f>'Inputs and eligible population'!$F$55</f>
        <v>0.2</v>
      </c>
      <c r="J160" s="628">
        <f t="shared" si="45"/>
        <v>0</v>
      </c>
      <c r="K160" s="5"/>
      <c r="L160" s="5"/>
      <c r="M160" s="5"/>
      <c r="N160" s="5"/>
      <c r="O160" s="5"/>
      <c r="P160" s="145"/>
      <c r="Q160" s="167"/>
    </row>
    <row r="161" spans="1:17" ht="15" x14ac:dyDescent="0.25">
      <c r="A161" s="167"/>
      <c r="B161" s="643" t="s">
        <v>709</v>
      </c>
      <c r="C161" s="721">
        <v>0.5</v>
      </c>
      <c r="D161" s="607">
        <f>'Inputs and eligible population'!I$102</f>
        <v>0</v>
      </c>
      <c r="E161" s="716">
        <f>'Inputs and eligible population'!I$66</f>
        <v>0</v>
      </c>
      <c r="F161" s="547">
        <f t="shared" ref="F161:F162" si="46">D161*(100%+E161)</f>
        <v>0</v>
      </c>
      <c r="G161" s="548">
        <f>'Inputs and eligible population'!$E$56</f>
        <v>0</v>
      </c>
      <c r="H161" s="549">
        <f t="shared" si="44"/>
        <v>0</v>
      </c>
      <c r="I161" s="718">
        <f>'Inputs and eligible population'!$F$55</f>
        <v>0.2</v>
      </c>
      <c r="J161" s="628">
        <f t="shared" si="45"/>
        <v>0</v>
      </c>
      <c r="K161" s="5"/>
      <c r="L161" s="5"/>
      <c r="M161" s="5"/>
      <c r="N161" s="5"/>
      <c r="O161" s="5"/>
      <c r="P161" s="145"/>
      <c r="Q161" s="167"/>
    </row>
    <row r="162" spans="1:17" ht="15" x14ac:dyDescent="0.25">
      <c r="A162" s="167"/>
      <c r="B162" s="643" t="s">
        <v>975</v>
      </c>
      <c r="C162" s="721">
        <v>0.5</v>
      </c>
      <c r="D162" s="607">
        <f>'Inputs and eligible population'!J$102</f>
        <v>0</v>
      </c>
      <c r="E162" s="716">
        <f>'Inputs and eligible population'!J$66</f>
        <v>0</v>
      </c>
      <c r="F162" s="547">
        <f t="shared" si="46"/>
        <v>0</v>
      </c>
      <c r="G162" s="548">
        <f>'Inputs and eligible population'!$E$56</f>
        <v>0</v>
      </c>
      <c r="H162" s="549">
        <f t="shared" si="44"/>
        <v>0</v>
      </c>
      <c r="I162" s="718">
        <f>'Inputs and eligible population'!$F$55</f>
        <v>0.2</v>
      </c>
      <c r="J162" s="628">
        <f t="shared" si="45"/>
        <v>0</v>
      </c>
      <c r="K162" s="5"/>
      <c r="L162" s="5"/>
      <c r="M162" s="5"/>
      <c r="N162" s="5"/>
      <c r="O162" s="5"/>
      <c r="P162" s="145"/>
      <c r="Q162" s="167"/>
    </row>
    <row r="163" spans="1:17" ht="15" x14ac:dyDescent="0.25">
      <c r="A163" s="167"/>
      <c r="B163" s="652"/>
      <c r="C163" s="257"/>
      <c r="D163" s="257"/>
      <c r="E163" s="257"/>
      <c r="F163" s="257"/>
      <c r="G163" s="645"/>
      <c r="H163" s="551"/>
      <c r="I163" s="256"/>
      <c r="J163" s="646"/>
      <c r="K163" s="551"/>
      <c r="L163" s="551"/>
      <c r="M163" s="551"/>
      <c r="N163" s="551"/>
      <c r="O163" s="559"/>
      <c r="P163" s="145"/>
      <c r="Q163" s="167"/>
    </row>
    <row r="164" spans="1:17" ht="15" x14ac:dyDescent="0.25">
      <c r="A164" s="167"/>
      <c r="B164" s="647" t="s">
        <v>1041</v>
      </c>
      <c r="C164" s="259"/>
      <c r="D164" s="259"/>
      <c r="E164" s="259"/>
      <c r="F164" s="259"/>
      <c r="G164" s="259"/>
      <c r="H164" s="259"/>
      <c r="I164" s="259"/>
      <c r="J164" s="671"/>
      <c r="K164" s="550"/>
      <c r="L164" s="550"/>
      <c r="M164" s="550"/>
      <c r="N164" s="550"/>
      <c r="O164" s="559"/>
      <c r="P164" s="145"/>
      <c r="Q164" s="167"/>
    </row>
    <row r="165" spans="1:17" ht="60" x14ac:dyDescent="0.25">
      <c r="A165" s="167"/>
      <c r="B165" s="642" t="s">
        <v>959</v>
      </c>
      <c r="C165" s="746" t="s">
        <v>109</v>
      </c>
      <c r="D165" s="747"/>
      <c r="E165" s="747"/>
      <c r="F165" s="747"/>
      <c r="G165" s="748"/>
      <c r="H165" s="545" t="s">
        <v>965</v>
      </c>
      <c r="I165" s="552" t="s">
        <v>966</v>
      </c>
      <c r="J165" s="626" t="s">
        <v>973</v>
      </c>
      <c r="K165" s="546"/>
      <c r="L165" s="546"/>
      <c r="M165" s="546"/>
      <c r="N165" s="546"/>
      <c r="O165" s="560"/>
      <c r="P165" s="145"/>
      <c r="Q165" s="167"/>
    </row>
    <row r="166" spans="1:17" ht="15" x14ac:dyDescent="0.25">
      <c r="A166" s="167"/>
      <c r="B166" s="627" t="s">
        <v>995</v>
      </c>
      <c r="C166" s="592" t="s">
        <v>997</v>
      </c>
      <c r="D166" s="603"/>
      <c r="E166" s="603"/>
      <c r="F166" s="603"/>
      <c r="G166" s="604"/>
      <c r="H166" s="608">
        <f t="shared" ref="H166:H171" si="47">D157</f>
        <v>0</v>
      </c>
      <c r="I166" s="548">
        <v>99</v>
      </c>
      <c r="J166" s="628">
        <f>H166*I166</f>
        <v>0</v>
      </c>
      <c r="K166" s="546"/>
      <c r="L166" s="546"/>
      <c r="M166" s="546"/>
      <c r="N166" s="546"/>
      <c r="O166" s="560"/>
      <c r="P166" s="145"/>
      <c r="Q166" s="167"/>
    </row>
    <row r="167" spans="1:17" ht="15" x14ac:dyDescent="0.25">
      <c r="A167" s="167"/>
      <c r="B167" s="643" t="s">
        <v>706</v>
      </c>
      <c r="C167" s="593" t="s">
        <v>996</v>
      </c>
      <c r="D167" s="605"/>
      <c r="E167" s="605"/>
      <c r="F167" s="605"/>
      <c r="G167" s="599"/>
      <c r="H167" s="609">
        <f t="shared" si="47"/>
        <v>0</v>
      </c>
      <c r="I167" s="548">
        <v>99</v>
      </c>
      <c r="J167" s="628">
        <f>H167*I167</f>
        <v>0</v>
      </c>
      <c r="K167" s="550"/>
      <c r="L167" s="550"/>
      <c r="M167" s="550"/>
      <c r="N167" s="550"/>
      <c r="O167" s="559"/>
      <c r="P167" s="145"/>
      <c r="Q167" s="167"/>
    </row>
    <row r="168" spans="1:17" ht="15" x14ac:dyDescent="0.25">
      <c r="A168" s="167"/>
      <c r="B168" s="643" t="s">
        <v>707</v>
      </c>
      <c r="C168" s="598"/>
      <c r="D168" s="605"/>
      <c r="E168" s="605"/>
      <c r="F168" s="605"/>
      <c r="G168" s="599"/>
      <c r="H168" s="609">
        <f t="shared" si="47"/>
        <v>0</v>
      </c>
      <c r="I168" s="548">
        <v>99</v>
      </c>
      <c r="J168" s="628">
        <f t="shared" ref="J168:J171" si="48">H168*I168</f>
        <v>0</v>
      </c>
      <c r="K168" s="550"/>
      <c r="L168" s="550"/>
      <c r="M168" s="550"/>
      <c r="N168" s="550"/>
      <c r="O168" s="559"/>
      <c r="P168" s="145"/>
      <c r="Q168" s="167"/>
    </row>
    <row r="169" spans="1:17" ht="15" x14ac:dyDescent="0.25">
      <c r="A169" s="167"/>
      <c r="B169" s="643" t="s">
        <v>708</v>
      </c>
      <c r="C169" s="598"/>
      <c r="D169" s="605"/>
      <c r="E169" s="605"/>
      <c r="F169" s="605"/>
      <c r="G169" s="599"/>
      <c r="H169" s="609">
        <f t="shared" si="47"/>
        <v>0</v>
      </c>
      <c r="I169" s="548">
        <v>99</v>
      </c>
      <c r="J169" s="628">
        <f t="shared" si="48"/>
        <v>0</v>
      </c>
      <c r="K169" s="550"/>
      <c r="L169" s="550"/>
      <c r="M169" s="550"/>
      <c r="N169" s="550"/>
      <c r="O169" s="559"/>
      <c r="P169" s="145"/>
      <c r="Q169" s="167"/>
    </row>
    <row r="170" spans="1:17" ht="15" x14ac:dyDescent="0.25">
      <c r="A170" s="167"/>
      <c r="B170" s="643" t="s">
        <v>709</v>
      </c>
      <c r="C170" s="598"/>
      <c r="D170" s="605"/>
      <c r="E170" s="605"/>
      <c r="F170" s="605"/>
      <c r="G170" s="599"/>
      <c r="H170" s="609">
        <f t="shared" si="47"/>
        <v>0</v>
      </c>
      <c r="I170" s="548">
        <v>99</v>
      </c>
      <c r="J170" s="628">
        <f t="shared" si="48"/>
        <v>0</v>
      </c>
      <c r="K170" s="550"/>
      <c r="L170" s="550"/>
      <c r="M170" s="550"/>
      <c r="N170" s="550"/>
      <c r="O170" s="559"/>
      <c r="P170" s="145"/>
      <c r="Q170" s="167"/>
    </row>
    <row r="171" spans="1:17" ht="15" x14ac:dyDescent="0.25">
      <c r="A171" s="167"/>
      <c r="B171" s="643" t="s">
        <v>710</v>
      </c>
      <c r="C171" s="600"/>
      <c r="D171" s="601"/>
      <c r="E171" s="601"/>
      <c r="F171" s="601"/>
      <c r="G171" s="602"/>
      <c r="H171" s="609">
        <f t="shared" si="47"/>
        <v>0</v>
      </c>
      <c r="I171" s="548">
        <v>99</v>
      </c>
      <c r="J171" s="628">
        <f t="shared" si="48"/>
        <v>0</v>
      </c>
      <c r="K171" s="550"/>
      <c r="L171" s="550"/>
      <c r="M171" s="550"/>
      <c r="N171" s="550"/>
      <c r="O171" s="559"/>
      <c r="P171" s="145"/>
      <c r="Q171" s="167"/>
    </row>
    <row r="172" spans="1:17" ht="15" x14ac:dyDescent="0.25">
      <c r="A172" s="167"/>
      <c r="B172" s="651" t="s">
        <v>91</v>
      </c>
      <c r="C172" s="662"/>
      <c r="D172"/>
      <c r="E172"/>
      <c r="F172"/>
      <c r="G172"/>
      <c r="H172"/>
      <c r="I172"/>
      <c r="J172" s="678"/>
      <c r="K172"/>
      <c r="L172"/>
      <c r="M172"/>
      <c r="N172"/>
      <c r="O172" s="560"/>
      <c r="P172" s="145"/>
      <c r="Q172" s="167"/>
    </row>
    <row r="173" spans="1:17" ht="39" customHeight="1" x14ac:dyDescent="0.25">
      <c r="A173" s="167"/>
      <c r="B173" s="679" t="s">
        <v>1043</v>
      </c>
      <c r="C173" s="257"/>
      <c r="D173" s="257"/>
      <c r="E173" s="257"/>
      <c r="F173" s="257"/>
      <c r="G173" s="645"/>
      <c r="H173" s="551"/>
      <c r="I173" s="256"/>
      <c r="J173" s="646"/>
      <c r="K173" s="551"/>
      <c r="L173" s="551"/>
      <c r="M173" s="551"/>
      <c r="N173" s="551"/>
      <c r="O173" s="559"/>
      <c r="P173" s="145"/>
      <c r="Q173" s="167"/>
    </row>
    <row r="174" spans="1:17" ht="15" x14ac:dyDescent="0.25">
      <c r="A174" s="167"/>
      <c r="B174" s="679" t="s">
        <v>1042</v>
      </c>
      <c r="C174" s="257"/>
      <c r="D174" s="257"/>
      <c r="E174" s="257"/>
      <c r="F174" s="257"/>
      <c r="G174" s="645"/>
      <c r="H174" s="551"/>
      <c r="I174" s="256"/>
      <c r="J174" s="646"/>
      <c r="K174" s="551"/>
      <c r="L174" s="551"/>
      <c r="M174" s="551"/>
      <c r="N174" s="551"/>
      <c r="O174" s="559"/>
      <c r="P174" s="145"/>
      <c r="Q174" s="167"/>
    </row>
    <row r="175" spans="1:17" ht="15" x14ac:dyDescent="0.25">
      <c r="A175" s="167"/>
      <c r="B175" s="634" t="s">
        <v>1031</v>
      </c>
      <c r="C175" s="662"/>
      <c r="D175"/>
      <c r="E175"/>
      <c r="F175"/>
      <c r="G175"/>
      <c r="H175"/>
      <c r="I175"/>
      <c r="J175" s="678"/>
      <c r="K175"/>
      <c r="L175"/>
      <c r="M175"/>
      <c r="N175"/>
      <c r="O175" s="122"/>
      <c r="P175" s="145"/>
      <c r="Q175" s="167"/>
    </row>
    <row r="176" spans="1:17" ht="15" x14ac:dyDescent="0.25">
      <c r="A176" s="167"/>
      <c r="B176" s="634" t="s">
        <v>1037</v>
      </c>
      <c r="C176" s="662"/>
      <c r="D176"/>
      <c r="E176"/>
      <c r="F176"/>
      <c r="G176"/>
      <c r="H176"/>
      <c r="I176"/>
      <c r="J176" s="678"/>
      <c r="K176"/>
      <c r="L176"/>
      <c r="M176"/>
      <c r="N176"/>
      <c r="O176" s="5"/>
      <c r="P176" s="145"/>
      <c r="Q176" s="167"/>
    </row>
    <row r="177" spans="1:17" ht="15" x14ac:dyDescent="0.25">
      <c r="A177" s="167"/>
      <c r="B177" s="634" t="s">
        <v>968</v>
      </c>
      <c r="C177" s="5"/>
      <c r="D177" s="5"/>
      <c r="E177" s="5"/>
      <c r="F177" s="5"/>
      <c r="G177" s="5"/>
      <c r="H177" s="5"/>
      <c r="I177" s="5"/>
      <c r="J177" s="655"/>
      <c r="K177" s="5"/>
      <c r="L177" s="5"/>
      <c r="M177" s="5"/>
      <c r="N177" s="5"/>
      <c r="O177" s="5"/>
      <c r="P177" s="145"/>
      <c r="Q177" s="167"/>
    </row>
    <row r="178" spans="1:17" ht="15.75" thickBot="1" x14ac:dyDescent="0.3">
      <c r="A178" s="167"/>
      <c r="B178" s="635" t="s">
        <v>1044</v>
      </c>
      <c r="C178" s="680"/>
      <c r="D178" s="680"/>
      <c r="E178" s="680"/>
      <c r="F178" s="680"/>
      <c r="G178" s="680"/>
      <c r="H178" s="680"/>
      <c r="I178" s="680"/>
      <c r="J178" s="677"/>
      <c r="K178" s="5"/>
      <c r="L178" s="5"/>
      <c r="M178" s="5"/>
      <c r="N178" s="5"/>
      <c r="O178" s="5"/>
      <c r="P178" s="5"/>
      <c r="Q178" s="167"/>
    </row>
  </sheetData>
  <sheetProtection algorithmName="SHA-512" hashValue="soFlTYP4FOyc+HLZANuEacH6maeUOjyBTeGDM5Bfde+UGyfKWvhSc/WV7eQgmW5HRwfyFW/mgpkvuM+LtjV1hQ==" saltValue="kuFOhXWd/5aFItglZIxyZQ==" spinCount="100000" sheet="1" objects="1" scenarios="1"/>
  <protectedRanges>
    <protectedRange sqref="B123:E123 G123 L123 B118:E118 B117 G118 L113:L118 G113:G115 B113:E115" name="Range1"/>
  </protectedRanges>
  <mergeCells count="7">
    <mergeCell ref="C40:G40"/>
    <mergeCell ref="C17:G17"/>
    <mergeCell ref="C165:G165"/>
    <mergeCell ref="C140:G140"/>
    <mergeCell ref="C65:G65"/>
    <mergeCell ref="C90:G90"/>
    <mergeCell ref="C115:G115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35" orientation="portrait" r:id="rId1"/>
  <ignoredErrors>
    <ignoredError sqref="H66:H71 H91:H96 G107:G112 H116:H121 H142:H146 H167:H171 G82:G87 G132:G137 G157:G16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N60"/>
  <sheetViews>
    <sheetView showGridLines="0" zoomScale="80" zoomScaleNormal="80" zoomScaleSheetLayoutView="80" workbookViewId="0">
      <selection activeCell="B27" sqref="B27"/>
    </sheetView>
  </sheetViews>
  <sheetFormatPr defaultColWidth="8.85546875" defaultRowHeight="15" x14ac:dyDescent="0.25"/>
  <cols>
    <col min="1" max="1" width="3.5703125" customWidth="1"/>
    <col min="2" max="2" width="61.140625" style="1" customWidth="1"/>
    <col min="3" max="3" width="11.7109375" style="1" customWidth="1"/>
    <col min="4" max="4" width="11.5703125" customWidth="1"/>
    <col min="5" max="8" width="11.7109375" customWidth="1"/>
    <col min="9" max="9" width="44.42578125" customWidth="1"/>
    <col min="10" max="10" width="11.7109375" customWidth="1"/>
    <col min="11" max="11" width="1.28515625" customWidth="1"/>
  </cols>
  <sheetData>
    <row r="1" spans="2:10" ht="30" customHeight="1" x14ac:dyDescent="0.25">
      <c r="B1" s="696" t="str">
        <f>'Unit costs'!B1</f>
        <v>Fluocinolone acetonide intravitreal implant for treating chronic diabetic macular oedema in phakic eyes after an inadequate response to previous therapy</v>
      </c>
      <c r="C1" s="160"/>
      <c r="D1" s="157"/>
      <c r="E1" s="157"/>
      <c r="F1" s="157"/>
      <c r="G1" s="157"/>
      <c r="H1" s="157"/>
      <c r="I1" s="157"/>
      <c r="J1" s="157"/>
    </row>
    <row r="2" spans="2:10" x14ac:dyDescent="0.25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30" customHeight="1" x14ac:dyDescent="0.25">
      <c r="B3" s="368" t="s">
        <v>13</v>
      </c>
      <c r="C3" s="157"/>
      <c r="E3" s="140" t="s">
        <v>103</v>
      </c>
      <c r="F3" s="140" t="s">
        <v>103</v>
      </c>
      <c r="G3" s="140" t="s">
        <v>103</v>
      </c>
      <c r="H3" s="140" t="s">
        <v>103</v>
      </c>
      <c r="I3" s="140" t="s">
        <v>103</v>
      </c>
      <c r="J3" s="157"/>
    </row>
    <row r="4" spans="2:10" x14ac:dyDescent="0.25">
      <c r="B4" s="259"/>
      <c r="C4" s="259"/>
      <c r="G4" s="146"/>
      <c r="H4" s="146"/>
      <c r="I4" s="146" t="s">
        <v>112</v>
      </c>
      <c r="J4" s="157"/>
    </row>
    <row r="5" spans="2:10" ht="30" x14ac:dyDescent="0.25">
      <c r="B5" s="266" t="s">
        <v>113</v>
      </c>
      <c r="C5" s="251" t="s">
        <v>114</v>
      </c>
      <c r="D5" s="179" t="s">
        <v>69</v>
      </c>
      <c r="E5" s="179" t="s">
        <v>70</v>
      </c>
      <c r="F5" s="179" t="s">
        <v>71</v>
      </c>
      <c r="G5" s="179" t="s">
        <v>72</v>
      </c>
      <c r="H5" s="179" t="s">
        <v>73</v>
      </c>
      <c r="J5" s="157"/>
    </row>
    <row r="6" spans="2:10" x14ac:dyDescent="0.25">
      <c r="B6" s="181" t="s">
        <v>1062</v>
      </c>
      <c r="C6" s="693">
        <f>'Financial impact (cash)'!D8</f>
        <v>28868.427117852301</v>
      </c>
      <c r="D6" s="693">
        <f>'Financial impact (cash)'!E8</f>
        <v>29124.614827191341</v>
      </c>
      <c r="E6" s="693">
        <f>'Financial impact (cash)'!F8</f>
        <v>29383.076028679723</v>
      </c>
      <c r="F6" s="693">
        <f>'Financial impact (cash)'!G8</f>
        <v>29643.830898018179</v>
      </c>
      <c r="G6" s="693">
        <f>'Financial impact (cash)'!H8</f>
        <v>29906.899789953095</v>
      </c>
      <c r="H6" s="693">
        <f>'Financial impact (cash)'!I8</f>
        <v>30172.30323986541</v>
      </c>
      <c r="J6" s="157"/>
    </row>
    <row r="7" spans="2:10" s="162" customFormat="1" x14ac:dyDescent="0.25">
      <c r="B7" s="181" t="s">
        <v>1061</v>
      </c>
      <c r="C7" s="141">
        <f>'Inputs and eligible population'!F43</f>
        <v>0</v>
      </c>
      <c r="D7" s="141">
        <f>'Inputs and eligible population'!G43</f>
        <v>0</v>
      </c>
      <c r="E7" s="141">
        <f>'Inputs and eligible population'!H43</f>
        <v>0</v>
      </c>
      <c r="F7" s="141">
        <f>'Inputs and eligible population'!I43</f>
        <v>0</v>
      </c>
      <c r="G7" s="141">
        <f>'Inputs and eligible population'!J43</f>
        <v>0</v>
      </c>
      <c r="H7" s="141">
        <f>'Inputs and eligible population'!K43</f>
        <v>0</v>
      </c>
      <c r="I7"/>
      <c r="J7" s="157"/>
    </row>
    <row r="8" spans="2:10" ht="14.45" customHeight="1" x14ac:dyDescent="0.25">
      <c r="B8" s="257"/>
      <c r="C8" s="257"/>
      <c r="D8" s="146"/>
      <c r="E8" s="146"/>
      <c r="F8" s="146"/>
      <c r="G8" s="146"/>
      <c r="H8" s="146"/>
      <c r="J8" s="146"/>
    </row>
    <row r="9" spans="2:10" ht="30" x14ac:dyDescent="0.25">
      <c r="B9" s="272" t="s">
        <v>914</v>
      </c>
      <c r="C9" s="251" t="s">
        <v>114</v>
      </c>
      <c r="D9" s="179" t="s">
        <v>69</v>
      </c>
      <c r="E9" s="179" t="s">
        <v>70</v>
      </c>
      <c r="F9" s="179" t="s">
        <v>71</v>
      </c>
      <c r="G9" s="179" t="s">
        <v>72</v>
      </c>
      <c r="H9" s="179" t="s">
        <v>73</v>
      </c>
      <c r="J9" s="146"/>
    </row>
    <row r="10" spans="2:10" x14ac:dyDescent="0.25">
      <c r="B10" s="208" t="s">
        <v>957</v>
      </c>
      <c r="C10" s="141">
        <f>'Financial impact (cash)'!D14</f>
        <v>0</v>
      </c>
      <c r="D10" s="141">
        <f>'Financial impact (cash)'!E14</f>
        <v>0</v>
      </c>
      <c r="E10" s="141">
        <f>'Financial impact (cash)'!F14</f>
        <v>0</v>
      </c>
      <c r="F10" s="141">
        <f>'Financial impact (cash)'!G14</f>
        <v>0</v>
      </c>
      <c r="G10" s="141">
        <f>'Financial impact (cash)'!H14</f>
        <v>0</v>
      </c>
      <c r="H10" s="141">
        <f>'Financial impact (cash)'!I14</f>
        <v>0</v>
      </c>
      <c r="J10" s="146"/>
    </row>
    <row r="11" spans="2:10" x14ac:dyDescent="0.25">
      <c r="B11" s="208" t="s">
        <v>956</v>
      </c>
      <c r="C11" s="141">
        <f>'Financial impact (cash)'!D15</f>
        <v>0</v>
      </c>
      <c r="D11" s="141">
        <f>'Financial impact (cash)'!E15</f>
        <v>0</v>
      </c>
      <c r="E11" s="141">
        <f>'Financial impact (cash)'!F15</f>
        <v>0</v>
      </c>
      <c r="F11" s="141">
        <f>'Financial impact (cash)'!G15</f>
        <v>0</v>
      </c>
      <c r="G11" s="141">
        <f>'Financial impact (cash)'!H15</f>
        <v>0</v>
      </c>
      <c r="H11" s="141">
        <f>'Financial impact (cash)'!I15</f>
        <v>0</v>
      </c>
      <c r="J11" s="146"/>
    </row>
    <row r="12" spans="2:10" x14ac:dyDescent="0.25">
      <c r="B12" s="208" t="s">
        <v>992</v>
      </c>
      <c r="C12" s="141">
        <f>'Financial impact (cash)'!D18</f>
        <v>2020.7898982496613</v>
      </c>
      <c r="D12" s="141">
        <f>'Financial impact (cash)'!E18</f>
        <v>2621.2153344472204</v>
      </c>
      <c r="E12" s="141">
        <f>'Financial impact (cash)'!F18</f>
        <v>2938.3076028679725</v>
      </c>
      <c r="F12" s="141">
        <f>'Financial impact (cash)'!G18</f>
        <v>2964.3830898018182</v>
      </c>
      <c r="G12" s="141">
        <f>'Financial impact (cash)'!H18</f>
        <v>2990.6899789953095</v>
      </c>
      <c r="H12" s="141">
        <f>'Financial impact (cash)'!I18</f>
        <v>3017.2303239865414</v>
      </c>
      <c r="J12" s="146"/>
    </row>
    <row r="13" spans="2:10" x14ac:dyDescent="0.25">
      <c r="B13" s="338" t="s">
        <v>953</v>
      </c>
      <c r="C13" s="141">
        <f>'Financial impact (cash)'!D19</f>
        <v>1732.1056270711381</v>
      </c>
      <c r="D13" s="141">
        <f>'Financial impact (cash)'!E19</f>
        <v>2621.2153344472204</v>
      </c>
      <c r="E13" s="141">
        <f>'Financial impact (cash)'!F19</f>
        <v>3525.9691234415668</v>
      </c>
      <c r="F13" s="141">
        <f>'Financial impact (cash)'!G19</f>
        <v>3557.2597077621813</v>
      </c>
      <c r="G13" s="141">
        <f>'Financial impact (cash)'!H19</f>
        <v>4486.0349684929643</v>
      </c>
      <c r="H13" s="141">
        <f>'Financial impact (cash)'!I19</f>
        <v>4525.8454859798112</v>
      </c>
      <c r="J13" s="146"/>
    </row>
    <row r="14" spans="2:10" x14ac:dyDescent="0.25">
      <c r="B14" s="338" t="s">
        <v>954</v>
      </c>
      <c r="C14" s="141">
        <f>'Financial impact (cash)'!D20</f>
        <v>22228.688880746271</v>
      </c>
      <c r="D14" s="141">
        <f>'Financial impact (cash)'!E20</f>
        <v>21552.21497212159</v>
      </c>
      <c r="E14" s="141">
        <f>'Financial impact (cash)'!F20</f>
        <v>21155.814740649399</v>
      </c>
      <c r="F14" s="141">
        <f>'Financial impact (cash)'!G20</f>
        <v>21343.558246573088</v>
      </c>
      <c r="G14" s="141">
        <f>'Financial impact (cash)'!H20</f>
        <v>20934.829852967167</v>
      </c>
      <c r="H14" s="141">
        <f>'Financial impact (cash)'!I20</f>
        <v>21120.612267905784</v>
      </c>
      <c r="J14" s="146"/>
    </row>
    <row r="15" spans="2:10" x14ac:dyDescent="0.25">
      <c r="B15" s="338" t="s">
        <v>955</v>
      </c>
      <c r="C15" s="141">
        <f>'Financial impact (cash)'!D21</f>
        <v>2886.8427117852302</v>
      </c>
      <c r="D15" s="141">
        <f>'Financial impact (cash)'!E21</f>
        <v>2329.9691861753072</v>
      </c>
      <c r="E15" s="141">
        <f>'Financial impact (cash)'!F21</f>
        <v>1762.9845617207834</v>
      </c>
      <c r="F15" s="141">
        <f>'Financial impact (cash)'!G21</f>
        <v>1778.6298538810906</v>
      </c>
      <c r="G15" s="141">
        <f>'Financial impact (cash)'!H21</f>
        <v>1495.3449894976548</v>
      </c>
      <c r="H15" s="141">
        <f>'Financial impact (cash)'!I21</f>
        <v>1508.6151619932707</v>
      </c>
      <c r="J15" s="146"/>
    </row>
    <row r="16" spans="2:10" x14ac:dyDescent="0.25">
      <c r="B16" s="338" t="s">
        <v>990</v>
      </c>
      <c r="C16" s="141">
        <f>'Financial impact (cash)'!D22</f>
        <v>0</v>
      </c>
      <c r="D16" s="141">
        <f>'Financial impact (cash)'!E22</f>
        <v>0</v>
      </c>
      <c r="E16" s="141">
        <f>'Financial impact (cash)'!F22</f>
        <v>0</v>
      </c>
      <c r="F16" s="141">
        <f>'Financial impact (cash)'!G22</f>
        <v>0</v>
      </c>
      <c r="G16" s="141">
        <f>'Financial impact (cash)'!H22</f>
        <v>0</v>
      </c>
      <c r="H16" s="141">
        <f>'Financial impact (cash)'!I22</f>
        <v>0</v>
      </c>
      <c r="J16" s="146"/>
    </row>
    <row r="17" spans="1:10" x14ac:dyDescent="0.25">
      <c r="B17" s="273"/>
      <c r="C17" s="192">
        <f>SUM(C10:C16)</f>
        <v>28868.427117852301</v>
      </c>
      <c r="D17" s="192">
        <f t="shared" ref="D17:H17" si="0">SUM(D10:D16)</f>
        <v>29124.614827191341</v>
      </c>
      <c r="E17" s="192">
        <f t="shared" si="0"/>
        <v>29383.076028679723</v>
      </c>
      <c r="F17" s="192">
        <f t="shared" si="0"/>
        <v>29643.830898018179</v>
      </c>
      <c r="G17" s="192">
        <f t="shared" si="0"/>
        <v>29906.899789953095</v>
      </c>
      <c r="H17" s="192">
        <f t="shared" si="0"/>
        <v>30172.30323986541</v>
      </c>
      <c r="J17" s="146"/>
    </row>
    <row r="18" spans="1:10" ht="15.75" thickBot="1" x14ac:dyDescent="0.3">
      <c r="B18" s="486"/>
      <c r="C18" s="486"/>
      <c r="D18" s="487"/>
      <c r="E18" s="487"/>
      <c r="F18" s="487"/>
      <c r="G18" s="487"/>
      <c r="H18" s="487"/>
      <c r="I18" s="488"/>
      <c r="J18" s="146"/>
    </row>
    <row r="19" spans="1:10" x14ac:dyDescent="0.25">
      <c r="B19" s="275"/>
      <c r="C19" s="275"/>
      <c r="D19" s="328"/>
      <c r="E19" s="328"/>
      <c r="F19" s="328"/>
      <c r="G19" s="328"/>
      <c r="H19" s="328"/>
      <c r="I19" s="146"/>
      <c r="J19" s="146"/>
    </row>
    <row r="20" spans="1:10" ht="30" x14ac:dyDescent="0.25">
      <c r="B20" s="268" t="s">
        <v>116</v>
      </c>
      <c r="C20" s="251" t="s">
        <v>114</v>
      </c>
      <c r="D20" s="179" t="s">
        <v>69</v>
      </c>
      <c r="E20" s="179" t="s">
        <v>70</v>
      </c>
      <c r="F20" s="179" t="s">
        <v>71</v>
      </c>
      <c r="G20" s="179" t="s">
        <v>72</v>
      </c>
      <c r="H20" s="179" t="s">
        <v>73</v>
      </c>
      <c r="I20" s="146"/>
      <c r="J20" s="146"/>
    </row>
    <row r="21" spans="1:10" x14ac:dyDescent="0.25">
      <c r="B21" s="298" t="s">
        <v>117</v>
      </c>
      <c r="C21" s="260" t="s">
        <v>118</v>
      </c>
      <c r="D21" s="260" t="s">
        <v>118</v>
      </c>
      <c r="E21" s="260" t="s">
        <v>118</v>
      </c>
      <c r="F21" s="260" t="s">
        <v>118</v>
      </c>
      <c r="G21" s="260" t="s">
        <v>118</v>
      </c>
      <c r="H21" s="260" t="s">
        <v>118</v>
      </c>
      <c r="I21" s="146"/>
      <c r="J21" s="146"/>
    </row>
    <row r="22" spans="1:10" x14ac:dyDescent="0.25">
      <c r="B22" s="274" t="s">
        <v>119</v>
      </c>
      <c r="C22" s="261">
        <f>'Financial impact (cash)'!D36</f>
        <v>0</v>
      </c>
      <c r="D22" s="261">
        <f>'Financial impact (cash)'!E36</f>
        <v>0</v>
      </c>
      <c r="E22" s="261">
        <f>'Financial impact (cash)'!F36</f>
        <v>0</v>
      </c>
      <c r="F22" s="261">
        <f>'Financial impact (cash)'!G36</f>
        <v>0</v>
      </c>
      <c r="G22" s="261">
        <f>'Financial impact (cash)'!H36</f>
        <v>0</v>
      </c>
      <c r="H22" s="261">
        <f>'Financial impact (cash)'!I36</f>
        <v>0</v>
      </c>
      <c r="I22" s="146"/>
      <c r="J22" s="146"/>
    </row>
    <row r="23" spans="1:10" x14ac:dyDescent="0.25">
      <c r="C23" s="81"/>
      <c r="D23" s="205">
        <f>D22-$C$22</f>
        <v>0</v>
      </c>
      <c r="E23" s="205">
        <f>E22-$C$22</f>
        <v>0</v>
      </c>
      <c r="F23" s="205">
        <f>F22-$C$22</f>
        <v>0</v>
      </c>
      <c r="G23" s="205">
        <f>G22-$C$22</f>
        <v>0</v>
      </c>
      <c r="H23" s="205">
        <f>H22-$C$22</f>
        <v>0</v>
      </c>
      <c r="I23" s="408" t="s">
        <v>120</v>
      </c>
      <c r="J23" s="146"/>
    </row>
    <row r="24" spans="1:10" x14ac:dyDescent="0.25">
      <c r="C24" s="91"/>
      <c r="D24" s="205">
        <f>D22-C22</f>
        <v>0</v>
      </c>
      <c r="E24" s="205">
        <f>E22-D22</f>
        <v>0</v>
      </c>
      <c r="F24" s="205">
        <f>F22-E22</f>
        <v>0</v>
      </c>
      <c r="G24" s="205">
        <f>G22-F22</f>
        <v>0</v>
      </c>
      <c r="H24" s="205">
        <f>H22-G22</f>
        <v>0</v>
      </c>
      <c r="I24" s="408" t="s">
        <v>121</v>
      </c>
      <c r="J24" s="146"/>
    </row>
    <row r="25" spans="1:10" x14ac:dyDescent="0.25">
      <c r="B25" s="275"/>
      <c r="C25" s="275"/>
      <c r="D25" s="383"/>
      <c r="E25" s="383"/>
      <c r="F25" s="383"/>
      <c r="G25" s="383"/>
      <c r="H25" s="383"/>
      <c r="J25" s="146"/>
    </row>
    <row r="26" spans="1:10" x14ac:dyDescent="0.25">
      <c r="B26" t="s">
        <v>122</v>
      </c>
      <c r="C26" s="275"/>
      <c r="D26" s="383"/>
      <c r="E26" s="383"/>
      <c r="F26" s="383"/>
      <c r="G26" s="383"/>
      <c r="H26" s="383"/>
      <c r="J26" s="146"/>
    </row>
    <row r="27" spans="1:10" x14ac:dyDescent="0.25">
      <c r="B27" s="723" t="s">
        <v>110</v>
      </c>
      <c r="C27" s="275"/>
      <c r="D27" s="383"/>
      <c r="E27" s="383"/>
      <c r="F27" s="383"/>
      <c r="G27" s="383"/>
      <c r="H27" s="383"/>
      <c r="J27" s="146"/>
    </row>
    <row r="28" spans="1:10" x14ac:dyDescent="0.25">
      <c r="B28" s="275"/>
      <c r="C28" s="275"/>
      <c r="D28" s="383"/>
      <c r="E28" s="383"/>
      <c r="F28" s="383"/>
      <c r="G28" s="383"/>
      <c r="H28" s="383"/>
      <c r="J28" s="146"/>
    </row>
    <row r="29" spans="1:10" ht="30" x14ac:dyDescent="0.25">
      <c r="A29" s="383"/>
      <c r="B29" s="268" t="s">
        <v>123</v>
      </c>
      <c r="C29" s="251" t="s">
        <v>114</v>
      </c>
      <c r="D29" s="179" t="s">
        <v>69</v>
      </c>
      <c r="E29" s="179" t="s">
        <v>70</v>
      </c>
      <c r="F29" s="179" t="s">
        <v>71</v>
      </c>
      <c r="G29" s="179" t="s">
        <v>72</v>
      </c>
      <c r="H29" s="179" t="s">
        <v>73</v>
      </c>
      <c r="J29" s="146"/>
    </row>
    <row r="30" spans="1:10" x14ac:dyDescent="0.25">
      <c r="A30" s="383"/>
      <c r="B30" s="298" t="s">
        <v>124</v>
      </c>
      <c r="C30" s="260" t="s">
        <v>118</v>
      </c>
      <c r="D30" s="260" t="s">
        <v>118</v>
      </c>
      <c r="E30" s="260" t="s">
        <v>118</v>
      </c>
      <c r="F30" s="260" t="s">
        <v>118</v>
      </c>
      <c r="G30" s="260" t="s">
        <v>118</v>
      </c>
      <c r="H30" s="260" t="s">
        <v>118</v>
      </c>
      <c r="J30" s="146"/>
    </row>
    <row r="31" spans="1:10" x14ac:dyDescent="0.25">
      <c r="A31" s="383"/>
      <c r="B31" s="274" t="s">
        <v>125</v>
      </c>
      <c r="C31" s="261">
        <f>IF($B$27="national prices",'Capacity (national prices)'!K17,IF($B$27="local prices",'Capacity (local prices)'!K17,0))</f>
        <v>0</v>
      </c>
      <c r="D31" s="261">
        <f>IF($B$27="national prices",'Capacity (national prices)'!L17,IF($B$27="local prices",'Capacity (local prices)'!L17,0))</f>
        <v>0</v>
      </c>
      <c r="E31" s="261">
        <f>IF($B$27="national prices",'Capacity (national prices)'!M17,IF($B$27="local prices",'Capacity (local prices)'!M17,0))</f>
        <v>0</v>
      </c>
      <c r="F31" s="261">
        <f>IF($B$27="national prices",'Capacity (national prices)'!N17,IF($B$27="local prices",'Capacity (local prices)'!N17,0))</f>
        <v>0</v>
      </c>
      <c r="G31" s="261">
        <f>IF($B$27="national prices",'Capacity (national prices)'!O17,IF($B$27="local prices",'Capacity (local prices)'!O17,0))</f>
        <v>0</v>
      </c>
      <c r="H31" s="261">
        <f>IF($B$27="national prices",'Capacity (national prices)'!P17,IF($B$27="local prices",'Capacity (local prices)'!P17,0))</f>
        <v>0</v>
      </c>
      <c r="J31" s="146"/>
    </row>
    <row r="32" spans="1:10" x14ac:dyDescent="0.25">
      <c r="A32" s="383"/>
      <c r="C32" s="81"/>
      <c r="D32" s="205">
        <f>D31-$C$31</f>
        <v>0</v>
      </c>
      <c r="E32" s="205">
        <f>E31-$C$31</f>
        <v>0</v>
      </c>
      <c r="F32" s="205">
        <f>F31-$C$31</f>
        <v>0</v>
      </c>
      <c r="G32" s="205">
        <f>G31-$C$31</f>
        <v>0</v>
      </c>
      <c r="H32" s="205">
        <f>H31-$C$31</f>
        <v>0</v>
      </c>
      <c r="I32" s="408" t="s">
        <v>120</v>
      </c>
      <c r="J32" s="146"/>
    </row>
    <row r="33" spans="1:10" x14ac:dyDescent="0.25">
      <c r="A33" s="383"/>
      <c r="C33" s="91"/>
      <c r="D33" s="205">
        <f>D31-C31</f>
        <v>0</v>
      </c>
      <c r="E33" s="205">
        <f>E31-D31</f>
        <v>0</v>
      </c>
      <c r="F33" s="205">
        <f>F31-E31</f>
        <v>0</v>
      </c>
      <c r="G33" s="205">
        <f>G31-F31</f>
        <v>0</v>
      </c>
      <c r="H33" s="205">
        <f>H31-G31</f>
        <v>0</v>
      </c>
      <c r="I33" s="408" t="s">
        <v>121</v>
      </c>
      <c r="J33" s="146"/>
    </row>
    <row r="34" spans="1:10" x14ac:dyDescent="0.25">
      <c r="A34" s="383"/>
      <c r="B34" s="383"/>
      <c r="C34" s="383"/>
      <c r="D34" s="383"/>
      <c r="E34" s="383"/>
      <c r="F34" s="383"/>
      <c r="G34" s="383"/>
      <c r="H34" s="383"/>
      <c r="J34" s="146"/>
    </row>
    <row r="35" spans="1:10" ht="30" x14ac:dyDescent="0.25">
      <c r="A35" s="383"/>
      <c r="B35" s="268" t="s">
        <v>126</v>
      </c>
      <c r="C35" s="251" t="s">
        <v>114</v>
      </c>
      <c r="D35" s="179" t="s">
        <v>69</v>
      </c>
      <c r="E35" s="179" t="s">
        <v>70</v>
      </c>
      <c r="F35" s="179" t="s">
        <v>71</v>
      </c>
      <c r="G35" s="179" t="s">
        <v>72</v>
      </c>
      <c r="H35" s="179" t="s">
        <v>73</v>
      </c>
      <c r="J35" s="146"/>
    </row>
    <row r="36" spans="1:10" x14ac:dyDescent="0.25">
      <c r="B36" s="298"/>
      <c r="C36" s="260" t="s">
        <v>118</v>
      </c>
      <c r="D36" s="260" t="s">
        <v>118</v>
      </c>
      <c r="E36" s="260" t="s">
        <v>118</v>
      </c>
      <c r="F36" s="260" t="s">
        <v>118</v>
      </c>
      <c r="G36" s="260" t="s">
        <v>118</v>
      </c>
      <c r="H36" s="260" t="s">
        <v>118</v>
      </c>
      <c r="I36" s="146"/>
      <c r="J36" s="146"/>
    </row>
    <row r="37" spans="1:10" x14ac:dyDescent="0.25">
      <c r="B37" s="482" t="s">
        <v>127</v>
      </c>
      <c r="C37" s="501">
        <f>C22+C31</f>
        <v>0</v>
      </c>
      <c r="D37" s="501">
        <f>D22+D31</f>
        <v>0</v>
      </c>
      <c r="E37" s="501">
        <f>E22+E31</f>
        <v>0</v>
      </c>
      <c r="F37" s="501">
        <f t="shared" ref="F37:H37" si="1">F22+F31</f>
        <v>0</v>
      </c>
      <c r="G37" s="501">
        <f t="shared" si="1"/>
        <v>0</v>
      </c>
      <c r="H37" s="501">
        <f t="shared" si="1"/>
        <v>0</v>
      </c>
      <c r="I37" s="146"/>
      <c r="J37" s="146"/>
    </row>
    <row r="38" spans="1:10" x14ac:dyDescent="0.25">
      <c r="B38" s="481"/>
      <c r="C38" s="483"/>
      <c r="D38" s="484">
        <f>D37-$C$37</f>
        <v>0</v>
      </c>
      <c r="E38" s="484">
        <f t="shared" ref="E38:H38" si="2">E37-$C$37</f>
        <v>0</v>
      </c>
      <c r="F38" s="484">
        <f t="shared" si="2"/>
        <v>0</v>
      </c>
      <c r="G38" s="484">
        <f t="shared" si="2"/>
        <v>0</v>
      </c>
      <c r="H38" s="484">
        <f t="shared" si="2"/>
        <v>0</v>
      </c>
      <c r="I38" s="408" t="s">
        <v>120</v>
      </c>
      <c r="J38" s="146"/>
    </row>
    <row r="39" spans="1:10" x14ac:dyDescent="0.25">
      <c r="B39" s="481"/>
      <c r="C39" s="483"/>
      <c r="D39" s="485">
        <f>D37-C37</f>
        <v>0</v>
      </c>
      <c r="E39" s="485">
        <f>E37-D37</f>
        <v>0</v>
      </c>
      <c r="F39" s="485">
        <f>F37-E37</f>
        <v>0</v>
      </c>
      <c r="G39" s="485">
        <f>G37-F37</f>
        <v>0</v>
      </c>
      <c r="H39" s="485">
        <f>H37-G37</f>
        <v>0</v>
      </c>
      <c r="I39" s="408" t="s">
        <v>121</v>
      </c>
      <c r="J39" s="146"/>
    </row>
    <row r="40" spans="1:10" ht="15.75" thickBot="1" x14ac:dyDescent="0.3">
      <c r="B40" s="486"/>
      <c r="C40" s="486"/>
      <c r="D40" s="487"/>
      <c r="E40" s="487"/>
      <c r="F40" s="487"/>
      <c r="G40" s="487"/>
      <c r="H40" s="487"/>
      <c r="I40" s="488"/>
      <c r="J40" s="146"/>
    </row>
    <row r="41" spans="1:10" x14ac:dyDescent="0.25">
      <c r="B41" s="275"/>
      <c r="C41" s="275"/>
      <c r="D41" s="328"/>
      <c r="E41" s="328"/>
      <c r="F41" s="328"/>
      <c r="G41" s="328"/>
      <c r="H41" s="328"/>
      <c r="I41" s="146"/>
      <c r="J41" s="146"/>
    </row>
    <row r="42" spans="1:10" x14ac:dyDescent="0.25">
      <c r="B42" s="268" t="s">
        <v>128</v>
      </c>
      <c r="C42" s="463"/>
      <c r="D42" s="179" t="s">
        <v>69</v>
      </c>
      <c r="E42" s="179" t="s">
        <v>70</v>
      </c>
      <c r="F42" s="179" t="s">
        <v>71</v>
      </c>
      <c r="G42" s="179" t="s">
        <v>72</v>
      </c>
      <c r="H42" s="179" t="s">
        <v>73</v>
      </c>
      <c r="I42" s="146"/>
      <c r="J42" s="146"/>
    </row>
    <row r="43" spans="1:10" x14ac:dyDescent="0.25">
      <c r="B43" s="466"/>
      <c r="C43" s="464"/>
      <c r="D43" s="465"/>
      <c r="E43" s="465"/>
      <c r="F43" s="465"/>
      <c r="G43" s="465"/>
      <c r="H43" s="465"/>
      <c r="I43" s="146"/>
      <c r="J43" s="146"/>
    </row>
    <row r="44" spans="1:10" x14ac:dyDescent="0.25">
      <c r="B44" s="268" t="s">
        <v>1063</v>
      </c>
      <c r="C44" s="267"/>
      <c r="D44" s="263"/>
      <c r="E44" s="263"/>
      <c r="F44" s="263"/>
      <c r="G44" s="263"/>
      <c r="H44" s="264"/>
      <c r="I44" s="146"/>
      <c r="J44" s="146"/>
    </row>
    <row r="45" spans="1:10" x14ac:dyDescent="0.25">
      <c r="B45" s="270" t="s">
        <v>1015</v>
      </c>
      <c r="C45" s="271"/>
      <c r="D45" s="192">
        <f>SUM('Capacity (local prices)'!E24:E25,'Capacity (local prices)'!E36:E37)-SUM('Capacity (local prices)'!$D24:$D25,'Capacity (local prices)'!$D36:$D37)</f>
        <v>0</v>
      </c>
      <c r="E45" s="192">
        <f>SUM('Capacity (local prices)'!F24:F25,'Capacity (local prices)'!F36:F37)-SUM('Capacity (local prices)'!$D24:$D25,'Capacity (local prices)'!$D36:$D37)</f>
        <v>0</v>
      </c>
      <c r="F45" s="192">
        <f>SUM('Capacity (local prices)'!G24:G25,'Capacity (local prices)'!G36:G37)-SUM('Capacity (local prices)'!$D24:$D25,'Capacity (local prices)'!$D36:$D37)</f>
        <v>0</v>
      </c>
      <c r="G45" s="192">
        <f>SUM('Capacity (local prices)'!H24:H25,'Capacity (local prices)'!H36:H37)-SUM('Capacity (local prices)'!$D24:$D25,'Capacity (local prices)'!$D36:$D37)</f>
        <v>0</v>
      </c>
      <c r="H45" s="192">
        <f>SUM('Capacity (local prices)'!I24:I25,'Capacity (local prices)'!I36:I37)-SUM('Capacity (local prices)'!$D24:$D25,'Capacity (local prices)'!$D36:$D37)</f>
        <v>0</v>
      </c>
      <c r="I45" s="146"/>
      <c r="J45" s="146"/>
    </row>
    <row r="46" spans="1:10" x14ac:dyDescent="0.25">
      <c r="B46" s="270" t="s">
        <v>1052</v>
      </c>
      <c r="C46" s="271"/>
      <c r="D46" s="192">
        <f>'Capacity (local prices)'!E32+'Capacity (local prices)'!E44-Summary!D45</f>
        <v>0</v>
      </c>
      <c r="E46" s="192">
        <f>'Capacity (local prices)'!F32+'Capacity (local prices)'!F44-Summary!E45</f>
        <v>0</v>
      </c>
      <c r="F46" s="192">
        <f>'Capacity (local prices)'!G32+'Capacity (local prices)'!G44-Summary!F45</f>
        <v>0</v>
      </c>
      <c r="G46" s="192">
        <f>'Capacity (local prices)'!H32+'Capacity (local prices)'!H44-Summary!G45</f>
        <v>0</v>
      </c>
      <c r="H46" s="192">
        <f>'Capacity (local prices)'!I32+'Capacity (local prices)'!I44-Summary!H45</f>
        <v>0</v>
      </c>
      <c r="I46" s="146"/>
      <c r="J46" s="146"/>
    </row>
    <row r="47" spans="1:10" x14ac:dyDescent="0.25">
      <c r="I47" s="146"/>
      <c r="J47" s="146"/>
    </row>
    <row r="48" spans="1:10" x14ac:dyDescent="0.25">
      <c r="B48" s="268" t="s">
        <v>1026</v>
      </c>
      <c r="C48" s="269"/>
      <c r="D48" s="263"/>
      <c r="E48" s="263"/>
      <c r="F48" s="263"/>
      <c r="G48" s="263"/>
      <c r="H48" s="264"/>
      <c r="I48" s="146"/>
      <c r="J48" s="146"/>
    </row>
    <row r="49" spans="2:14" x14ac:dyDescent="0.25">
      <c r="B49" s="270" t="s">
        <v>1027</v>
      </c>
      <c r="C49" s="271"/>
      <c r="D49" s="192">
        <f>'Capacity (local prices)'!E65</f>
        <v>0</v>
      </c>
      <c r="E49" s="192">
        <f>'Capacity (local prices)'!F65</f>
        <v>0</v>
      </c>
      <c r="F49" s="192">
        <f>'Capacity (local prices)'!G65</f>
        <v>0</v>
      </c>
      <c r="G49" s="192">
        <f>'Capacity (local prices)'!H65</f>
        <v>0</v>
      </c>
      <c r="H49" s="192">
        <f>'Capacity (local prices)'!I65</f>
        <v>0</v>
      </c>
      <c r="I49" s="146"/>
      <c r="J49" s="146"/>
    </row>
    <row r="50" spans="2:14" x14ac:dyDescent="0.25">
      <c r="B50" s="270" t="s">
        <v>853</v>
      </c>
      <c r="C50" s="271"/>
      <c r="D50" s="192">
        <f>'Capacity (local prices)'!E78</f>
        <v>0</v>
      </c>
      <c r="E50" s="192">
        <f>'Capacity (local prices)'!F78</f>
        <v>0</v>
      </c>
      <c r="F50" s="192">
        <f>'Capacity (local prices)'!G78</f>
        <v>0</v>
      </c>
      <c r="G50" s="192">
        <f>'Capacity (local prices)'!H78</f>
        <v>0</v>
      </c>
      <c r="H50" s="192">
        <f>'Capacity (local prices)'!I78</f>
        <v>0</v>
      </c>
      <c r="I50" s="146"/>
      <c r="J50" s="146"/>
    </row>
    <row r="51" spans="2:14" x14ac:dyDescent="0.25">
      <c r="I51" s="146"/>
      <c r="J51" s="146"/>
    </row>
    <row r="52" spans="2:14" x14ac:dyDescent="0.25">
      <c r="B52" s="268" t="s">
        <v>129</v>
      </c>
      <c r="C52" s="269"/>
      <c r="D52" s="263"/>
      <c r="E52" s="263"/>
      <c r="F52" s="263"/>
      <c r="G52" s="263"/>
      <c r="H52" s="264"/>
      <c r="I52" s="146"/>
      <c r="J52" s="146"/>
    </row>
    <row r="53" spans="2:14" x14ac:dyDescent="0.25">
      <c r="B53" s="335" t="s">
        <v>130</v>
      </c>
      <c r="C53" s="276"/>
      <c r="D53" s="367">
        <f>'Capacity (local prices)'!E90</f>
        <v>0</v>
      </c>
      <c r="E53" s="367">
        <f>'Capacity (local prices)'!F90</f>
        <v>0</v>
      </c>
      <c r="F53" s="367">
        <f>'Capacity (local prices)'!G90</f>
        <v>0</v>
      </c>
      <c r="G53" s="367">
        <f>'Capacity (local prices)'!H90</f>
        <v>0</v>
      </c>
      <c r="H53" s="367">
        <f>'Capacity (local prices)'!I90</f>
        <v>0</v>
      </c>
      <c r="I53" s="146"/>
      <c r="J53" s="146"/>
    </row>
    <row r="54" spans="2:14" x14ac:dyDescent="0.25">
      <c r="I54" s="146"/>
      <c r="J54" s="146"/>
    </row>
    <row r="55" spans="2:14" x14ac:dyDescent="0.25">
      <c r="I55" s="146"/>
      <c r="J55" s="146"/>
    </row>
    <row r="56" spans="2:14" x14ac:dyDescent="0.25">
      <c r="B56" s="275"/>
      <c r="C56" s="275"/>
      <c r="D56" s="262"/>
      <c r="E56" s="262"/>
      <c r="F56" s="262"/>
      <c r="G56" s="262"/>
      <c r="H56" s="262"/>
      <c r="I56" s="146"/>
      <c r="J56" s="146"/>
    </row>
    <row r="58" spans="2:14" x14ac:dyDescent="0.25">
      <c r="D58" s="749"/>
      <c r="E58" s="750"/>
      <c r="F58" s="750"/>
      <c r="G58" s="750"/>
      <c r="H58" s="750"/>
      <c r="I58" s="750"/>
      <c r="J58" s="750"/>
      <c r="K58" s="750"/>
      <c r="L58" s="750"/>
      <c r="M58" s="750"/>
      <c r="N58" s="750"/>
    </row>
    <row r="59" spans="2:14" x14ac:dyDescent="0.25">
      <c r="D59" s="750"/>
      <c r="E59" s="750"/>
      <c r="F59" s="750"/>
      <c r="G59" s="750"/>
      <c r="H59" s="750"/>
      <c r="I59" s="750"/>
      <c r="J59" s="750"/>
      <c r="K59" s="750"/>
      <c r="L59" s="750"/>
      <c r="M59" s="750"/>
      <c r="N59" s="750"/>
    </row>
    <row r="60" spans="2:14" x14ac:dyDescent="0.25">
      <c r="D60" s="749"/>
      <c r="E60" s="750"/>
      <c r="F60" s="750"/>
      <c r="G60" s="750"/>
      <c r="H60" s="750"/>
      <c r="I60" s="750"/>
      <c r="J60" s="750"/>
      <c r="K60" s="750"/>
      <c r="L60" s="750"/>
      <c r="M60" s="750"/>
      <c r="N60" s="750"/>
    </row>
  </sheetData>
  <sheetProtection algorithmName="SHA-512" hashValue="fQNfYoIxslNHnYA3jQ5zz58Qqjp9rp1mB0JRhOQVPFkrgDRLMo+m8BwCFhJLuB/Fnp34ufdXt4T3+LFFeqlD+Q==" saltValue="D8bvhetJNmsrXMkOEIcGgw==" spinCount="100000" sheet="1" objects="1" scenarios="1"/>
  <mergeCells count="2">
    <mergeCell ref="D58:N59"/>
    <mergeCell ref="D60:N60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1E36F-3CBA-4894-82F6-D153E585BD65}">
          <x14:formula1>
            <xm:f>'Population selection'!$S$5:$S$6</xm:f>
          </x14:formula1>
          <xm:sqref>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zoomScale="40" zoomScaleNormal="40" workbookViewId="0">
      <selection activeCell="A7" sqref="A7"/>
    </sheetView>
  </sheetViews>
  <sheetFormatPr defaultColWidth="9.140625" defaultRowHeight="14.25" x14ac:dyDescent="0.2"/>
  <cols>
    <col min="1" max="1" width="24.28515625" style="11" customWidth="1"/>
    <col min="2" max="2" width="49.42578125" style="11" customWidth="1"/>
    <col min="3" max="3" width="63.5703125" style="15" customWidth="1"/>
    <col min="4" max="4" width="20.42578125" style="11" customWidth="1"/>
    <col min="5" max="12" width="21" style="11" customWidth="1"/>
    <col min="13" max="13" width="22.85546875" style="11" customWidth="1"/>
    <col min="14" max="14" width="22.5703125" style="11" customWidth="1"/>
    <col min="15" max="15" width="25.85546875" style="11" customWidth="1"/>
    <col min="16" max="16" width="10.85546875" style="11" customWidth="1"/>
    <col min="17" max="17" width="10.85546875" style="12" customWidth="1"/>
    <col min="18" max="18" width="20.140625" style="12" customWidth="1"/>
    <col min="19" max="42" width="10.85546875" style="12" customWidth="1"/>
    <col min="43" max="50" width="10.85546875" style="13" customWidth="1"/>
    <col min="51" max="106" width="10.85546875" style="1" customWidth="1"/>
    <col min="107" max="193" width="10.85546875" style="11" customWidth="1"/>
    <col min="194" max="194" width="10.42578125" style="11" customWidth="1"/>
    <col min="195" max="16384" width="9.140625" style="11"/>
  </cols>
  <sheetData>
    <row r="1" spans="2:106" ht="15" x14ac:dyDescent="0.25">
      <c r="B1" s="9" t="s">
        <v>131</v>
      </c>
      <c r="C1" s="105"/>
      <c r="D1" s="22"/>
      <c r="E1" s="10" t="s">
        <v>132</v>
      </c>
      <c r="F1" s="7"/>
      <c r="G1" s="7"/>
    </row>
    <row r="3" spans="2:106" x14ac:dyDescent="0.2">
      <c r="B3" s="95" t="s">
        <v>133</v>
      </c>
      <c r="C3" s="515"/>
      <c r="D3" s="516"/>
      <c r="E3" s="516"/>
      <c r="F3" s="516"/>
      <c r="G3" s="96"/>
    </row>
    <row r="4" spans="2:106" ht="15" x14ac:dyDescent="0.25">
      <c r="B4" s="97"/>
      <c r="C4" s="98"/>
      <c r="D4" s="7"/>
      <c r="E4" s="7"/>
      <c r="F4" s="7"/>
      <c r="G4" s="99"/>
      <c r="L4" s="9" t="s">
        <v>134</v>
      </c>
      <c r="M4" s="9" t="s">
        <v>134</v>
      </c>
      <c r="N4" s="9" t="s">
        <v>135</v>
      </c>
      <c r="O4" s="9" t="s">
        <v>135</v>
      </c>
      <c r="P4" s="9" t="s">
        <v>136</v>
      </c>
      <c r="R4" s="183" t="s">
        <v>137</v>
      </c>
      <c r="S4" s="183" t="s">
        <v>104</v>
      </c>
      <c r="T4" s="183" t="s">
        <v>138</v>
      </c>
      <c r="V4" s="183" t="s">
        <v>139</v>
      </c>
    </row>
    <row r="5" spans="2:106" ht="28.5" x14ac:dyDescent="0.2">
      <c r="B5" s="100" t="s">
        <v>140</v>
      </c>
      <c r="C5" s="98"/>
      <c r="D5" s="7"/>
      <c r="E5" s="7"/>
      <c r="F5" s="7"/>
      <c r="G5" s="99"/>
      <c r="L5" s="16" t="s">
        <v>141</v>
      </c>
      <c r="M5" s="16" t="s">
        <v>142</v>
      </c>
      <c r="N5" s="16" t="s">
        <v>143</v>
      </c>
      <c r="O5" s="16" t="s">
        <v>144</v>
      </c>
      <c r="P5" s="19"/>
      <c r="Q5" s="17"/>
      <c r="R5" s="16" t="s">
        <v>144</v>
      </c>
      <c r="S5" s="154" t="s">
        <v>110</v>
      </c>
      <c r="V5" s="155">
        <v>4</v>
      </c>
    </row>
    <row r="6" spans="2:106" ht="15" x14ac:dyDescent="0.25">
      <c r="B6" s="100" t="s">
        <v>145</v>
      </c>
      <c r="C6" s="98"/>
      <c r="D6" s="7"/>
      <c r="E6" s="7"/>
      <c r="F6" s="7"/>
      <c r="G6" s="99"/>
      <c r="J6" s="147"/>
      <c r="L6" s="21" t="s">
        <v>146</v>
      </c>
      <c r="M6" s="21" t="s">
        <v>147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02" t="s">
        <v>43</v>
      </c>
      <c r="S6" s="154" t="s">
        <v>111</v>
      </c>
      <c r="V6" s="155">
        <v>5</v>
      </c>
    </row>
    <row r="7" spans="2:106" x14ac:dyDescent="0.2">
      <c r="B7" s="97"/>
      <c r="C7" s="98"/>
      <c r="D7" s="7"/>
      <c r="E7" s="7"/>
      <c r="F7" s="7"/>
      <c r="G7" s="99"/>
      <c r="L7" s="21" t="s">
        <v>39</v>
      </c>
      <c r="M7" s="21" t="s">
        <v>148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02" t="s">
        <v>149</v>
      </c>
      <c r="S7" s="380"/>
      <c r="V7" s="155">
        <v>6</v>
      </c>
    </row>
    <row r="8" spans="2:106" ht="19.5" customHeight="1" x14ac:dyDescent="0.2">
      <c r="B8" s="101" t="s">
        <v>150</v>
      </c>
      <c r="C8" s="102"/>
      <c r="D8" s="103"/>
      <c r="E8" s="103"/>
      <c r="F8" s="103"/>
      <c r="G8" s="104"/>
      <c r="L8" s="21" t="s">
        <v>151</v>
      </c>
      <c r="M8" s="21" t="s">
        <v>152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 x14ac:dyDescent="0.2">
      <c r="B9" s="14"/>
      <c r="L9" s="21" t="s">
        <v>153</v>
      </c>
      <c r="M9" s="21" t="s">
        <v>154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155</v>
      </c>
    </row>
    <row r="10" spans="2:106" x14ac:dyDescent="0.2">
      <c r="B10" s="14"/>
      <c r="K10" s="24"/>
      <c r="L10" s="21" t="s">
        <v>156</v>
      </c>
      <c r="M10" s="21" t="s">
        <v>157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158</v>
      </c>
    </row>
    <row r="11" spans="2:106" ht="15" x14ac:dyDescent="0.25">
      <c r="B11" s="9" t="s">
        <v>159</v>
      </c>
      <c r="C11" s="24"/>
      <c r="D11" s="24"/>
      <c r="E11" s="24"/>
      <c r="K11" s="24"/>
      <c r="L11" s="121" t="s">
        <v>160</v>
      </c>
      <c r="M11" s="21" t="s">
        <v>161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162</v>
      </c>
    </row>
    <row r="12" spans="2:106" ht="43.5" customHeight="1" x14ac:dyDescent="0.2">
      <c r="B12" s="15"/>
      <c r="D12" s="209" t="s">
        <v>163</v>
      </c>
      <c r="E12" s="209" t="s">
        <v>163</v>
      </c>
      <c r="L12" s="21" t="s">
        <v>164</v>
      </c>
      <c r="M12" s="21" t="s">
        <v>165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166</v>
      </c>
    </row>
    <row r="13" spans="2:106" s="19" customFormat="1" ht="45.95" customHeight="1" x14ac:dyDescent="0.2">
      <c r="B13" s="210" t="s">
        <v>40</v>
      </c>
      <c r="C13" s="210" t="s">
        <v>167</v>
      </c>
      <c r="D13" s="26" t="s">
        <v>168</v>
      </c>
      <c r="E13" s="26" t="s">
        <v>169</v>
      </c>
      <c r="F13" s="210" t="s">
        <v>170</v>
      </c>
      <c r="G13" s="11"/>
      <c r="H13" s="11"/>
      <c r="I13" s="11"/>
      <c r="K13" s="11"/>
      <c r="L13" s="21" t="s">
        <v>171</v>
      </c>
      <c r="M13" s="21" t="s">
        <v>172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386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 x14ac:dyDescent="0.2">
      <c r="B14" s="211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21779298</v>
      </c>
      <c r="E14" s="94">
        <f>IF(OR(D14="", D14="-"), "",VLOOKUP((CONCATENATE($N7," - ",$B14)),$C$23:$GL$550,3,FALSE))</f>
        <v>22677552</v>
      </c>
      <c r="F14" s="20">
        <f>IFERROR(D14+E14, "")</f>
        <v>44456850</v>
      </c>
      <c r="L14" s="21" t="s">
        <v>173</v>
      </c>
      <c r="M14" s="21" t="s">
        <v>174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175</v>
      </c>
    </row>
    <row r="15" spans="2:106" x14ac:dyDescent="0.2">
      <c r="B15" s="211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44456850</v>
      </c>
      <c r="L15" s="21"/>
      <c r="M15" s="21"/>
      <c r="N15" s="21"/>
      <c r="O15" s="21"/>
      <c r="P15" s="21"/>
      <c r="V15" s="155" t="s">
        <v>176</v>
      </c>
    </row>
    <row r="16" spans="2:106" ht="15" x14ac:dyDescent="0.25">
      <c r="B16" s="212" t="s">
        <v>177</v>
      </c>
      <c r="C16" s="213">
        <f>IF(C15&gt;0,C14,C15)</f>
        <v>56550138</v>
      </c>
      <c r="D16" s="213">
        <f>IF(D15&gt;0,D14,D15)</f>
        <v>21779298</v>
      </c>
      <c r="E16" s="213">
        <f>IF(E15&gt;0,E14,E15)</f>
        <v>22677552</v>
      </c>
      <c r="F16" s="213">
        <f>SUM(F15)</f>
        <v>44456850</v>
      </c>
      <c r="L16" s="22"/>
      <c r="M16" s="22"/>
      <c r="P16" s="378">
        <f>COUNTIF(P6:P14, TRUE)</f>
        <v>9</v>
      </c>
    </row>
    <row r="17" spans="1:194" ht="15" x14ac:dyDescent="0.25">
      <c r="Q17" s="23"/>
      <c r="R17" s="23"/>
    </row>
    <row r="18" spans="1:194" ht="45.6" customHeight="1" x14ac:dyDescent="0.2">
      <c r="B18" s="93"/>
      <c r="C18" s="159"/>
      <c r="D18" s="26" t="s">
        <v>163</v>
      </c>
      <c r="E18" s="26" t="s">
        <v>163</v>
      </c>
      <c r="F18" s="93"/>
      <c r="I18" s="93"/>
      <c r="J18" s="93"/>
      <c r="K18" s="24"/>
      <c r="N18" s="24"/>
    </row>
    <row r="19" spans="1:194" ht="23.1" customHeight="1" x14ac:dyDescent="0.25">
      <c r="D19" s="214">
        <v>2</v>
      </c>
      <c r="E19" s="214">
        <v>3</v>
      </c>
      <c r="F19" s="214">
        <v>4</v>
      </c>
      <c r="G19" s="214">
        <v>5</v>
      </c>
      <c r="H19" s="214">
        <v>6</v>
      </c>
      <c r="K19" s="24"/>
    </row>
    <row r="20" spans="1:194" s="1" customFormat="1" ht="48" customHeight="1" x14ac:dyDescent="0.25">
      <c r="A20" s="137" t="s">
        <v>143</v>
      </c>
      <c r="B20" s="136" t="s">
        <v>178</v>
      </c>
      <c r="C20" s="136" t="s">
        <v>179</v>
      </c>
      <c r="D20" s="85" t="s">
        <v>180</v>
      </c>
      <c r="E20" s="85" t="s">
        <v>180</v>
      </c>
      <c r="F20" s="85" t="s">
        <v>181</v>
      </c>
      <c r="G20" s="85" t="s">
        <v>181</v>
      </c>
      <c r="H20" s="85" t="s">
        <v>181</v>
      </c>
      <c r="I20" s="136" t="s">
        <v>180</v>
      </c>
      <c r="J20" s="136" t="s">
        <v>180</v>
      </c>
      <c r="K20" s="136" t="s">
        <v>182</v>
      </c>
      <c r="L20" s="136" t="s">
        <v>182</v>
      </c>
      <c r="M20" s="138" t="s">
        <v>183</v>
      </c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7"/>
      <c r="BY20" s="517"/>
      <c r="BZ20" s="517"/>
      <c r="CA20" s="517"/>
      <c r="CB20" s="517"/>
      <c r="CC20" s="517"/>
      <c r="CD20" s="517"/>
      <c r="CE20" s="517"/>
      <c r="CF20" s="517"/>
      <c r="CG20" s="517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139"/>
      <c r="CZ20" s="518" t="s">
        <v>184</v>
      </c>
      <c r="DA20" s="518"/>
      <c r="DB20" s="518"/>
      <c r="DC20" s="518"/>
      <c r="DD20" s="518"/>
      <c r="DE20" s="518"/>
      <c r="DF20" s="518"/>
      <c r="DG20" s="518"/>
      <c r="DH20" s="518"/>
      <c r="DI20" s="518"/>
      <c r="DJ20" s="518"/>
      <c r="DK20" s="518"/>
      <c r="DL20" s="518"/>
      <c r="DM20" s="518"/>
      <c r="DN20" s="518"/>
      <c r="DO20" s="518"/>
      <c r="DP20" s="518"/>
      <c r="DQ20" s="518"/>
      <c r="DR20" s="518"/>
      <c r="DS20" s="518"/>
      <c r="DT20" s="518"/>
      <c r="DU20" s="518"/>
      <c r="DV20" s="518"/>
      <c r="DW20" s="518"/>
      <c r="DX20" s="518"/>
      <c r="DY20" s="518"/>
      <c r="DZ20" s="518"/>
      <c r="EA20" s="518"/>
      <c r="EB20" s="518"/>
      <c r="EC20" s="518"/>
      <c r="ED20" s="518"/>
      <c r="EE20" s="518"/>
      <c r="EF20" s="518"/>
      <c r="EG20" s="518"/>
      <c r="EH20" s="518"/>
      <c r="EI20" s="518"/>
      <c r="EJ20" s="518"/>
      <c r="EK20" s="518"/>
      <c r="EL20" s="518"/>
      <c r="EM20" s="518"/>
      <c r="EN20" s="518"/>
      <c r="EO20" s="518"/>
      <c r="EP20" s="518"/>
      <c r="EQ20" s="518"/>
      <c r="ER20" s="518"/>
      <c r="ES20" s="518"/>
      <c r="ET20" s="518"/>
      <c r="EU20" s="518"/>
      <c r="EV20" s="518"/>
      <c r="EW20" s="518"/>
      <c r="EX20" s="518"/>
      <c r="EY20" s="518"/>
      <c r="EZ20" s="518"/>
      <c r="FA20" s="518"/>
      <c r="FB20" s="518"/>
      <c r="FC20" s="518"/>
      <c r="FD20" s="518"/>
      <c r="FE20" s="518"/>
      <c r="FF20" s="518"/>
      <c r="FG20" s="518"/>
      <c r="FH20" s="518"/>
      <c r="FI20" s="518"/>
      <c r="FJ20" s="518"/>
      <c r="FK20" s="518"/>
      <c r="FL20" s="518"/>
      <c r="FM20" s="518"/>
      <c r="FN20" s="518"/>
      <c r="FO20" s="518"/>
      <c r="FP20" s="518"/>
      <c r="FQ20" s="518"/>
      <c r="FR20" s="518"/>
      <c r="FS20" s="518"/>
      <c r="FT20" s="518"/>
      <c r="FU20" s="518"/>
      <c r="FV20" s="518"/>
      <c r="FW20" s="518"/>
      <c r="FX20" s="518"/>
      <c r="FY20" s="518"/>
      <c r="FZ20" s="518"/>
      <c r="GA20" s="518"/>
      <c r="GB20" s="518"/>
      <c r="GC20" s="518"/>
      <c r="GD20" s="518"/>
      <c r="GE20" s="518"/>
      <c r="GF20" s="518"/>
      <c r="GG20" s="518"/>
      <c r="GH20" s="518"/>
      <c r="GI20" s="518"/>
      <c r="GJ20" s="518"/>
      <c r="GK20" s="518"/>
      <c r="GL20" s="135"/>
    </row>
    <row r="21" spans="1:194" s="8" customFormat="1" ht="30" x14ac:dyDescent="0.25">
      <c r="A21" s="137"/>
      <c r="B21" s="136"/>
      <c r="C21" s="136"/>
      <c r="D21" s="25" t="s">
        <v>168</v>
      </c>
      <c r="E21" s="26" t="s">
        <v>169</v>
      </c>
      <c r="F21" s="85" t="s">
        <v>185</v>
      </c>
      <c r="G21" s="84" t="s">
        <v>183</v>
      </c>
      <c r="H21" s="84" t="s">
        <v>184</v>
      </c>
      <c r="I21" s="85" t="s">
        <v>183</v>
      </c>
      <c r="J21" s="84" t="s">
        <v>184</v>
      </c>
      <c r="K21" s="85" t="s">
        <v>183</v>
      </c>
      <c r="L21" s="27" t="s">
        <v>184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186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186</v>
      </c>
    </row>
    <row r="22" spans="1:194" s="1" customFormat="1" x14ac:dyDescent="0.2">
      <c r="A22" s="30"/>
      <c r="B22" s="72"/>
      <c r="C22" s="60"/>
      <c r="D22" s="81"/>
      <c r="E22" s="81"/>
      <c r="F22" s="519"/>
      <c r="G22" s="519"/>
      <c r="H22" s="81"/>
      <c r="I22" s="81"/>
      <c r="J22" s="81"/>
      <c r="K22" s="519"/>
      <c r="L22" s="81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519"/>
      <c r="BI22" s="519"/>
      <c r="BJ22" s="519"/>
      <c r="BK22" s="519"/>
      <c r="BL22" s="519"/>
      <c r="BM22" s="519"/>
      <c r="BN22" s="519"/>
      <c r="BO22" s="519"/>
      <c r="BP22" s="519"/>
      <c r="BQ22" s="519"/>
      <c r="BR22" s="519"/>
      <c r="BS22" s="519"/>
      <c r="BT22" s="519"/>
      <c r="BU22" s="519"/>
      <c r="BV22" s="519"/>
      <c r="BW22" s="519"/>
      <c r="BX22" s="519"/>
      <c r="BY22" s="519"/>
      <c r="BZ22" s="519"/>
      <c r="CA22" s="519"/>
      <c r="CB22" s="519"/>
      <c r="CC22" s="519"/>
      <c r="CD22" s="519"/>
      <c r="CE22" s="519"/>
      <c r="CF22" s="519"/>
      <c r="CG22" s="519"/>
      <c r="CH22" s="519"/>
      <c r="CI22" s="519"/>
      <c r="CJ22" s="519"/>
      <c r="CK22" s="519"/>
      <c r="CL22" s="519"/>
      <c r="CM22" s="519"/>
      <c r="CN22" s="519"/>
      <c r="CO22" s="519"/>
      <c r="CP22" s="519"/>
      <c r="CQ22" s="519"/>
      <c r="CR22" s="519"/>
      <c r="CS22" s="519"/>
      <c r="CT22" s="519"/>
      <c r="CU22" s="519"/>
      <c r="CV22" s="519"/>
      <c r="CW22" s="519"/>
      <c r="CX22" s="519"/>
      <c r="CY22" s="81"/>
      <c r="CZ22" s="519"/>
      <c r="DA22" s="519"/>
      <c r="DB22" s="519"/>
      <c r="DC22" s="519"/>
      <c r="DD22" s="519"/>
      <c r="DE22" s="519"/>
      <c r="DF22" s="519"/>
      <c r="DG22" s="519"/>
      <c r="DH22" s="519"/>
      <c r="DI22" s="519"/>
      <c r="DJ22" s="519"/>
      <c r="DK22" s="519"/>
      <c r="DL22" s="519"/>
      <c r="DM22" s="519"/>
      <c r="DN22" s="519"/>
      <c r="DO22" s="519"/>
      <c r="DP22" s="519"/>
      <c r="DQ22" s="519"/>
      <c r="DR22" s="519"/>
      <c r="DS22" s="519"/>
      <c r="DT22" s="519"/>
      <c r="DU22" s="519"/>
      <c r="DV22" s="519"/>
      <c r="DW22" s="519"/>
      <c r="DX22" s="519"/>
      <c r="DY22" s="519"/>
      <c r="DZ22" s="519"/>
      <c r="EA22" s="519"/>
      <c r="EB22" s="519"/>
      <c r="EC22" s="519"/>
      <c r="ED22" s="519"/>
      <c r="EE22" s="519"/>
      <c r="EF22" s="519"/>
      <c r="EG22" s="519"/>
      <c r="EH22" s="519"/>
      <c r="EI22" s="519"/>
      <c r="EJ22" s="519"/>
      <c r="EK22" s="519"/>
      <c r="EL22" s="519"/>
      <c r="EM22" s="519"/>
      <c r="EN22" s="519"/>
      <c r="EO22" s="519"/>
      <c r="EP22" s="519"/>
      <c r="EQ22" s="519"/>
      <c r="ER22" s="519"/>
      <c r="ES22" s="519"/>
      <c r="ET22" s="519"/>
      <c r="EU22" s="519"/>
      <c r="EV22" s="519"/>
      <c r="EW22" s="519"/>
      <c r="EX22" s="519"/>
      <c r="EY22" s="519"/>
      <c r="EZ22" s="519"/>
      <c r="FA22" s="519"/>
      <c r="FB22" s="519"/>
      <c r="FC22" s="519"/>
      <c r="FD22" s="519"/>
      <c r="FE22" s="519"/>
      <c r="FF22" s="519"/>
      <c r="FG22" s="519"/>
      <c r="FH22" s="519"/>
      <c r="FI22" s="519"/>
      <c r="FJ22" s="519"/>
      <c r="FK22" s="519"/>
      <c r="FL22" s="519"/>
      <c r="FM22" s="519"/>
      <c r="FN22" s="519"/>
      <c r="FO22" s="519"/>
      <c r="FP22" s="519"/>
      <c r="FQ22" s="519"/>
      <c r="FR22" s="519"/>
      <c r="FS22" s="519"/>
      <c r="FT22" s="519"/>
      <c r="FU22" s="519"/>
      <c r="FV22" s="519"/>
      <c r="FW22" s="519"/>
      <c r="FX22" s="519"/>
      <c r="FY22" s="519"/>
      <c r="FZ22" s="519"/>
      <c r="GA22" s="519"/>
      <c r="GB22" s="519"/>
      <c r="GC22" s="519"/>
      <c r="GD22" s="519"/>
      <c r="GE22" s="519"/>
      <c r="GF22" s="519"/>
      <c r="GG22" s="519"/>
      <c r="GH22" s="519"/>
      <c r="GI22" s="519"/>
      <c r="GJ22" s="519"/>
      <c r="GK22" s="519"/>
      <c r="GL22" s="81"/>
    </row>
    <row r="23" spans="1:194" s="70" customFormat="1" ht="21.75" customHeight="1" x14ac:dyDescent="0.25">
      <c r="A23" s="65" t="s">
        <v>141</v>
      </c>
      <c r="B23" s="66" t="s">
        <v>141</v>
      </c>
      <c r="C23" s="67" t="str">
        <f>CONCATENATE(A23, " - ", B23)</f>
        <v>Per 100,000 population - Per 100,000 population</v>
      </c>
      <c r="D23" s="69">
        <f>ROUND((SUM(D25:D27)/SUM($F$25:$F$27))*100000,0)</f>
        <v>38510</v>
      </c>
      <c r="E23" s="69">
        <f>(SUM(E25:E27)/SUM($F$25:$F$27))*100000</f>
        <v>40125.031416743463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 x14ac:dyDescent="0.2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 ht="15" x14ac:dyDescent="0.25">
      <c r="A25" s="74" t="s">
        <v>39</v>
      </c>
      <c r="B25" s="80" t="s">
        <v>41</v>
      </c>
      <c r="C25" s="75" t="s">
        <v>187</v>
      </c>
      <c r="D25" s="77">
        <f t="shared" ref="D25:E27" si="3">I25</f>
        <v>21779298</v>
      </c>
      <c r="E25" s="77">
        <f t="shared" si="3"/>
        <v>22677552</v>
      </c>
      <c r="F25" s="520">
        <f>G25+H25</f>
        <v>56550138</v>
      </c>
      <c r="G25" s="520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521">
        <f>SUM(M25:AD25)</f>
        <v>6203520</v>
      </c>
      <c r="L25" s="77">
        <f>SUM(CZ25:DQ25)</f>
        <v>5889768</v>
      </c>
      <c r="M25" s="520">
        <f t="shared" ref="M25:AR25" si="4">SUM(M29:M134)</f>
        <v>308815</v>
      </c>
      <c r="N25" s="520">
        <f t="shared" si="4"/>
        <v>321378</v>
      </c>
      <c r="O25" s="520">
        <f t="shared" si="4"/>
        <v>333560</v>
      </c>
      <c r="P25" s="520">
        <f t="shared" si="4"/>
        <v>344089</v>
      </c>
      <c r="Q25" s="520">
        <f t="shared" si="4"/>
        <v>354452</v>
      </c>
      <c r="R25" s="520">
        <f t="shared" si="4"/>
        <v>353655</v>
      </c>
      <c r="S25" s="520">
        <f t="shared" si="4"/>
        <v>356004</v>
      </c>
      <c r="T25" s="520">
        <f t="shared" si="4"/>
        <v>363986</v>
      </c>
      <c r="U25" s="520">
        <f t="shared" si="4"/>
        <v>374129</v>
      </c>
      <c r="V25" s="520">
        <f t="shared" si="4"/>
        <v>366587</v>
      </c>
      <c r="W25" s="520">
        <f t="shared" si="4"/>
        <v>360144</v>
      </c>
      <c r="X25" s="520">
        <f t="shared" si="4"/>
        <v>355213</v>
      </c>
      <c r="Y25" s="520">
        <f t="shared" si="4"/>
        <v>358555</v>
      </c>
      <c r="Z25" s="520">
        <f t="shared" si="4"/>
        <v>347682</v>
      </c>
      <c r="AA25" s="520">
        <f t="shared" si="4"/>
        <v>340280</v>
      </c>
      <c r="AB25" s="520">
        <f t="shared" si="4"/>
        <v>327124</v>
      </c>
      <c r="AC25" s="520">
        <f t="shared" si="4"/>
        <v>322370</v>
      </c>
      <c r="AD25" s="520">
        <f t="shared" si="4"/>
        <v>315497</v>
      </c>
      <c r="AE25" s="520">
        <f t="shared" si="4"/>
        <v>312761</v>
      </c>
      <c r="AF25" s="520">
        <f t="shared" si="4"/>
        <v>323700</v>
      </c>
      <c r="AG25" s="520">
        <f t="shared" si="4"/>
        <v>337659</v>
      </c>
      <c r="AH25" s="520">
        <f t="shared" si="4"/>
        <v>350920</v>
      </c>
      <c r="AI25" s="520">
        <f t="shared" si="4"/>
        <v>358420</v>
      </c>
      <c r="AJ25" s="520">
        <f t="shared" si="4"/>
        <v>370801</v>
      </c>
      <c r="AK25" s="520">
        <f t="shared" si="4"/>
        <v>373901</v>
      </c>
      <c r="AL25" s="520">
        <f t="shared" si="4"/>
        <v>371883</v>
      </c>
      <c r="AM25" s="520">
        <f t="shared" si="4"/>
        <v>382502</v>
      </c>
      <c r="AN25" s="520">
        <f t="shared" si="4"/>
        <v>381754</v>
      </c>
      <c r="AO25" s="520">
        <f t="shared" si="4"/>
        <v>388663</v>
      </c>
      <c r="AP25" s="520">
        <f t="shared" si="4"/>
        <v>399614</v>
      </c>
      <c r="AQ25" s="520">
        <f t="shared" si="4"/>
        <v>392851</v>
      </c>
      <c r="AR25" s="520">
        <f t="shared" si="4"/>
        <v>384813</v>
      </c>
      <c r="AS25" s="520">
        <f t="shared" ref="AS25:BX25" si="5">SUM(AS29:AS134)</f>
        <v>385952</v>
      </c>
      <c r="AT25" s="520">
        <f t="shared" si="5"/>
        <v>372700</v>
      </c>
      <c r="AU25" s="520">
        <f t="shared" si="5"/>
        <v>380096</v>
      </c>
      <c r="AV25" s="520">
        <f t="shared" si="5"/>
        <v>378573</v>
      </c>
      <c r="AW25" s="520">
        <f t="shared" si="5"/>
        <v>367247</v>
      </c>
      <c r="AX25" s="520">
        <f t="shared" si="5"/>
        <v>369196</v>
      </c>
      <c r="AY25" s="520">
        <f t="shared" si="5"/>
        <v>367387</v>
      </c>
      <c r="AZ25" s="520">
        <f t="shared" si="5"/>
        <v>370566</v>
      </c>
      <c r="BA25" s="520">
        <f t="shared" si="5"/>
        <v>371661</v>
      </c>
      <c r="BB25" s="520">
        <f t="shared" si="5"/>
        <v>358524</v>
      </c>
      <c r="BC25" s="520">
        <f t="shared" si="5"/>
        <v>335609</v>
      </c>
      <c r="BD25" s="520">
        <f t="shared" si="5"/>
        <v>329766</v>
      </c>
      <c r="BE25" s="520">
        <f t="shared" si="5"/>
        <v>334708</v>
      </c>
      <c r="BF25" s="520">
        <f t="shared" si="5"/>
        <v>340715</v>
      </c>
      <c r="BG25" s="520">
        <f t="shared" si="5"/>
        <v>345236</v>
      </c>
      <c r="BH25" s="520">
        <f t="shared" si="5"/>
        <v>359601</v>
      </c>
      <c r="BI25" s="520">
        <f t="shared" si="5"/>
        <v>374360</v>
      </c>
      <c r="BJ25" s="520">
        <f t="shared" si="5"/>
        <v>383296</v>
      </c>
      <c r="BK25" s="520">
        <f t="shared" si="5"/>
        <v>374154</v>
      </c>
      <c r="BL25" s="520">
        <f t="shared" si="5"/>
        <v>382152</v>
      </c>
      <c r="BM25" s="520">
        <f t="shared" si="5"/>
        <v>381638</v>
      </c>
      <c r="BN25" s="520">
        <f t="shared" si="5"/>
        <v>388278</v>
      </c>
      <c r="BO25" s="520">
        <f t="shared" si="5"/>
        <v>385096</v>
      </c>
      <c r="BP25" s="520">
        <f t="shared" si="5"/>
        <v>386043</v>
      </c>
      <c r="BQ25" s="520">
        <f t="shared" si="5"/>
        <v>381939</v>
      </c>
      <c r="BR25" s="520">
        <f t="shared" si="5"/>
        <v>372235</v>
      </c>
      <c r="BS25" s="520">
        <f t="shared" si="5"/>
        <v>363185</v>
      </c>
      <c r="BT25" s="520">
        <f t="shared" si="5"/>
        <v>349191</v>
      </c>
      <c r="BU25" s="520">
        <f t="shared" si="5"/>
        <v>333011</v>
      </c>
      <c r="BV25" s="520">
        <f t="shared" si="5"/>
        <v>324227</v>
      </c>
      <c r="BW25" s="520">
        <f t="shared" si="5"/>
        <v>316683</v>
      </c>
      <c r="BX25" s="520">
        <f t="shared" si="5"/>
        <v>303232</v>
      </c>
      <c r="BY25" s="520">
        <f t="shared" ref="BY25:DD25" si="6">SUM(BY29:BY134)</f>
        <v>291336</v>
      </c>
      <c r="BZ25" s="520">
        <f t="shared" si="6"/>
        <v>278378</v>
      </c>
      <c r="CA25" s="520">
        <f t="shared" si="6"/>
        <v>276173</v>
      </c>
      <c r="CB25" s="520">
        <f t="shared" si="6"/>
        <v>271510</v>
      </c>
      <c r="CC25" s="520">
        <f t="shared" si="6"/>
        <v>260801</v>
      </c>
      <c r="CD25" s="520">
        <f t="shared" si="6"/>
        <v>260852</v>
      </c>
      <c r="CE25" s="520">
        <f t="shared" si="6"/>
        <v>263006</v>
      </c>
      <c r="CF25" s="520">
        <f t="shared" si="6"/>
        <v>268821</v>
      </c>
      <c r="CG25" s="520">
        <f t="shared" si="6"/>
        <v>280766</v>
      </c>
      <c r="CH25" s="520">
        <f t="shared" si="6"/>
        <v>302439</v>
      </c>
      <c r="CI25" s="520">
        <f t="shared" si="6"/>
        <v>228895</v>
      </c>
      <c r="CJ25" s="520">
        <f t="shared" si="6"/>
        <v>217830</v>
      </c>
      <c r="CK25" s="520">
        <f t="shared" si="6"/>
        <v>213013</v>
      </c>
      <c r="CL25" s="520">
        <f t="shared" si="6"/>
        <v>192013</v>
      </c>
      <c r="CM25" s="520">
        <f t="shared" si="6"/>
        <v>166567</v>
      </c>
      <c r="CN25" s="520">
        <f t="shared" si="6"/>
        <v>144651</v>
      </c>
      <c r="CO25" s="520">
        <f t="shared" si="6"/>
        <v>146189</v>
      </c>
      <c r="CP25" s="520">
        <f t="shared" si="6"/>
        <v>139908</v>
      </c>
      <c r="CQ25" s="520">
        <f t="shared" si="6"/>
        <v>130442</v>
      </c>
      <c r="CR25" s="520">
        <f t="shared" si="6"/>
        <v>118033</v>
      </c>
      <c r="CS25" s="520">
        <f t="shared" si="6"/>
        <v>105446</v>
      </c>
      <c r="CT25" s="520">
        <f t="shared" si="6"/>
        <v>93860</v>
      </c>
      <c r="CU25" s="520">
        <f t="shared" si="6"/>
        <v>80158</v>
      </c>
      <c r="CV25" s="520">
        <f t="shared" si="6"/>
        <v>69745</v>
      </c>
      <c r="CW25" s="520">
        <f t="shared" si="6"/>
        <v>60874</v>
      </c>
      <c r="CX25" s="520">
        <f t="shared" si="6"/>
        <v>51545</v>
      </c>
      <c r="CY25" s="520">
        <f t="shared" si="6"/>
        <v>169548</v>
      </c>
      <c r="CZ25" s="520">
        <f t="shared" si="6"/>
        <v>293098</v>
      </c>
      <c r="DA25" s="520">
        <f t="shared" si="6"/>
        <v>304098</v>
      </c>
      <c r="DB25" s="520">
        <f t="shared" si="6"/>
        <v>316666</v>
      </c>
      <c r="DC25" s="520">
        <f t="shared" si="6"/>
        <v>326927</v>
      </c>
      <c r="DD25" s="520">
        <f t="shared" si="6"/>
        <v>336364</v>
      </c>
      <c r="DE25" s="520">
        <f t="shared" ref="DE25:EJ25" si="7">SUM(DE29:DE134)</f>
        <v>335535</v>
      </c>
      <c r="DF25" s="520">
        <f t="shared" si="7"/>
        <v>338730</v>
      </c>
      <c r="DG25" s="520">
        <f t="shared" si="7"/>
        <v>345954</v>
      </c>
      <c r="DH25" s="520">
        <f t="shared" si="7"/>
        <v>356419</v>
      </c>
      <c r="DI25" s="520">
        <f t="shared" si="7"/>
        <v>348459</v>
      </c>
      <c r="DJ25" s="520">
        <f t="shared" si="7"/>
        <v>342943</v>
      </c>
      <c r="DK25" s="520">
        <f t="shared" si="7"/>
        <v>337660</v>
      </c>
      <c r="DL25" s="520">
        <f t="shared" si="7"/>
        <v>340266</v>
      </c>
      <c r="DM25" s="520">
        <f t="shared" si="7"/>
        <v>329091</v>
      </c>
      <c r="DN25" s="520">
        <f t="shared" si="7"/>
        <v>323745</v>
      </c>
      <c r="DO25" s="520">
        <f t="shared" si="7"/>
        <v>310632</v>
      </c>
      <c r="DP25" s="520">
        <f t="shared" si="7"/>
        <v>305653</v>
      </c>
      <c r="DQ25" s="520">
        <f t="shared" si="7"/>
        <v>297528</v>
      </c>
      <c r="DR25" s="520">
        <f t="shared" si="7"/>
        <v>293850</v>
      </c>
      <c r="DS25" s="520">
        <f t="shared" si="7"/>
        <v>306756</v>
      </c>
      <c r="DT25" s="520">
        <f t="shared" si="7"/>
        <v>315496</v>
      </c>
      <c r="DU25" s="520">
        <f t="shared" si="7"/>
        <v>328567</v>
      </c>
      <c r="DV25" s="520">
        <f t="shared" si="7"/>
        <v>335796</v>
      </c>
      <c r="DW25" s="520">
        <f t="shared" si="7"/>
        <v>349599</v>
      </c>
      <c r="DX25" s="520">
        <f t="shared" si="7"/>
        <v>351363</v>
      </c>
      <c r="DY25" s="520">
        <f t="shared" si="7"/>
        <v>353228</v>
      </c>
      <c r="DZ25" s="520">
        <f t="shared" si="7"/>
        <v>363407</v>
      </c>
      <c r="EA25" s="520">
        <f t="shared" si="7"/>
        <v>365436</v>
      </c>
      <c r="EB25" s="520">
        <f t="shared" si="7"/>
        <v>379850</v>
      </c>
      <c r="EC25" s="520">
        <f t="shared" si="7"/>
        <v>385156</v>
      </c>
      <c r="ED25" s="520">
        <f t="shared" si="7"/>
        <v>379113</v>
      </c>
      <c r="EE25" s="520">
        <f t="shared" si="7"/>
        <v>379925</v>
      </c>
      <c r="EF25" s="520">
        <f t="shared" si="7"/>
        <v>387224</v>
      </c>
      <c r="EG25" s="520">
        <f t="shared" si="7"/>
        <v>381253</v>
      </c>
      <c r="EH25" s="520">
        <f t="shared" si="7"/>
        <v>380725</v>
      </c>
      <c r="EI25" s="520">
        <f t="shared" si="7"/>
        <v>380382</v>
      </c>
      <c r="EJ25" s="520">
        <f t="shared" si="7"/>
        <v>373787</v>
      </c>
      <c r="EK25" s="520">
        <f t="shared" ref="EK25:FP25" si="8">SUM(EK29:EK134)</f>
        <v>376713</v>
      </c>
      <c r="EL25" s="520">
        <f t="shared" si="8"/>
        <v>376427</v>
      </c>
      <c r="EM25" s="520">
        <f t="shared" si="8"/>
        <v>377931</v>
      </c>
      <c r="EN25" s="520">
        <f t="shared" si="8"/>
        <v>378222</v>
      </c>
      <c r="EO25" s="520">
        <f t="shared" si="8"/>
        <v>361624</v>
      </c>
      <c r="EP25" s="520">
        <f t="shared" si="8"/>
        <v>336647</v>
      </c>
      <c r="EQ25" s="520">
        <f t="shared" si="8"/>
        <v>331442</v>
      </c>
      <c r="ER25" s="520">
        <f t="shared" si="8"/>
        <v>338100</v>
      </c>
      <c r="ES25" s="520">
        <f t="shared" si="8"/>
        <v>344586</v>
      </c>
      <c r="ET25" s="520">
        <f t="shared" si="8"/>
        <v>350995</v>
      </c>
      <c r="EU25" s="520">
        <f t="shared" si="8"/>
        <v>365074</v>
      </c>
      <c r="EV25" s="520">
        <f t="shared" si="8"/>
        <v>380075</v>
      </c>
      <c r="EW25" s="520">
        <f t="shared" si="8"/>
        <v>394701</v>
      </c>
      <c r="EX25" s="520">
        <f t="shared" si="8"/>
        <v>384751</v>
      </c>
      <c r="EY25" s="520">
        <f t="shared" si="8"/>
        <v>393563</v>
      </c>
      <c r="EZ25" s="520">
        <f t="shared" si="8"/>
        <v>392445</v>
      </c>
      <c r="FA25" s="520">
        <f t="shared" si="8"/>
        <v>395838</v>
      </c>
      <c r="FB25" s="520">
        <f t="shared" si="8"/>
        <v>397436</v>
      </c>
      <c r="FC25" s="520">
        <f t="shared" si="8"/>
        <v>398256</v>
      </c>
      <c r="FD25" s="520">
        <f t="shared" si="8"/>
        <v>393381</v>
      </c>
      <c r="FE25" s="520">
        <f t="shared" si="8"/>
        <v>383788</v>
      </c>
      <c r="FF25" s="520">
        <f t="shared" si="8"/>
        <v>373754</v>
      </c>
      <c r="FG25" s="520">
        <f t="shared" si="8"/>
        <v>360010</v>
      </c>
      <c r="FH25" s="520">
        <f t="shared" si="8"/>
        <v>344951</v>
      </c>
      <c r="FI25" s="520">
        <f t="shared" si="8"/>
        <v>336192</v>
      </c>
      <c r="FJ25" s="520">
        <f t="shared" si="8"/>
        <v>328213</v>
      </c>
      <c r="FK25" s="520">
        <f t="shared" si="8"/>
        <v>315661</v>
      </c>
      <c r="FL25" s="520">
        <f t="shared" si="8"/>
        <v>303307</v>
      </c>
      <c r="FM25" s="520">
        <f t="shared" si="8"/>
        <v>292765</v>
      </c>
      <c r="FN25" s="520">
        <f t="shared" si="8"/>
        <v>293735</v>
      </c>
      <c r="FO25" s="520">
        <f t="shared" si="8"/>
        <v>288334</v>
      </c>
      <c r="FP25" s="520">
        <f t="shared" si="8"/>
        <v>280496</v>
      </c>
      <c r="FQ25" s="520">
        <f t="shared" ref="FQ25:GL25" si="9">SUM(FQ29:FQ134)</f>
        <v>281256</v>
      </c>
      <c r="FR25" s="520">
        <f t="shared" si="9"/>
        <v>287053</v>
      </c>
      <c r="FS25" s="520">
        <f t="shared" si="9"/>
        <v>291941</v>
      </c>
      <c r="FT25" s="520">
        <f t="shared" si="9"/>
        <v>307142</v>
      </c>
      <c r="FU25" s="520">
        <f t="shared" si="9"/>
        <v>330413</v>
      </c>
      <c r="FV25" s="520">
        <f t="shared" si="9"/>
        <v>253652</v>
      </c>
      <c r="FW25" s="520">
        <f t="shared" si="9"/>
        <v>244025</v>
      </c>
      <c r="FX25" s="520">
        <f t="shared" si="9"/>
        <v>240429</v>
      </c>
      <c r="FY25" s="520">
        <f t="shared" si="9"/>
        <v>221693</v>
      </c>
      <c r="FZ25" s="520">
        <f t="shared" si="9"/>
        <v>195845</v>
      </c>
      <c r="GA25" s="520">
        <f t="shared" si="9"/>
        <v>173926</v>
      </c>
      <c r="GB25" s="520">
        <f t="shared" si="9"/>
        <v>177589</v>
      </c>
      <c r="GC25" s="520">
        <f t="shared" si="9"/>
        <v>173173</v>
      </c>
      <c r="GD25" s="520">
        <f t="shared" si="9"/>
        <v>164396</v>
      </c>
      <c r="GE25" s="520">
        <f t="shared" si="9"/>
        <v>153030</v>
      </c>
      <c r="GF25" s="520">
        <f t="shared" si="9"/>
        <v>140983</v>
      </c>
      <c r="GG25" s="520">
        <f t="shared" si="9"/>
        <v>129198</v>
      </c>
      <c r="GH25" s="520">
        <f t="shared" si="9"/>
        <v>114852</v>
      </c>
      <c r="GI25" s="520">
        <f t="shared" si="9"/>
        <v>104116</v>
      </c>
      <c r="GJ25" s="520">
        <f t="shared" si="9"/>
        <v>95623</v>
      </c>
      <c r="GK25" s="520">
        <f t="shared" si="9"/>
        <v>85372</v>
      </c>
      <c r="GL25" s="520">
        <f t="shared" si="9"/>
        <v>351519</v>
      </c>
    </row>
    <row r="26" spans="1:194" s="8" customFormat="1" ht="15" x14ac:dyDescent="0.25">
      <c r="A26" s="32" t="s">
        <v>39</v>
      </c>
      <c r="B26" s="78" t="s">
        <v>188</v>
      </c>
      <c r="C26" s="33" t="s">
        <v>189</v>
      </c>
      <c r="D26" s="35">
        <f t="shared" si="3"/>
        <v>1240703</v>
      </c>
      <c r="E26" s="35">
        <f t="shared" si="3"/>
        <v>1299011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0">SUM(N136:N142)</f>
        <v>15891</v>
      </c>
      <c r="O26" s="36">
        <f t="shared" si="10"/>
        <v>16673</v>
      </c>
      <c r="P26" s="36">
        <f t="shared" si="10"/>
        <v>17145</v>
      </c>
      <c r="Q26" s="36">
        <f t="shared" si="10"/>
        <v>17774</v>
      </c>
      <c r="R26" s="36">
        <f t="shared" si="10"/>
        <v>17958</v>
      </c>
      <c r="S26" s="36">
        <f t="shared" si="10"/>
        <v>18215</v>
      </c>
      <c r="T26" s="36">
        <f t="shared" si="10"/>
        <v>18540</v>
      </c>
      <c r="U26" s="36">
        <f t="shared" si="10"/>
        <v>19144</v>
      </c>
      <c r="V26" s="36">
        <f t="shared" si="10"/>
        <v>19574</v>
      </c>
      <c r="W26" s="36">
        <f t="shared" si="10"/>
        <v>19170</v>
      </c>
      <c r="X26" s="36">
        <f t="shared" si="10"/>
        <v>19058</v>
      </c>
      <c r="Y26" s="36">
        <f t="shared" si="10"/>
        <v>19289</v>
      </c>
      <c r="Z26" s="36">
        <f t="shared" si="10"/>
        <v>18644</v>
      </c>
      <c r="AA26" s="36">
        <f t="shared" si="10"/>
        <v>18458</v>
      </c>
      <c r="AB26" s="36">
        <f t="shared" si="10"/>
        <v>17703</v>
      </c>
      <c r="AC26" s="36">
        <f t="shared" si="10"/>
        <v>17348</v>
      </c>
      <c r="AD26" s="36">
        <f t="shared" si="10"/>
        <v>17252</v>
      </c>
      <c r="AE26" s="36">
        <f t="shared" si="10"/>
        <v>17550</v>
      </c>
      <c r="AF26" s="36">
        <f t="shared" si="10"/>
        <v>20052</v>
      </c>
      <c r="AG26" s="36">
        <f t="shared" si="10"/>
        <v>21203</v>
      </c>
      <c r="AH26" s="36">
        <f t="shared" si="10"/>
        <v>21880</v>
      </c>
      <c r="AI26" s="36">
        <f t="shared" si="10"/>
        <v>22005</v>
      </c>
      <c r="AJ26" s="36">
        <f t="shared" si="10"/>
        <v>21851</v>
      </c>
      <c r="AK26" s="36">
        <f t="shared" si="10"/>
        <v>21516</v>
      </c>
      <c r="AL26" s="36">
        <f t="shared" si="10"/>
        <v>20820</v>
      </c>
      <c r="AM26" s="36">
        <f t="shared" si="10"/>
        <v>22057</v>
      </c>
      <c r="AN26" s="36">
        <f t="shared" si="10"/>
        <v>21171</v>
      </c>
      <c r="AO26" s="36">
        <f t="shared" si="10"/>
        <v>21167</v>
      </c>
      <c r="AP26" s="36">
        <f t="shared" si="10"/>
        <v>21662</v>
      </c>
      <c r="AQ26" s="36">
        <f t="shared" si="10"/>
        <v>20866</v>
      </c>
      <c r="AR26" s="36">
        <f t="shared" si="10"/>
        <v>20228</v>
      </c>
      <c r="AS26" s="36">
        <f t="shared" si="10"/>
        <v>19657</v>
      </c>
      <c r="AT26" s="36">
        <f t="shared" si="10"/>
        <v>18889</v>
      </c>
      <c r="AU26" s="36">
        <f t="shared" si="10"/>
        <v>18939</v>
      </c>
      <c r="AV26" s="36">
        <f t="shared" si="10"/>
        <v>18787</v>
      </c>
      <c r="AW26" s="36">
        <f t="shared" si="10"/>
        <v>18131</v>
      </c>
      <c r="AX26" s="36">
        <f t="shared" si="10"/>
        <v>18270</v>
      </c>
      <c r="AY26" s="36">
        <f t="shared" si="10"/>
        <v>17875</v>
      </c>
      <c r="AZ26" s="36">
        <f t="shared" si="10"/>
        <v>18666</v>
      </c>
      <c r="BA26" s="36">
        <f t="shared" si="10"/>
        <v>18649</v>
      </c>
      <c r="BB26" s="36">
        <f t="shared" si="10"/>
        <v>17784</v>
      </c>
      <c r="BC26" s="36">
        <f t="shared" si="10"/>
        <v>16091</v>
      </c>
      <c r="BD26" s="36">
        <f t="shared" si="10"/>
        <v>16484</v>
      </c>
      <c r="BE26" s="36">
        <f t="shared" si="10"/>
        <v>16282</v>
      </c>
      <c r="BF26" s="36">
        <f t="shared" si="10"/>
        <v>17080</v>
      </c>
      <c r="BG26" s="36">
        <f t="shared" si="10"/>
        <v>17496</v>
      </c>
      <c r="BH26" s="36">
        <f t="shared" si="10"/>
        <v>18568</v>
      </c>
      <c r="BI26" s="36">
        <f t="shared" si="10"/>
        <v>20001</v>
      </c>
      <c r="BJ26" s="36">
        <f t="shared" si="10"/>
        <v>20824</v>
      </c>
      <c r="BK26" s="36">
        <f t="shared" si="10"/>
        <v>20186</v>
      </c>
      <c r="BL26" s="36">
        <f t="shared" si="10"/>
        <v>21236</v>
      </c>
      <c r="BM26" s="36">
        <f t="shared" si="10"/>
        <v>20920</v>
      </c>
      <c r="BN26" s="36">
        <f t="shared" si="10"/>
        <v>21585</v>
      </c>
      <c r="BO26" s="36">
        <f t="shared" si="10"/>
        <v>21511</v>
      </c>
      <c r="BP26" s="36">
        <f t="shared" si="10"/>
        <v>22202</v>
      </c>
      <c r="BQ26" s="36">
        <f t="shared" si="10"/>
        <v>22109</v>
      </c>
      <c r="BR26" s="36">
        <f t="shared" si="10"/>
        <v>21528</v>
      </c>
      <c r="BS26" s="36">
        <f t="shared" si="10"/>
        <v>21614</v>
      </c>
      <c r="BT26" s="36">
        <f t="shared" si="10"/>
        <v>20628</v>
      </c>
      <c r="BU26" s="36">
        <f t="shared" si="10"/>
        <v>19962</v>
      </c>
      <c r="BV26" s="36">
        <f t="shared" si="10"/>
        <v>19722</v>
      </c>
      <c r="BW26" s="36">
        <f t="shared" si="10"/>
        <v>19478</v>
      </c>
      <c r="BX26" s="36">
        <f t="shared" si="10"/>
        <v>18902</v>
      </c>
      <c r="BY26" s="36">
        <f t="shared" si="10"/>
        <v>17851</v>
      </c>
      <c r="BZ26" s="36">
        <f t="shared" ref="BZ26:EK26" si="11">SUM(BZ136:BZ142)</f>
        <v>17548</v>
      </c>
      <c r="CA26" s="36">
        <f t="shared" si="11"/>
        <v>17867</v>
      </c>
      <c r="CB26" s="36">
        <f t="shared" si="11"/>
        <v>17759</v>
      </c>
      <c r="CC26" s="36">
        <f t="shared" si="11"/>
        <v>17159</v>
      </c>
      <c r="CD26" s="36">
        <f t="shared" si="11"/>
        <v>16981</v>
      </c>
      <c r="CE26" s="36">
        <f t="shared" si="11"/>
        <v>17568</v>
      </c>
      <c r="CF26" s="36">
        <f t="shared" si="11"/>
        <v>17945</v>
      </c>
      <c r="CG26" s="36">
        <f t="shared" si="11"/>
        <v>18643</v>
      </c>
      <c r="CH26" s="36">
        <f t="shared" si="11"/>
        <v>19405</v>
      </c>
      <c r="CI26" s="36">
        <f t="shared" si="11"/>
        <v>14426</v>
      </c>
      <c r="CJ26" s="36">
        <f t="shared" si="11"/>
        <v>14084</v>
      </c>
      <c r="CK26" s="36">
        <f t="shared" si="11"/>
        <v>13825</v>
      </c>
      <c r="CL26" s="36">
        <f t="shared" si="11"/>
        <v>12699</v>
      </c>
      <c r="CM26" s="36">
        <f t="shared" si="11"/>
        <v>11161</v>
      </c>
      <c r="CN26" s="36">
        <f t="shared" si="11"/>
        <v>9717</v>
      </c>
      <c r="CO26" s="36">
        <f t="shared" si="11"/>
        <v>9472</v>
      </c>
      <c r="CP26" s="36">
        <f t="shared" si="11"/>
        <v>8924</v>
      </c>
      <c r="CQ26" s="36">
        <f t="shared" si="11"/>
        <v>8177</v>
      </c>
      <c r="CR26" s="36">
        <f t="shared" si="11"/>
        <v>7171</v>
      </c>
      <c r="CS26" s="36">
        <f t="shared" si="11"/>
        <v>6540</v>
      </c>
      <c r="CT26" s="36">
        <f t="shared" si="11"/>
        <v>5788</v>
      </c>
      <c r="CU26" s="36">
        <f t="shared" si="11"/>
        <v>4947</v>
      </c>
      <c r="CV26" s="36">
        <f t="shared" si="11"/>
        <v>4365</v>
      </c>
      <c r="CW26" s="36">
        <f t="shared" si="11"/>
        <v>3609</v>
      </c>
      <c r="CX26" s="36">
        <f t="shared" si="11"/>
        <v>3074</v>
      </c>
      <c r="CY26" s="36">
        <f t="shared" si="11"/>
        <v>9914</v>
      </c>
      <c r="CZ26" s="36">
        <f t="shared" si="11"/>
        <v>14416</v>
      </c>
      <c r="DA26" s="36">
        <f t="shared" si="11"/>
        <v>14946</v>
      </c>
      <c r="DB26" s="36">
        <f t="shared" si="11"/>
        <v>15987</v>
      </c>
      <c r="DC26" s="36">
        <f t="shared" si="11"/>
        <v>16423</v>
      </c>
      <c r="DD26" s="36">
        <f t="shared" si="11"/>
        <v>17101</v>
      </c>
      <c r="DE26" s="36">
        <f t="shared" si="11"/>
        <v>17059</v>
      </c>
      <c r="DF26" s="36">
        <f t="shared" si="11"/>
        <v>17171</v>
      </c>
      <c r="DG26" s="36">
        <f t="shared" si="11"/>
        <v>17634</v>
      </c>
      <c r="DH26" s="36">
        <f t="shared" si="11"/>
        <v>18294</v>
      </c>
      <c r="DI26" s="36">
        <f t="shared" si="11"/>
        <v>18589</v>
      </c>
      <c r="DJ26" s="36">
        <f t="shared" si="11"/>
        <v>18344</v>
      </c>
      <c r="DK26" s="36">
        <f t="shared" si="11"/>
        <v>17894</v>
      </c>
      <c r="DL26" s="36">
        <f t="shared" si="11"/>
        <v>18387</v>
      </c>
      <c r="DM26" s="36">
        <f t="shared" si="11"/>
        <v>17684</v>
      </c>
      <c r="DN26" s="36">
        <f t="shared" si="11"/>
        <v>17509</v>
      </c>
      <c r="DO26" s="36">
        <f t="shared" si="11"/>
        <v>17071</v>
      </c>
      <c r="DP26" s="36">
        <f t="shared" si="11"/>
        <v>16514</v>
      </c>
      <c r="DQ26" s="36">
        <f t="shared" si="11"/>
        <v>16028</v>
      </c>
      <c r="DR26" s="36">
        <f t="shared" si="11"/>
        <v>16192</v>
      </c>
      <c r="DS26" s="36">
        <f t="shared" si="11"/>
        <v>18111</v>
      </c>
      <c r="DT26" s="36">
        <f t="shared" si="11"/>
        <v>19333</v>
      </c>
      <c r="DU26" s="36">
        <f t="shared" si="11"/>
        <v>19865</v>
      </c>
      <c r="DV26" s="36">
        <f t="shared" si="11"/>
        <v>19969</v>
      </c>
      <c r="DW26" s="36">
        <f t="shared" si="11"/>
        <v>19811</v>
      </c>
      <c r="DX26" s="36">
        <f t="shared" si="11"/>
        <v>19124</v>
      </c>
      <c r="DY26" s="36">
        <f t="shared" si="11"/>
        <v>18843</v>
      </c>
      <c r="DZ26" s="36">
        <f t="shared" si="11"/>
        <v>20044</v>
      </c>
      <c r="EA26" s="36">
        <f t="shared" si="11"/>
        <v>20380</v>
      </c>
      <c r="EB26" s="36">
        <f t="shared" si="11"/>
        <v>21069</v>
      </c>
      <c r="EC26" s="36">
        <f t="shared" si="11"/>
        <v>20901</v>
      </c>
      <c r="ED26" s="36">
        <f t="shared" si="11"/>
        <v>20024</v>
      </c>
      <c r="EE26" s="36">
        <f t="shared" si="11"/>
        <v>20148</v>
      </c>
      <c r="EF26" s="36">
        <f t="shared" si="11"/>
        <v>19751</v>
      </c>
      <c r="EG26" s="36">
        <f t="shared" si="11"/>
        <v>19217</v>
      </c>
      <c r="EH26" s="36">
        <f t="shared" si="11"/>
        <v>18953</v>
      </c>
      <c r="EI26" s="36">
        <f t="shared" si="11"/>
        <v>19294</v>
      </c>
      <c r="EJ26" s="36">
        <f t="shared" si="11"/>
        <v>18336</v>
      </c>
      <c r="EK26" s="36">
        <f t="shared" si="11"/>
        <v>18733</v>
      </c>
      <c r="EL26" s="36">
        <f t="shared" ref="EL26:GL26" si="12">SUM(EL136:EL142)</f>
        <v>18580</v>
      </c>
      <c r="EM26" s="36">
        <f t="shared" si="12"/>
        <v>19201</v>
      </c>
      <c r="EN26" s="36">
        <f t="shared" si="12"/>
        <v>19057</v>
      </c>
      <c r="EO26" s="36">
        <f t="shared" si="12"/>
        <v>17873</v>
      </c>
      <c r="EP26" s="36">
        <f t="shared" si="12"/>
        <v>16943</v>
      </c>
      <c r="EQ26" s="36">
        <f t="shared" si="12"/>
        <v>16670</v>
      </c>
      <c r="ER26" s="36">
        <f t="shared" si="12"/>
        <v>17097</v>
      </c>
      <c r="ES26" s="36">
        <f t="shared" si="12"/>
        <v>17588</v>
      </c>
      <c r="ET26" s="36">
        <f t="shared" si="12"/>
        <v>18334</v>
      </c>
      <c r="EU26" s="36">
        <f t="shared" si="12"/>
        <v>19572</v>
      </c>
      <c r="EV26" s="36">
        <f t="shared" si="12"/>
        <v>20819</v>
      </c>
      <c r="EW26" s="36">
        <f t="shared" si="12"/>
        <v>22183</v>
      </c>
      <c r="EX26" s="36">
        <f t="shared" si="12"/>
        <v>21485</v>
      </c>
      <c r="EY26" s="36">
        <f t="shared" si="12"/>
        <v>22395</v>
      </c>
      <c r="EZ26" s="36">
        <f t="shared" si="12"/>
        <v>22218</v>
      </c>
      <c r="FA26" s="36">
        <f t="shared" si="12"/>
        <v>22660</v>
      </c>
      <c r="FB26" s="36">
        <f t="shared" si="12"/>
        <v>22774</v>
      </c>
      <c r="FC26" s="36">
        <f t="shared" si="12"/>
        <v>23461</v>
      </c>
      <c r="FD26" s="36">
        <f t="shared" si="12"/>
        <v>23451</v>
      </c>
      <c r="FE26" s="36">
        <f t="shared" si="12"/>
        <v>22791</v>
      </c>
      <c r="FF26" s="36">
        <f t="shared" si="12"/>
        <v>22462</v>
      </c>
      <c r="FG26" s="36">
        <f t="shared" si="12"/>
        <v>21976</v>
      </c>
      <c r="FH26" s="36">
        <f t="shared" si="12"/>
        <v>21175</v>
      </c>
      <c r="FI26" s="36">
        <f t="shared" si="12"/>
        <v>20867</v>
      </c>
      <c r="FJ26" s="36">
        <f t="shared" si="12"/>
        <v>20542</v>
      </c>
      <c r="FK26" s="36">
        <f t="shared" si="12"/>
        <v>19725</v>
      </c>
      <c r="FL26" s="36">
        <f t="shared" si="12"/>
        <v>19192</v>
      </c>
      <c r="FM26" s="36">
        <f t="shared" si="12"/>
        <v>18415</v>
      </c>
      <c r="FN26" s="36">
        <f t="shared" si="12"/>
        <v>18993</v>
      </c>
      <c r="FO26" s="36">
        <f t="shared" si="12"/>
        <v>18762</v>
      </c>
      <c r="FP26" s="36">
        <f t="shared" si="12"/>
        <v>18115</v>
      </c>
      <c r="FQ26" s="36">
        <f t="shared" si="12"/>
        <v>18356</v>
      </c>
      <c r="FR26" s="36">
        <f t="shared" si="12"/>
        <v>18517</v>
      </c>
      <c r="FS26" s="36">
        <f t="shared" si="12"/>
        <v>18818</v>
      </c>
      <c r="FT26" s="36">
        <f t="shared" si="12"/>
        <v>19771</v>
      </c>
      <c r="FU26" s="36">
        <f t="shared" si="12"/>
        <v>20810</v>
      </c>
      <c r="FV26" s="36">
        <f t="shared" si="12"/>
        <v>15983</v>
      </c>
      <c r="FW26" s="36">
        <f t="shared" si="12"/>
        <v>15564</v>
      </c>
      <c r="FX26" s="36">
        <f t="shared" si="12"/>
        <v>15202</v>
      </c>
      <c r="FY26" s="36">
        <f t="shared" si="12"/>
        <v>14144</v>
      </c>
      <c r="FZ26" s="36">
        <f t="shared" si="12"/>
        <v>12972</v>
      </c>
      <c r="GA26" s="36">
        <f t="shared" si="12"/>
        <v>11655</v>
      </c>
      <c r="GB26" s="36">
        <f t="shared" si="12"/>
        <v>11099</v>
      </c>
      <c r="GC26" s="36">
        <f t="shared" si="12"/>
        <v>10716</v>
      </c>
      <c r="GD26" s="36">
        <f t="shared" si="12"/>
        <v>10208</v>
      </c>
      <c r="GE26" s="36">
        <f t="shared" si="12"/>
        <v>9475</v>
      </c>
      <c r="GF26" s="36">
        <f t="shared" si="12"/>
        <v>8784</v>
      </c>
      <c r="GG26" s="36">
        <f t="shared" si="12"/>
        <v>7896</v>
      </c>
      <c r="GH26" s="36">
        <f t="shared" si="12"/>
        <v>7261</v>
      </c>
      <c r="GI26" s="36">
        <f t="shared" si="12"/>
        <v>6529</v>
      </c>
      <c r="GJ26" s="36">
        <f t="shared" si="12"/>
        <v>5820</v>
      </c>
      <c r="GK26" s="36">
        <f t="shared" si="12"/>
        <v>5111</v>
      </c>
      <c r="GL26" s="36">
        <f t="shared" si="12"/>
        <v>20846</v>
      </c>
    </row>
    <row r="27" spans="1:194" s="8" customFormat="1" ht="15" x14ac:dyDescent="0.25">
      <c r="A27" s="38" t="s">
        <v>39</v>
      </c>
      <c r="B27" s="79" t="s">
        <v>190</v>
      </c>
      <c r="C27" s="39" t="s">
        <v>191</v>
      </c>
      <c r="D27" s="41">
        <f t="shared" si="3"/>
        <v>707833</v>
      </c>
      <c r="E27" s="41">
        <f t="shared" si="3"/>
        <v>746569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3">SUM(N144:N148)</f>
        <v>11754</v>
      </c>
      <c r="O27" s="42">
        <f t="shared" si="13"/>
        <v>12036</v>
      </c>
      <c r="P27" s="42">
        <f t="shared" si="13"/>
        <v>12480</v>
      </c>
      <c r="Q27" s="42">
        <f t="shared" si="13"/>
        <v>13045</v>
      </c>
      <c r="R27" s="42">
        <f t="shared" si="13"/>
        <v>12790</v>
      </c>
      <c r="S27" s="42">
        <f t="shared" si="13"/>
        <v>12816</v>
      </c>
      <c r="T27" s="42">
        <f t="shared" si="13"/>
        <v>12931</v>
      </c>
      <c r="U27" s="42">
        <f t="shared" si="13"/>
        <v>13511</v>
      </c>
      <c r="V27" s="42">
        <f t="shared" si="13"/>
        <v>13271</v>
      </c>
      <c r="W27" s="42">
        <f t="shared" si="13"/>
        <v>13178</v>
      </c>
      <c r="X27" s="42">
        <f t="shared" si="13"/>
        <v>13435</v>
      </c>
      <c r="Y27" s="42">
        <f t="shared" si="13"/>
        <v>13426</v>
      </c>
      <c r="Z27" s="42">
        <f t="shared" si="13"/>
        <v>12869</v>
      </c>
      <c r="AA27" s="42">
        <f t="shared" si="13"/>
        <v>12239</v>
      </c>
      <c r="AB27" s="42">
        <f t="shared" si="13"/>
        <v>11951</v>
      </c>
      <c r="AC27" s="42">
        <f t="shared" si="13"/>
        <v>11819</v>
      </c>
      <c r="AD27" s="42">
        <f t="shared" si="13"/>
        <v>11417</v>
      </c>
      <c r="AE27" s="42">
        <f t="shared" si="13"/>
        <v>11420</v>
      </c>
      <c r="AF27" s="42">
        <f t="shared" si="13"/>
        <v>11097</v>
      </c>
      <c r="AG27" s="42">
        <f t="shared" si="13"/>
        <v>11588</v>
      </c>
      <c r="AH27" s="42">
        <f t="shared" si="13"/>
        <v>11795</v>
      </c>
      <c r="AI27" s="42">
        <f t="shared" si="13"/>
        <v>11749</v>
      </c>
      <c r="AJ27" s="42">
        <f t="shared" si="13"/>
        <v>11678</v>
      </c>
      <c r="AK27" s="42">
        <f t="shared" si="13"/>
        <v>11764</v>
      </c>
      <c r="AL27" s="42">
        <f t="shared" si="13"/>
        <v>11782</v>
      </c>
      <c r="AM27" s="42">
        <f t="shared" si="13"/>
        <v>11862</v>
      </c>
      <c r="AN27" s="42">
        <f t="shared" si="13"/>
        <v>11796</v>
      </c>
      <c r="AO27" s="42">
        <f t="shared" si="13"/>
        <v>12409</v>
      </c>
      <c r="AP27" s="42">
        <f t="shared" si="13"/>
        <v>12528</v>
      </c>
      <c r="AQ27" s="42">
        <f t="shared" si="13"/>
        <v>12541</v>
      </c>
      <c r="AR27" s="42">
        <f t="shared" si="13"/>
        <v>12501</v>
      </c>
      <c r="AS27" s="42">
        <f t="shared" si="13"/>
        <v>12559</v>
      </c>
      <c r="AT27" s="42">
        <f t="shared" si="13"/>
        <v>12669</v>
      </c>
      <c r="AU27" s="42">
        <f t="shared" si="13"/>
        <v>12613</v>
      </c>
      <c r="AV27" s="42">
        <f t="shared" si="13"/>
        <v>12436</v>
      </c>
      <c r="AW27" s="42">
        <f t="shared" si="13"/>
        <v>12207</v>
      </c>
      <c r="AX27" s="42">
        <f t="shared" si="13"/>
        <v>11994</v>
      </c>
      <c r="AY27" s="42">
        <f t="shared" si="13"/>
        <v>11891</v>
      </c>
      <c r="AZ27" s="42">
        <f t="shared" si="13"/>
        <v>12230</v>
      </c>
      <c r="BA27" s="42">
        <f t="shared" si="13"/>
        <v>12149</v>
      </c>
      <c r="BB27" s="42">
        <f t="shared" si="13"/>
        <v>11465</v>
      </c>
      <c r="BC27" s="42">
        <f t="shared" si="13"/>
        <v>11121</v>
      </c>
      <c r="BD27" s="42">
        <f t="shared" si="13"/>
        <v>11070</v>
      </c>
      <c r="BE27" s="42">
        <f t="shared" si="13"/>
        <v>11122</v>
      </c>
      <c r="BF27" s="42">
        <f t="shared" si="13"/>
        <v>11330</v>
      </c>
      <c r="BG27" s="42">
        <f t="shared" si="13"/>
        <v>11591</v>
      </c>
      <c r="BH27" s="42">
        <f t="shared" si="13"/>
        <v>12124</v>
      </c>
      <c r="BI27" s="42">
        <f t="shared" si="13"/>
        <v>12362</v>
      </c>
      <c r="BJ27" s="42">
        <f t="shared" si="13"/>
        <v>12437</v>
      </c>
      <c r="BK27" s="42">
        <f t="shared" si="13"/>
        <v>12511</v>
      </c>
      <c r="BL27" s="42">
        <f t="shared" si="13"/>
        <v>12609</v>
      </c>
      <c r="BM27" s="42">
        <f t="shared" si="13"/>
        <v>12978</v>
      </c>
      <c r="BN27" s="42">
        <f t="shared" si="13"/>
        <v>12777</v>
      </c>
      <c r="BO27" s="42">
        <f t="shared" si="13"/>
        <v>12911</v>
      </c>
      <c r="BP27" s="42">
        <f t="shared" si="13"/>
        <v>13022</v>
      </c>
      <c r="BQ27" s="42">
        <f t="shared" si="13"/>
        <v>12821</v>
      </c>
      <c r="BR27" s="42">
        <f t="shared" si="13"/>
        <v>12686</v>
      </c>
      <c r="BS27" s="42">
        <f t="shared" si="13"/>
        <v>12114</v>
      </c>
      <c r="BT27" s="42">
        <f t="shared" si="13"/>
        <v>11952</v>
      </c>
      <c r="BU27" s="42">
        <f t="shared" si="13"/>
        <v>11337</v>
      </c>
      <c r="BV27" s="42">
        <f t="shared" si="13"/>
        <v>11036</v>
      </c>
      <c r="BW27" s="42">
        <f t="shared" si="13"/>
        <v>10817</v>
      </c>
      <c r="BX27" s="42">
        <f t="shared" si="13"/>
        <v>10310</v>
      </c>
      <c r="BY27" s="42">
        <f t="shared" si="13"/>
        <v>9921</v>
      </c>
      <c r="BZ27" s="42">
        <f t="shared" ref="BZ27:EK27" si="14">SUM(BZ144:BZ148)</f>
        <v>9515</v>
      </c>
      <c r="CA27" s="42">
        <f t="shared" si="14"/>
        <v>9380</v>
      </c>
      <c r="CB27" s="42">
        <f t="shared" si="14"/>
        <v>8933</v>
      </c>
      <c r="CC27" s="42">
        <f t="shared" si="14"/>
        <v>8556</v>
      </c>
      <c r="CD27" s="42">
        <f t="shared" si="14"/>
        <v>8478</v>
      </c>
      <c r="CE27" s="42">
        <f t="shared" si="14"/>
        <v>8300</v>
      </c>
      <c r="CF27" s="42">
        <f t="shared" si="14"/>
        <v>8114</v>
      </c>
      <c r="CG27" s="42">
        <f t="shared" si="14"/>
        <v>7896</v>
      </c>
      <c r="CH27" s="42">
        <f t="shared" si="14"/>
        <v>7694</v>
      </c>
      <c r="CI27" s="42">
        <f t="shared" si="14"/>
        <v>7036</v>
      </c>
      <c r="CJ27" s="42">
        <f t="shared" si="14"/>
        <v>6851</v>
      </c>
      <c r="CK27" s="42">
        <f t="shared" si="14"/>
        <v>6637</v>
      </c>
      <c r="CL27" s="42">
        <f t="shared" si="14"/>
        <v>6160</v>
      </c>
      <c r="CM27" s="42">
        <f t="shared" si="14"/>
        <v>5444</v>
      </c>
      <c r="CN27" s="42">
        <f t="shared" si="14"/>
        <v>4630</v>
      </c>
      <c r="CO27" s="42">
        <f t="shared" si="14"/>
        <v>4308</v>
      </c>
      <c r="CP27" s="42">
        <f t="shared" si="14"/>
        <v>4200</v>
      </c>
      <c r="CQ27" s="42">
        <f t="shared" si="14"/>
        <v>3747</v>
      </c>
      <c r="CR27" s="42">
        <f t="shared" si="14"/>
        <v>3421</v>
      </c>
      <c r="CS27" s="42">
        <f t="shared" si="14"/>
        <v>2935</v>
      </c>
      <c r="CT27" s="42">
        <f t="shared" si="14"/>
        <v>2614</v>
      </c>
      <c r="CU27" s="42">
        <f t="shared" si="14"/>
        <v>2218</v>
      </c>
      <c r="CV27" s="42">
        <f t="shared" si="14"/>
        <v>1986</v>
      </c>
      <c r="CW27" s="42">
        <f t="shared" si="14"/>
        <v>1626</v>
      </c>
      <c r="CX27" s="42">
        <f t="shared" si="14"/>
        <v>1376</v>
      </c>
      <c r="CY27" s="42">
        <f t="shared" si="14"/>
        <v>4096</v>
      </c>
      <c r="CZ27" s="42">
        <f t="shared" si="14"/>
        <v>10594</v>
      </c>
      <c r="DA27" s="42">
        <f t="shared" si="14"/>
        <v>11090</v>
      </c>
      <c r="DB27" s="42">
        <f t="shared" si="14"/>
        <v>11487</v>
      </c>
      <c r="DC27" s="42">
        <f t="shared" si="14"/>
        <v>11808</v>
      </c>
      <c r="DD27" s="42">
        <f t="shared" si="14"/>
        <v>12088</v>
      </c>
      <c r="DE27" s="42">
        <f t="shared" si="14"/>
        <v>12167</v>
      </c>
      <c r="DF27" s="42">
        <f t="shared" si="14"/>
        <v>12199</v>
      </c>
      <c r="DG27" s="42">
        <f t="shared" si="14"/>
        <v>12484</v>
      </c>
      <c r="DH27" s="42">
        <f t="shared" si="14"/>
        <v>12837</v>
      </c>
      <c r="DI27" s="42">
        <f t="shared" si="14"/>
        <v>12868</v>
      </c>
      <c r="DJ27" s="42">
        <f t="shared" si="14"/>
        <v>12663</v>
      </c>
      <c r="DK27" s="42">
        <f t="shared" si="14"/>
        <v>12726</v>
      </c>
      <c r="DL27" s="42">
        <f t="shared" si="14"/>
        <v>12791</v>
      </c>
      <c r="DM27" s="42">
        <f t="shared" si="14"/>
        <v>12093</v>
      </c>
      <c r="DN27" s="42">
        <f t="shared" si="14"/>
        <v>11597</v>
      </c>
      <c r="DO27" s="42">
        <f t="shared" si="14"/>
        <v>11238</v>
      </c>
      <c r="DP27" s="42">
        <f t="shared" si="14"/>
        <v>11099</v>
      </c>
      <c r="DQ27" s="42">
        <f t="shared" si="14"/>
        <v>10957</v>
      </c>
      <c r="DR27" s="42">
        <f t="shared" si="14"/>
        <v>10916</v>
      </c>
      <c r="DS27" s="42">
        <f t="shared" si="14"/>
        <v>9954</v>
      </c>
      <c r="DT27" s="42">
        <f t="shared" si="14"/>
        <v>10004</v>
      </c>
      <c r="DU27" s="42">
        <f t="shared" si="14"/>
        <v>10830</v>
      </c>
      <c r="DV27" s="42">
        <f t="shared" si="14"/>
        <v>10751</v>
      </c>
      <c r="DW27" s="42">
        <f t="shared" si="14"/>
        <v>11162</v>
      </c>
      <c r="DX27" s="42">
        <f t="shared" si="14"/>
        <v>11003</v>
      </c>
      <c r="DY27" s="42">
        <f t="shared" si="14"/>
        <v>11076</v>
      </c>
      <c r="DZ27" s="42">
        <f t="shared" si="14"/>
        <v>11590</v>
      </c>
      <c r="EA27" s="42">
        <f t="shared" si="14"/>
        <v>11739</v>
      </c>
      <c r="EB27" s="42">
        <f t="shared" si="14"/>
        <v>12390</v>
      </c>
      <c r="EC27" s="42">
        <f t="shared" si="14"/>
        <v>12647</v>
      </c>
      <c r="ED27" s="42">
        <f t="shared" si="14"/>
        <v>12524</v>
      </c>
      <c r="EE27" s="42">
        <f t="shared" si="14"/>
        <v>12534</v>
      </c>
      <c r="EF27" s="42">
        <f t="shared" si="14"/>
        <v>12764</v>
      </c>
      <c r="EG27" s="42">
        <f t="shared" si="14"/>
        <v>12879</v>
      </c>
      <c r="EH27" s="42">
        <f t="shared" si="14"/>
        <v>12998</v>
      </c>
      <c r="EI27" s="42">
        <f t="shared" si="14"/>
        <v>12743</v>
      </c>
      <c r="EJ27" s="42">
        <f t="shared" si="14"/>
        <v>12735</v>
      </c>
      <c r="EK27" s="42">
        <f t="shared" si="14"/>
        <v>12633</v>
      </c>
      <c r="EL27" s="42">
        <f t="shared" ref="EL27:GL27" si="15">SUM(EL144:EL148)</f>
        <v>12612</v>
      </c>
      <c r="EM27" s="42">
        <f t="shared" si="15"/>
        <v>12871</v>
      </c>
      <c r="EN27" s="42">
        <f t="shared" si="15"/>
        <v>12917</v>
      </c>
      <c r="EO27" s="42">
        <f t="shared" si="15"/>
        <v>12637</v>
      </c>
      <c r="EP27" s="42">
        <f t="shared" si="15"/>
        <v>11897</v>
      </c>
      <c r="EQ27" s="42">
        <f t="shared" si="15"/>
        <v>11796</v>
      </c>
      <c r="ER27" s="42">
        <f t="shared" si="15"/>
        <v>11770</v>
      </c>
      <c r="ES27" s="42">
        <f t="shared" si="15"/>
        <v>11947</v>
      </c>
      <c r="ET27" s="42">
        <f t="shared" si="15"/>
        <v>12307</v>
      </c>
      <c r="EU27" s="42">
        <f t="shared" si="15"/>
        <v>12736</v>
      </c>
      <c r="EV27" s="42">
        <f t="shared" si="15"/>
        <v>12850</v>
      </c>
      <c r="EW27" s="42">
        <f t="shared" si="15"/>
        <v>13255</v>
      </c>
      <c r="EX27" s="42">
        <f t="shared" si="15"/>
        <v>13216</v>
      </c>
      <c r="EY27" s="42">
        <f t="shared" si="15"/>
        <v>13357</v>
      </c>
      <c r="EZ27" s="42">
        <f t="shared" si="15"/>
        <v>13446</v>
      </c>
      <c r="FA27" s="42">
        <f t="shared" si="15"/>
        <v>13444</v>
      </c>
      <c r="FB27" s="42">
        <f t="shared" si="15"/>
        <v>13334</v>
      </c>
      <c r="FC27" s="42">
        <f t="shared" si="15"/>
        <v>13647</v>
      </c>
      <c r="FD27" s="42">
        <f t="shared" si="15"/>
        <v>13329</v>
      </c>
      <c r="FE27" s="42">
        <f t="shared" si="15"/>
        <v>12795</v>
      </c>
      <c r="FF27" s="42">
        <f t="shared" si="15"/>
        <v>12722</v>
      </c>
      <c r="FG27" s="42">
        <f t="shared" si="15"/>
        <v>12415</v>
      </c>
      <c r="FH27" s="42">
        <f t="shared" si="15"/>
        <v>11909</v>
      </c>
      <c r="FI27" s="42">
        <f t="shared" si="15"/>
        <v>11456</v>
      </c>
      <c r="FJ27" s="42">
        <f t="shared" si="15"/>
        <v>11248</v>
      </c>
      <c r="FK27" s="42">
        <f t="shared" si="15"/>
        <v>10789</v>
      </c>
      <c r="FL27" s="42">
        <f t="shared" si="15"/>
        <v>10197</v>
      </c>
      <c r="FM27" s="42">
        <f t="shared" si="15"/>
        <v>9571</v>
      </c>
      <c r="FN27" s="42">
        <f t="shared" si="15"/>
        <v>9332</v>
      </c>
      <c r="FO27" s="42">
        <f t="shared" si="15"/>
        <v>9278</v>
      </c>
      <c r="FP27" s="42">
        <f t="shared" si="15"/>
        <v>8849</v>
      </c>
      <c r="FQ27" s="42">
        <f t="shared" si="15"/>
        <v>8801</v>
      </c>
      <c r="FR27" s="42">
        <f t="shared" si="15"/>
        <v>8831</v>
      </c>
      <c r="FS27" s="42">
        <f t="shared" si="15"/>
        <v>8733</v>
      </c>
      <c r="FT27" s="42">
        <f t="shared" si="15"/>
        <v>8720</v>
      </c>
      <c r="FU27" s="42">
        <f t="shared" si="15"/>
        <v>8740</v>
      </c>
      <c r="FV27" s="42">
        <f t="shared" si="15"/>
        <v>7998</v>
      </c>
      <c r="FW27" s="42">
        <f t="shared" si="15"/>
        <v>7812</v>
      </c>
      <c r="FX27" s="42">
        <f t="shared" si="15"/>
        <v>7581</v>
      </c>
      <c r="FY27" s="42">
        <f t="shared" si="15"/>
        <v>7251</v>
      </c>
      <c r="FZ27" s="42">
        <f t="shared" si="15"/>
        <v>6414</v>
      </c>
      <c r="GA27" s="42">
        <f t="shared" si="15"/>
        <v>5754</v>
      </c>
      <c r="GB27" s="42">
        <f t="shared" si="15"/>
        <v>5411</v>
      </c>
      <c r="GC27" s="42">
        <f t="shared" si="15"/>
        <v>5350</v>
      </c>
      <c r="GD27" s="42">
        <f t="shared" si="15"/>
        <v>4873</v>
      </c>
      <c r="GE27" s="42">
        <f t="shared" si="15"/>
        <v>4684</v>
      </c>
      <c r="GF27" s="42">
        <f t="shared" si="15"/>
        <v>4243</v>
      </c>
      <c r="GG27" s="42">
        <f t="shared" si="15"/>
        <v>3894</v>
      </c>
      <c r="GH27" s="42">
        <f t="shared" si="15"/>
        <v>3406</v>
      </c>
      <c r="GI27" s="42">
        <f t="shared" si="15"/>
        <v>3220</v>
      </c>
      <c r="GJ27" s="42">
        <f t="shared" si="15"/>
        <v>2801</v>
      </c>
      <c r="GK27" s="42">
        <f t="shared" si="15"/>
        <v>2420</v>
      </c>
      <c r="GL27" s="42">
        <f t="shared" si="15"/>
        <v>9831</v>
      </c>
    </row>
    <row r="28" spans="1:194" s="1" customFormat="1" x14ac:dyDescent="0.2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 x14ac:dyDescent="0.2">
      <c r="A29" s="86" t="s">
        <v>173</v>
      </c>
      <c r="B29" s="148" t="s">
        <v>192</v>
      </c>
      <c r="C29" s="72" t="str">
        <f t="shared" ref="C29:C92" si="16">CONCATENATE(A29," - ",B29)</f>
        <v xml:space="preserve">England – CCGs - Barnsley </v>
      </c>
      <c r="D29" s="61">
        <f>I29</f>
        <v>95946</v>
      </c>
      <c r="E29" s="61">
        <f>J29</f>
        <v>100504</v>
      </c>
      <c r="F29" s="522">
        <f>G29+H29</f>
        <v>248071</v>
      </c>
      <c r="G29" s="522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523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 x14ac:dyDescent="0.2">
      <c r="A30" s="90" t="s">
        <v>173</v>
      </c>
      <c r="B30" s="148" t="s">
        <v>193</v>
      </c>
      <c r="C30" s="30" t="str">
        <f t="shared" si="16"/>
        <v xml:space="preserve">England – CCGs - Basildon and Brentwood </v>
      </c>
      <c r="D30" s="51">
        <f>I30</f>
        <v>97411</v>
      </c>
      <c r="E30" s="51">
        <f>J30</f>
        <v>106844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 x14ac:dyDescent="0.2">
      <c r="A31" s="90" t="s">
        <v>173</v>
      </c>
      <c r="B31" s="148" t="s">
        <v>194</v>
      </c>
      <c r="C31" s="30" t="str">
        <f t="shared" si="16"/>
        <v xml:space="preserve">England – CCGs - Bassetlaw </v>
      </c>
      <c r="D31" s="51">
        <f t="shared" ref="D31:E90" si="17">I31</f>
        <v>46425</v>
      </c>
      <c r="E31" s="51">
        <f t="shared" si="17"/>
        <v>48027</v>
      </c>
      <c r="F31" s="52">
        <f t="shared" ref="F31:F94" si="18">G31+H31</f>
        <v>118280</v>
      </c>
      <c r="G31" s="52">
        <f t="shared" ref="G31:G94" si="19">SUM(M31:CY31)</f>
        <v>58532</v>
      </c>
      <c r="H31" s="53">
        <f t="shared" ref="H31:H94" si="20">SUM(CZ31:GL31)</f>
        <v>59748</v>
      </c>
      <c r="I31" s="53">
        <f t="shared" ref="I31:I94" si="21">SUM(AE31:CY31)</f>
        <v>46425</v>
      </c>
      <c r="J31" s="53">
        <f t="shared" ref="J31:J94" si="22">SUM(DR31:GL31)</f>
        <v>48027</v>
      </c>
      <c r="K31" s="50">
        <f t="shared" ref="K31:K94" si="23">SUM(M31:AD31)</f>
        <v>12107</v>
      </c>
      <c r="L31" s="51">
        <f t="shared" ref="L31:L94" si="24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 x14ac:dyDescent="0.2">
      <c r="A32" s="90" t="s">
        <v>173</v>
      </c>
      <c r="B32" s="148" t="s">
        <v>195</v>
      </c>
      <c r="C32" s="30" t="str">
        <f t="shared" si="16"/>
        <v xml:space="preserve">England – CCGs - Bath and North East Somerset, Swindon and Wiltshire </v>
      </c>
      <c r="D32" s="51">
        <f t="shared" si="17"/>
        <v>361510</v>
      </c>
      <c r="E32" s="51">
        <f t="shared" si="17"/>
        <v>373112</v>
      </c>
      <c r="F32" s="52">
        <f t="shared" si="18"/>
        <v>929964</v>
      </c>
      <c r="G32" s="52">
        <f t="shared" si="19"/>
        <v>461582</v>
      </c>
      <c r="H32" s="53">
        <f t="shared" si="20"/>
        <v>468382</v>
      </c>
      <c r="I32" s="53">
        <f t="shared" si="21"/>
        <v>361510</v>
      </c>
      <c r="J32" s="53">
        <f t="shared" si="22"/>
        <v>373112</v>
      </c>
      <c r="K32" s="50">
        <f t="shared" si="23"/>
        <v>100072</v>
      </c>
      <c r="L32" s="51">
        <f t="shared" si="24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 x14ac:dyDescent="0.2">
      <c r="A33" s="90" t="s">
        <v>173</v>
      </c>
      <c r="B33" s="148" t="s">
        <v>196</v>
      </c>
      <c r="C33" s="30" t="str">
        <f t="shared" si="16"/>
        <v xml:space="preserve">England – CCGs - Bedfordshire, Luton and Milton Keynes </v>
      </c>
      <c r="D33" s="51">
        <f t="shared" si="17"/>
        <v>355949</v>
      </c>
      <c r="E33" s="51">
        <f t="shared" si="17"/>
        <v>367983</v>
      </c>
      <c r="F33" s="52">
        <f t="shared" si="18"/>
        <v>959098</v>
      </c>
      <c r="G33" s="52">
        <f t="shared" si="19"/>
        <v>476424</v>
      </c>
      <c r="H33" s="53">
        <f t="shared" si="20"/>
        <v>482674</v>
      </c>
      <c r="I33" s="53">
        <f t="shared" si="21"/>
        <v>355949</v>
      </c>
      <c r="J33" s="53">
        <f t="shared" si="22"/>
        <v>367983</v>
      </c>
      <c r="K33" s="50">
        <f t="shared" si="23"/>
        <v>120475</v>
      </c>
      <c r="L33" s="51">
        <f t="shared" si="24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 x14ac:dyDescent="0.2">
      <c r="A34" s="90" t="s">
        <v>173</v>
      </c>
      <c r="B34" s="148" t="s">
        <v>197</v>
      </c>
      <c r="C34" s="30" t="str">
        <f t="shared" si="16"/>
        <v xml:space="preserve">England – CCGs - Berkshire West </v>
      </c>
      <c r="D34" s="51">
        <f t="shared" si="17"/>
        <v>187073</v>
      </c>
      <c r="E34" s="51">
        <f t="shared" si="17"/>
        <v>191599</v>
      </c>
      <c r="F34" s="52">
        <f t="shared" si="18"/>
        <v>492747</v>
      </c>
      <c r="G34" s="52">
        <f t="shared" si="19"/>
        <v>245558</v>
      </c>
      <c r="H34" s="53">
        <f t="shared" si="20"/>
        <v>247189</v>
      </c>
      <c r="I34" s="53">
        <f t="shared" si="21"/>
        <v>187073</v>
      </c>
      <c r="J34" s="53">
        <f t="shared" si="22"/>
        <v>191599</v>
      </c>
      <c r="K34" s="50">
        <f t="shared" si="23"/>
        <v>58485</v>
      </c>
      <c r="L34" s="51">
        <f t="shared" si="24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 x14ac:dyDescent="0.2">
      <c r="A35" s="90" t="s">
        <v>173</v>
      </c>
      <c r="B35" s="148" t="s">
        <v>198</v>
      </c>
      <c r="C35" s="30" t="str">
        <f t="shared" si="16"/>
        <v xml:space="preserve">England – CCGs - Birmingham and Solihull </v>
      </c>
      <c r="D35" s="51">
        <f t="shared" si="17"/>
        <v>431773</v>
      </c>
      <c r="E35" s="51">
        <f t="shared" si="17"/>
        <v>459616</v>
      </c>
      <c r="F35" s="52">
        <f t="shared" si="18"/>
        <v>1179731</v>
      </c>
      <c r="G35" s="52">
        <f t="shared" si="19"/>
        <v>580301</v>
      </c>
      <c r="H35" s="53">
        <f t="shared" si="20"/>
        <v>599430</v>
      </c>
      <c r="I35" s="53">
        <f t="shared" si="21"/>
        <v>431773</v>
      </c>
      <c r="J35" s="53">
        <f t="shared" si="22"/>
        <v>459616</v>
      </c>
      <c r="K35" s="50">
        <f t="shared" si="23"/>
        <v>148528</v>
      </c>
      <c r="L35" s="51">
        <f t="shared" si="24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hidden="1" x14ac:dyDescent="0.2">
      <c r="A36" s="90" t="s">
        <v>173</v>
      </c>
      <c r="B36" s="148" t="s">
        <v>199</v>
      </c>
      <c r="C36" s="30" t="str">
        <f t="shared" si="16"/>
        <v xml:space="preserve">England – CCGs - Black Country and West Birmingham </v>
      </c>
      <c r="D36" s="51">
        <f t="shared" si="17"/>
        <v>516421</v>
      </c>
      <c r="E36" s="51">
        <f t="shared" si="17"/>
        <v>533261</v>
      </c>
      <c r="F36" s="52">
        <f t="shared" si="18"/>
        <v>1380809</v>
      </c>
      <c r="G36" s="52">
        <f t="shared" si="19"/>
        <v>686215</v>
      </c>
      <c r="H36" s="53">
        <f t="shared" si="20"/>
        <v>694594</v>
      </c>
      <c r="I36" s="53">
        <f t="shared" si="21"/>
        <v>516421</v>
      </c>
      <c r="J36" s="53">
        <f t="shared" si="22"/>
        <v>533261</v>
      </c>
      <c r="K36" s="50">
        <f t="shared" si="23"/>
        <v>169794</v>
      </c>
      <c r="L36" s="51">
        <f t="shared" si="24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hidden="1" x14ac:dyDescent="0.2">
      <c r="A37" s="90" t="s">
        <v>173</v>
      </c>
      <c r="B37" s="148" t="s">
        <v>200</v>
      </c>
      <c r="C37" s="30" t="str">
        <f t="shared" si="16"/>
        <v xml:space="preserve">England – CCGs - Blackburn with Darwen </v>
      </c>
      <c r="D37" s="51">
        <f t="shared" si="17"/>
        <v>55675</v>
      </c>
      <c r="E37" s="51">
        <f t="shared" si="17"/>
        <v>55702</v>
      </c>
      <c r="F37" s="52">
        <f t="shared" si="18"/>
        <v>150030</v>
      </c>
      <c r="G37" s="52">
        <f t="shared" si="19"/>
        <v>75253</v>
      </c>
      <c r="H37" s="53">
        <f t="shared" si="20"/>
        <v>74777</v>
      </c>
      <c r="I37" s="53">
        <f t="shared" si="21"/>
        <v>55675</v>
      </c>
      <c r="J37" s="53">
        <f t="shared" si="22"/>
        <v>55702</v>
      </c>
      <c r="K37" s="50">
        <f t="shared" si="23"/>
        <v>19578</v>
      </c>
      <c r="L37" s="51">
        <f t="shared" si="24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hidden="1" x14ac:dyDescent="0.2">
      <c r="A38" s="90" t="s">
        <v>173</v>
      </c>
      <c r="B38" s="148" t="s">
        <v>201</v>
      </c>
      <c r="C38" s="30" t="str">
        <f t="shared" si="16"/>
        <v xml:space="preserve">England – CCGs - Blackpool </v>
      </c>
      <c r="D38" s="51">
        <f t="shared" si="17"/>
        <v>53827</v>
      </c>
      <c r="E38" s="51">
        <f t="shared" si="17"/>
        <v>55444</v>
      </c>
      <c r="F38" s="52">
        <f t="shared" si="18"/>
        <v>138381</v>
      </c>
      <c r="G38" s="52">
        <f t="shared" si="19"/>
        <v>68740</v>
      </c>
      <c r="H38" s="53">
        <f t="shared" si="20"/>
        <v>69641</v>
      </c>
      <c r="I38" s="53">
        <f t="shared" si="21"/>
        <v>53827</v>
      </c>
      <c r="J38" s="53">
        <f t="shared" si="22"/>
        <v>55444</v>
      </c>
      <c r="K38" s="50">
        <f t="shared" si="23"/>
        <v>14913</v>
      </c>
      <c r="L38" s="51">
        <f t="shared" si="24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hidden="1" x14ac:dyDescent="0.2">
      <c r="A39" s="90" t="s">
        <v>173</v>
      </c>
      <c r="B39" s="148" t="s">
        <v>202</v>
      </c>
      <c r="C39" s="30" t="str">
        <f t="shared" si="16"/>
        <v xml:space="preserve">England – CCGs - Bolton </v>
      </c>
      <c r="D39" s="51">
        <f t="shared" si="17"/>
        <v>107973</v>
      </c>
      <c r="E39" s="51">
        <f t="shared" si="17"/>
        <v>111344</v>
      </c>
      <c r="F39" s="52">
        <f t="shared" si="18"/>
        <v>288248</v>
      </c>
      <c r="G39" s="52">
        <f t="shared" si="19"/>
        <v>143343</v>
      </c>
      <c r="H39" s="53">
        <f t="shared" si="20"/>
        <v>144905</v>
      </c>
      <c r="I39" s="53">
        <f t="shared" si="21"/>
        <v>107973</v>
      </c>
      <c r="J39" s="53">
        <f t="shared" si="22"/>
        <v>111344</v>
      </c>
      <c r="K39" s="50">
        <f t="shared" si="23"/>
        <v>35370</v>
      </c>
      <c r="L39" s="51">
        <f t="shared" si="24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hidden="1" x14ac:dyDescent="0.2">
      <c r="A40" s="90" t="s">
        <v>173</v>
      </c>
      <c r="B40" s="148" t="s">
        <v>203</v>
      </c>
      <c r="C40" s="30" t="str">
        <f t="shared" si="16"/>
        <v xml:space="preserve">England – CCGs - Bradford District and Craven </v>
      </c>
      <c r="D40" s="51">
        <f t="shared" si="17"/>
        <v>215380</v>
      </c>
      <c r="E40" s="51">
        <f t="shared" si="17"/>
        <v>226272</v>
      </c>
      <c r="F40" s="52">
        <f t="shared" si="18"/>
        <v>593410</v>
      </c>
      <c r="G40" s="52">
        <f t="shared" si="19"/>
        <v>292280</v>
      </c>
      <c r="H40" s="53">
        <f t="shared" si="20"/>
        <v>301130</v>
      </c>
      <c r="I40" s="53">
        <f t="shared" si="21"/>
        <v>215380</v>
      </c>
      <c r="J40" s="53">
        <f t="shared" si="22"/>
        <v>226272</v>
      </c>
      <c r="K40" s="50">
        <f t="shared" si="23"/>
        <v>76900</v>
      </c>
      <c r="L40" s="51">
        <f t="shared" si="24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hidden="1" x14ac:dyDescent="0.2">
      <c r="A41" s="90" t="s">
        <v>173</v>
      </c>
      <c r="B41" s="148" t="s">
        <v>204</v>
      </c>
      <c r="C41" s="30" t="str">
        <f t="shared" si="16"/>
        <v xml:space="preserve">England – CCGs - Brighton and Hove </v>
      </c>
      <c r="D41" s="51">
        <f t="shared" si="17"/>
        <v>121290</v>
      </c>
      <c r="E41" s="51">
        <f t="shared" si="17"/>
        <v>120116</v>
      </c>
      <c r="F41" s="52">
        <f t="shared" si="18"/>
        <v>291738</v>
      </c>
      <c r="G41" s="52">
        <f t="shared" si="19"/>
        <v>147146</v>
      </c>
      <c r="H41" s="53">
        <f t="shared" si="20"/>
        <v>144592</v>
      </c>
      <c r="I41" s="53">
        <f t="shared" si="21"/>
        <v>121290</v>
      </c>
      <c r="J41" s="53">
        <f t="shared" si="22"/>
        <v>120116</v>
      </c>
      <c r="K41" s="50">
        <f t="shared" si="23"/>
        <v>25856</v>
      </c>
      <c r="L41" s="51">
        <f t="shared" si="24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hidden="1" x14ac:dyDescent="0.2">
      <c r="A42" s="90" t="s">
        <v>173</v>
      </c>
      <c r="B42" s="148" t="s">
        <v>205</v>
      </c>
      <c r="C42" s="30" t="str">
        <f t="shared" si="16"/>
        <v xml:space="preserve">England – CCGs - Bristol, North Somerset and South Gloucestershire </v>
      </c>
      <c r="D42" s="51">
        <f t="shared" si="17"/>
        <v>379832</v>
      </c>
      <c r="E42" s="51">
        <f t="shared" si="17"/>
        <v>391270</v>
      </c>
      <c r="F42" s="52">
        <f t="shared" si="18"/>
        <v>969256</v>
      </c>
      <c r="G42" s="52">
        <f t="shared" si="19"/>
        <v>481679</v>
      </c>
      <c r="H42" s="53">
        <f t="shared" si="20"/>
        <v>487577</v>
      </c>
      <c r="I42" s="53">
        <f t="shared" si="21"/>
        <v>379832</v>
      </c>
      <c r="J42" s="53">
        <f t="shared" si="22"/>
        <v>391270</v>
      </c>
      <c r="K42" s="50">
        <f t="shared" si="23"/>
        <v>101847</v>
      </c>
      <c r="L42" s="51">
        <f t="shared" si="24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hidden="1" x14ac:dyDescent="0.2">
      <c r="A43" s="90" t="s">
        <v>173</v>
      </c>
      <c r="B43" s="148" t="s">
        <v>206</v>
      </c>
      <c r="C43" s="30" t="str">
        <f t="shared" si="16"/>
        <v xml:space="preserve">England – CCGs - Buckinghamshire </v>
      </c>
      <c r="D43" s="51">
        <f t="shared" si="17"/>
        <v>204763</v>
      </c>
      <c r="E43" s="51">
        <f t="shared" si="17"/>
        <v>217652</v>
      </c>
      <c r="F43" s="52">
        <f t="shared" si="18"/>
        <v>549826</v>
      </c>
      <c r="G43" s="52">
        <f t="shared" si="19"/>
        <v>269665</v>
      </c>
      <c r="H43" s="53">
        <f t="shared" si="20"/>
        <v>280161</v>
      </c>
      <c r="I43" s="53">
        <f t="shared" si="21"/>
        <v>204763</v>
      </c>
      <c r="J43" s="53">
        <f t="shared" si="22"/>
        <v>217652</v>
      </c>
      <c r="K43" s="50">
        <f t="shared" si="23"/>
        <v>64902</v>
      </c>
      <c r="L43" s="51">
        <f t="shared" si="24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hidden="1" x14ac:dyDescent="0.2">
      <c r="A44" s="90" t="s">
        <v>173</v>
      </c>
      <c r="B44" s="148" t="s">
        <v>207</v>
      </c>
      <c r="C44" s="30" t="str">
        <f t="shared" si="16"/>
        <v xml:space="preserve">England – CCGs - Bury </v>
      </c>
      <c r="D44" s="51">
        <f t="shared" si="17"/>
        <v>71367</v>
      </c>
      <c r="E44" s="51">
        <f t="shared" si="17"/>
        <v>76161</v>
      </c>
      <c r="F44" s="52">
        <f t="shared" si="18"/>
        <v>190708</v>
      </c>
      <c r="G44" s="52">
        <f t="shared" si="19"/>
        <v>93700</v>
      </c>
      <c r="H44" s="53">
        <f t="shared" si="20"/>
        <v>97008</v>
      </c>
      <c r="I44" s="53">
        <f t="shared" si="21"/>
        <v>71367</v>
      </c>
      <c r="J44" s="53">
        <f t="shared" si="22"/>
        <v>76161</v>
      </c>
      <c r="K44" s="50">
        <f t="shared" si="23"/>
        <v>22333</v>
      </c>
      <c r="L44" s="51">
        <f t="shared" si="24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hidden="1" x14ac:dyDescent="0.2">
      <c r="A45" s="90" t="s">
        <v>173</v>
      </c>
      <c r="B45" s="148" t="s">
        <v>208</v>
      </c>
      <c r="C45" s="30" t="str">
        <f t="shared" si="16"/>
        <v xml:space="preserve">England – CCGs - Calderdale </v>
      </c>
      <c r="D45" s="51">
        <f t="shared" si="17"/>
        <v>80539</v>
      </c>
      <c r="E45" s="51">
        <f t="shared" si="17"/>
        <v>84949</v>
      </c>
      <c r="F45" s="52">
        <f t="shared" si="18"/>
        <v>211439</v>
      </c>
      <c r="G45" s="52">
        <f t="shared" si="19"/>
        <v>103866</v>
      </c>
      <c r="H45" s="53">
        <f t="shared" si="20"/>
        <v>107573</v>
      </c>
      <c r="I45" s="53">
        <f t="shared" si="21"/>
        <v>80539</v>
      </c>
      <c r="J45" s="53">
        <f t="shared" si="22"/>
        <v>84949</v>
      </c>
      <c r="K45" s="50">
        <f t="shared" si="23"/>
        <v>23327</v>
      </c>
      <c r="L45" s="51">
        <f t="shared" si="24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hidden="1" x14ac:dyDescent="0.2">
      <c r="A46" s="90" t="s">
        <v>173</v>
      </c>
      <c r="B46" s="148" t="s">
        <v>209</v>
      </c>
      <c r="C46" s="30" t="str">
        <f t="shared" si="16"/>
        <v xml:space="preserve">England – CCGs - Cambridgeshire and Peterborough </v>
      </c>
      <c r="D46" s="51">
        <f t="shared" si="17"/>
        <v>346936</v>
      </c>
      <c r="E46" s="51">
        <f t="shared" si="17"/>
        <v>351669</v>
      </c>
      <c r="F46" s="52">
        <f t="shared" si="18"/>
        <v>896725</v>
      </c>
      <c r="G46" s="52">
        <f t="shared" si="19"/>
        <v>449188</v>
      </c>
      <c r="H46" s="53">
        <f t="shared" si="20"/>
        <v>447537</v>
      </c>
      <c r="I46" s="53">
        <f t="shared" si="21"/>
        <v>346936</v>
      </c>
      <c r="J46" s="53">
        <f t="shared" si="22"/>
        <v>351669</v>
      </c>
      <c r="K46" s="50">
        <f t="shared" si="23"/>
        <v>102252</v>
      </c>
      <c r="L46" s="51">
        <f t="shared" si="24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hidden="1" x14ac:dyDescent="0.2">
      <c r="A47" s="90" t="s">
        <v>173</v>
      </c>
      <c r="B47" s="148" t="s">
        <v>210</v>
      </c>
      <c r="C47" s="30" t="str">
        <f t="shared" si="16"/>
        <v xml:space="preserve">England – CCGs - Cannock Chase </v>
      </c>
      <c r="D47" s="51">
        <f t="shared" si="17"/>
        <v>54230</v>
      </c>
      <c r="E47" s="51">
        <f t="shared" si="17"/>
        <v>56572</v>
      </c>
      <c r="F47" s="52">
        <f t="shared" si="18"/>
        <v>138310</v>
      </c>
      <c r="G47" s="52">
        <f t="shared" si="19"/>
        <v>68353</v>
      </c>
      <c r="H47" s="53">
        <f t="shared" si="20"/>
        <v>69957</v>
      </c>
      <c r="I47" s="53">
        <f t="shared" si="21"/>
        <v>54230</v>
      </c>
      <c r="J47" s="53">
        <f t="shared" si="22"/>
        <v>56572</v>
      </c>
      <c r="K47" s="50">
        <f t="shared" si="23"/>
        <v>14123</v>
      </c>
      <c r="L47" s="51">
        <f t="shared" si="24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hidden="1" x14ac:dyDescent="0.2">
      <c r="A48" s="90" t="s">
        <v>173</v>
      </c>
      <c r="B48" s="148" t="s">
        <v>211</v>
      </c>
      <c r="C48" s="30" t="str">
        <f t="shared" si="16"/>
        <v xml:space="preserve">England – CCGs - Castle Point and Rochford </v>
      </c>
      <c r="D48" s="51">
        <f t="shared" si="17"/>
        <v>69105</v>
      </c>
      <c r="E48" s="51">
        <f t="shared" si="17"/>
        <v>74458</v>
      </c>
      <c r="F48" s="52">
        <f t="shared" si="18"/>
        <v>178151</v>
      </c>
      <c r="G48" s="52">
        <f t="shared" si="19"/>
        <v>86847</v>
      </c>
      <c r="H48" s="53">
        <f t="shared" si="20"/>
        <v>91304</v>
      </c>
      <c r="I48" s="53">
        <f t="shared" si="21"/>
        <v>69105</v>
      </c>
      <c r="J48" s="53">
        <f t="shared" si="22"/>
        <v>74458</v>
      </c>
      <c r="K48" s="50">
        <f t="shared" si="23"/>
        <v>17742</v>
      </c>
      <c r="L48" s="51">
        <f t="shared" si="24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hidden="1" x14ac:dyDescent="0.2">
      <c r="A49" s="90" t="s">
        <v>173</v>
      </c>
      <c r="B49" s="148" t="s">
        <v>212</v>
      </c>
      <c r="C49" s="30" t="str">
        <f t="shared" si="16"/>
        <v xml:space="preserve">England – CCGs - Cheshire </v>
      </c>
      <c r="D49" s="51">
        <f t="shared" si="17"/>
        <v>281208</v>
      </c>
      <c r="E49" s="51">
        <f t="shared" si="17"/>
        <v>302036</v>
      </c>
      <c r="F49" s="52">
        <f t="shared" si="18"/>
        <v>730490</v>
      </c>
      <c r="G49" s="52">
        <f t="shared" si="19"/>
        <v>356930</v>
      </c>
      <c r="H49" s="53">
        <f t="shared" si="20"/>
        <v>373560</v>
      </c>
      <c r="I49" s="53">
        <f t="shared" si="21"/>
        <v>281208</v>
      </c>
      <c r="J49" s="53">
        <f t="shared" si="22"/>
        <v>302036</v>
      </c>
      <c r="K49" s="50">
        <f t="shared" si="23"/>
        <v>75722</v>
      </c>
      <c r="L49" s="51">
        <f t="shared" si="24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hidden="1" x14ac:dyDescent="0.2">
      <c r="A50" s="90" t="s">
        <v>173</v>
      </c>
      <c r="B50" s="148" t="s">
        <v>213</v>
      </c>
      <c r="C50" s="30" t="str">
        <f t="shared" si="16"/>
        <v xml:space="preserve">England – CCGs - Chorley and South Ribble </v>
      </c>
      <c r="D50" s="51">
        <f t="shared" si="17"/>
        <v>69825</v>
      </c>
      <c r="E50" s="51">
        <f t="shared" si="17"/>
        <v>72336</v>
      </c>
      <c r="F50" s="52">
        <f t="shared" si="18"/>
        <v>179497</v>
      </c>
      <c r="G50" s="52">
        <f t="shared" si="19"/>
        <v>88931</v>
      </c>
      <c r="H50" s="53">
        <f t="shared" si="20"/>
        <v>90566</v>
      </c>
      <c r="I50" s="53">
        <f t="shared" si="21"/>
        <v>69825</v>
      </c>
      <c r="J50" s="53">
        <f t="shared" si="22"/>
        <v>72336</v>
      </c>
      <c r="K50" s="50">
        <f t="shared" si="23"/>
        <v>19106</v>
      </c>
      <c r="L50" s="51">
        <f t="shared" si="24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hidden="1" x14ac:dyDescent="0.2">
      <c r="A51" s="90" t="s">
        <v>173</v>
      </c>
      <c r="B51" s="148" t="s">
        <v>214</v>
      </c>
      <c r="C51" s="30" t="str">
        <f t="shared" si="16"/>
        <v xml:space="preserve">England – CCGs - County Durham </v>
      </c>
      <c r="D51" s="51">
        <f t="shared" si="17"/>
        <v>209907</v>
      </c>
      <c r="E51" s="51">
        <f t="shared" si="17"/>
        <v>221263</v>
      </c>
      <c r="F51" s="52">
        <f t="shared" si="18"/>
        <v>533149</v>
      </c>
      <c r="G51" s="52">
        <f t="shared" si="19"/>
        <v>262253</v>
      </c>
      <c r="H51" s="53">
        <f t="shared" si="20"/>
        <v>270896</v>
      </c>
      <c r="I51" s="53">
        <f t="shared" si="21"/>
        <v>209907</v>
      </c>
      <c r="J51" s="53">
        <f t="shared" si="22"/>
        <v>221263</v>
      </c>
      <c r="K51" s="50">
        <f t="shared" si="23"/>
        <v>52346</v>
      </c>
      <c r="L51" s="51">
        <f t="shared" si="24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hidden="1" x14ac:dyDescent="0.2">
      <c r="A52" s="90" t="s">
        <v>173</v>
      </c>
      <c r="B52" s="148" t="s">
        <v>215</v>
      </c>
      <c r="C52" s="30" t="str">
        <f t="shared" si="16"/>
        <v xml:space="preserve">England – CCGs - Coventry and Warwickshire </v>
      </c>
      <c r="D52" s="51">
        <f t="shared" si="17"/>
        <v>379115</v>
      </c>
      <c r="E52" s="51">
        <f t="shared" si="17"/>
        <v>384098</v>
      </c>
      <c r="F52" s="52">
        <f t="shared" si="18"/>
        <v>963173</v>
      </c>
      <c r="G52" s="52">
        <f t="shared" si="19"/>
        <v>481624</v>
      </c>
      <c r="H52" s="53">
        <f t="shared" si="20"/>
        <v>481549</v>
      </c>
      <c r="I52" s="53">
        <f t="shared" si="21"/>
        <v>379115</v>
      </c>
      <c r="J52" s="53">
        <f t="shared" si="22"/>
        <v>384098</v>
      </c>
      <c r="K52" s="50">
        <f t="shared" si="23"/>
        <v>102509</v>
      </c>
      <c r="L52" s="51">
        <f t="shared" si="24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hidden="1" x14ac:dyDescent="0.2">
      <c r="A53" s="90" t="s">
        <v>173</v>
      </c>
      <c r="B53" s="148" t="s">
        <v>216</v>
      </c>
      <c r="C53" s="30" t="str">
        <f t="shared" si="16"/>
        <v xml:space="preserve">England – CCGs - Derby and Derbyshire </v>
      </c>
      <c r="D53" s="51">
        <f t="shared" si="17"/>
        <v>401434</v>
      </c>
      <c r="E53" s="51">
        <f t="shared" si="17"/>
        <v>421207</v>
      </c>
      <c r="F53" s="52">
        <f t="shared" si="18"/>
        <v>1030393</v>
      </c>
      <c r="G53" s="52">
        <f t="shared" si="19"/>
        <v>507654</v>
      </c>
      <c r="H53" s="53">
        <f t="shared" si="20"/>
        <v>522739</v>
      </c>
      <c r="I53" s="53">
        <f t="shared" si="21"/>
        <v>401434</v>
      </c>
      <c r="J53" s="53">
        <f t="shared" si="22"/>
        <v>421207</v>
      </c>
      <c r="K53" s="50">
        <f t="shared" si="23"/>
        <v>106220</v>
      </c>
      <c r="L53" s="51">
        <f t="shared" si="24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hidden="1" x14ac:dyDescent="0.2">
      <c r="A54" s="90" t="s">
        <v>173</v>
      </c>
      <c r="B54" s="148" t="s">
        <v>217</v>
      </c>
      <c r="C54" s="30" t="str">
        <f t="shared" si="16"/>
        <v xml:space="preserve">England – CCGs - Devon </v>
      </c>
      <c r="D54" s="51">
        <f t="shared" si="17"/>
        <v>476232</v>
      </c>
      <c r="E54" s="51">
        <f t="shared" si="17"/>
        <v>506690</v>
      </c>
      <c r="F54" s="52">
        <f t="shared" si="18"/>
        <v>1209773</v>
      </c>
      <c r="G54" s="52">
        <f t="shared" si="19"/>
        <v>592841</v>
      </c>
      <c r="H54" s="53">
        <f t="shared" si="20"/>
        <v>616932</v>
      </c>
      <c r="I54" s="53">
        <f t="shared" si="21"/>
        <v>476232</v>
      </c>
      <c r="J54" s="53">
        <f t="shared" si="22"/>
        <v>506690</v>
      </c>
      <c r="K54" s="50">
        <f t="shared" si="23"/>
        <v>116609</v>
      </c>
      <c r="L54" s="51">
        <f t="shared" si="24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hidden="1" x14ac:dyDescent="0.2">
      <c r="A55" s="90" t="s">
        <v>173</v>
      </c>
      <c r="B55" s="148" t="s">
        <v>218</v>
      </c>
      <c r="C55" s="30" t="str">
        <f t="shared" si="16"/>
        <v xml:space="preserve">England – CCGs - Doncaster </v>
      </c>
      <c r="D55" s="51">
        <f t="shared" si="17"/>
        <v>121030</v>
      </c>
      <c r="E55" s="51">
        <f t="shared" si="17"/>
        <v>124393</v>
      </c>
      <c r="F55" s="52">
        <f t="shared" si="18"/>
        <v>312785</v>
      </c>
      <c r="G55" s="52">
        <f t="shared" si="19"/>
        <v>155520</v>
      </c>
      <c r="H55" s="53">
        <f t="shared" si="20"/>
        <v>157265</v>
      </c>
      <c r="I55" s="53">
        <f t="shared" si="21"/>
        <v>121030</v>
      </c>
      <c r="J55" s="53">
        <f t="shared" si="22"/>
        <v>124393</v>
      </c>
      <c r="K55" s="50">
        <f t="shared" si="23"/>
        <v>34490</v>
      </c>
      <c r="L55" s="51">
        <f t="shared" si="24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hidden="1" x14ac:dyDescent="0.2">
      <c r="A56" s="90" t="s">
        <v>173</v>
      </c>
      <c r="B56" s="148" t="s">
        <v>219</v>
      </c>
      <c r="C56" s="30" t="str">
        <f t="shared" si="16"/>
        <v xml:space="preserve">England – CCGs - Dorset </v>
      </c>
      <c r="D56" s="51">
        <f t="shared" si="17"/>
        <v>309517</v>
      </c>
      <c r="E56" s="51">
        <f t="shared" si="17"/>
        <v>323213</v>
      </c>
      <c r="F56" s="52">
        <f t="shared" si="18"/>
        <v>776780</v>
      </c>
      <c r="G56" s="52">
        <f t="shared" si="19"/>
        <v>383364</v>
      </c>
      <c r="H56" s="53">
        <f t="shared" si="20"/>
        <v>393416</v>
      </c>
      <c r="I56" s="53">
        <f t="shared" si="21"/>
        <v>309517</v>
      </c>
      <c r="J56" s="53">
        <f t="shared" si="22"/>
        <v>323213</v>
      </c>
      <c r="K56" s="50">
        <f t="shared" si="23"/>
        <v>73847</v>
      </c>
      <c r="L56" s="51">
        <f t="shared" si="24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hidden="1" x14ac:dyDescent="0.2">
      <c r="A57" s="90" t="s">
        <v>173</v>
      </c>
      <c r="B57" s="148" t="s">
        <v>220</v>
      </c>
      <c r="C57" s="30" t="str">
        <f t="shared" si="16"/>
        <v xml:space="preserve">England – CCGs - East and North Hertfordshire </v>
      </c>
      <c r="D57" s="51">
        <f t="shared" si="17"/>
        <v>216741</v>
      </c>
      <c r="E57" s="51">
        <f t="shared" si="17"/>
        <v>231156</v>
      </c>
      <c r="F57" s="52">
        <f t="shared" si="18"/>
        <v>575013</v>
      </c>
      <c r="G57" s="52">
        <f t="shared" si="19"/>
        <v>281967</v>
      </c>
      <c r="H57" s="53">
        <f t="shared" si="20"/>
        <v>293046</v>
      </c>
      <c r="I57" s="53">
        <f t="shared" si="21"/>
        <v>216741</v>
      </c>
      <c r="J57" s="53">
        <f t="shared" si="22"/>
        <v>231156</v>
      </c>
      <c r="K57" s="50">
        <f t="shared" si="23"/>
        <v>65226</v>
      </c>
      <c r="L57" s="51">
        <f t="shared" si="24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hidden="1" x14ac:dyDescent="0.2">
      <c r="A58" s="90" t="s">
        <v>173</v>
      </c>
      <c r="B58" s="148" t="s">
        <v>221</v>
      </c>
      <c r="C58" s="30" t="str">
        <f t="shared" si="16"/>
        <v xml:space="preserve">England – CCGs - East Lancashire </v>
      </c>
      <c r="D58" s="51">
        <f t="shared" si="17"/>
        <v>145344</v>
      </c>
      <c r="E58" s="51">
        <f t="shared" si="17"/>
        <v>152373</v>
      </c>
      <c r="F58" s="52">
        <f t="shared" si="18"/>
        <v>384162</v>
      </c>
      <c r="G58" s="52">
        <f t="shared" si="19"/>
        <v>189840</v>
      </c>
      <c r="H58" s="53">
        <f t="shared" si="20"/>
        <v>194322</v>
      </c>
      <c r="I58" s="53">
        <f t="shared" si="21"/>
        <v>145344</v>
      </c>
      <c r="J58" s="53">
        <f t="shared" si="22"/>
        <v>152373</v>
      </c>
      <c r="K58" s="50">
        <f t="shared" si="23"/>
        <v>44496</v>
      </c>
      <c r="L58" s="51">
        <f t="shared" si="24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hidden="1" x14ac:dyDescent="0.2">
      <c r="A59" s="90" t="s">
        <v>173</v>
      </c>
      <c r="B59" s="148" t="s">
        <v>222</v>
      </c>
      <c r="C59" s="30" t="str">
        <f t="shared" si="16"/>
        <v xml:space="preserve">England – CCGs - East Leicestershire and Rutland </v>
      </c>
      <c r="D59" s="51">
        <f t="shared" si="17"/>
        <v>132226</v>
      </c>
      <c r="E59" s="51">
        <f t="shared" si="17"/>
        <v>139894</v>
      </c>
      <c r="F59" s="52">
        <f t="shared" si="18"/>
        <v>341856</v>
      </c>
      <c r="G59" s="52">
        <f t="shared" si="19"/>
        <v>168188</v>
      </c>
      <c r="H59" s="53">
        <f t="shared" si="20"/>
        <v>173668</v>
      </c>
      <c r="I59" s="53">
        <f t="shared" si="21"/>
        <v>132226</v>
      </c>
      <c r="J59" s="53">
        <f t="shared" si="22"/>
        <v>139894</v>
      </c>
      <c r="K59" s="50">
        <f t="shared" si="23"/>
        <v>35962</v>
      </c>
      <c r="L59" s="51">
        <f t="shared" si="24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hidden="1" x14ac:dyDescent="0.2">
      <c r="A60" s="90" t="s">
        <v>173</v>
      </c>
      <c r="B60" s="148" t="s">
        <v>223</v>
      </c>
      <c r="C60" s="30" t="str">
        <f t="shared" si="16"/>
        <v xml:space="preserve">England – CCGs - East Riding of Yorkshire </v>
      </c>
      <c r="D60" s="51">
        <f t="shared" si="17"/>
        <v>126218</v>
      </c>
      <c r="E60" s="51">
        <f t="shared" si="17"/>
        <v>134512</v>
      </c>
      <c r="F60" s="52">
        <f t="shared" si="18"/>
        <v>319753</v>
      </c>
      <c r="G60" s="52">
        <f t="shared" si="19"/>
        <v>156737</v>
      </c>
      <c r="H60" s="53">
        <f t="shared" si="20"/>
        <v>163016</v>
      </c>
      <c r="I60" s="53">
        <f t="shared" si="21"/>
        <v>126218</v>
      </c>
      <c r="J60" s="53">
        <f t="shared" si="22"/>
        <v>134512</v>
      </c>
      <c r="K60" s="50">
        <f t="shared" si="23"/>
        <v>30519</v>
      </c>
      <c r="L60" s="51">
        <f t="shared" si="24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hidden="1" x14ac:dyDescent="0.2">
      <c r="A61" s="90" t="s">
        <v>173</v>
      </c>
      <c r="B61" s="148" t="s">
        <v>224</v>
      </c>
      <c r="C61" s="30" t="str">
        <f t="shared" si="16"/>
        <v xml:space="preserve">England – CCGs - East Staffordshire </v>
      </c>
      <c r="D61" s="51">
        <f t="shared" si="17"/>
        <v>51267</v>
      </c>
      <c r="E61" s="51">
        <f t="shared" si="17"/>
        <v>51571</v>
      </c>
      <c r="F61" s="52">
        <f t="shared" si="18"/>
        <v>131224</v>
      </c>
      <c r="G61" s="52">
        <f t="shared" si="19"/>
        <v>65906</v>
      </c>
      <c r="H61" s="53">
        <f t="shared" si="20"/>
        <v>65318</v>
      </c>
      <c r="I61" s="53">
        <f t="shared" si="21"/>
        <v>51267</v>
      </c>
      <c r="J61" s="53">
        <f t="shared" si="22"/>
        <v>51571</v>
      </c>
      <c r="K61" s="50">
        <f t="shared" si="23"/>
        <v>14639</v>
      </c>
      <c r="L61" s="51">
        <f t="shared" si="24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hidden="1" x14ac:dyDescent="0.2">
      <c r="A62" s="90" t="s">
        <v>173</v>
      </c>
      <c r="B62" s="148" t="s">
        <v>225</v>
      </c>
      <c r="C62" s="30" t="str">
        <f t="shared" si="16"/>
        <v xml:space="preserve">England – CCGs - East Sussex </v>
      </c>
      <c r="D62" s="51">
        <f t="shared" si="17"/>
        <v>215745</v>
      </c>
      <c r="E62" s="51">
        <f t="shared" si="17"/>
        <v>236532</v>
      </c>
      <c r="F62" s="52">
        <f t="shared" si="18"/>
        <v>558852</v>
      </c>
      <c r="G62" s="52">
        <f t="shared" si="19"/>
        <v>270788</v>
      </c>
      <c r="H62" s="53">
        <f t="shared" si="20"/>
        <v>288064</v>
      </c>
      <c r="I62" s="53">
        <f t="shared" si="21"/>
        <v>215745</v>
      </c>
      <c r="J62" s="53">
        <f t="shared" si="22"/>
        <v>236532</v>
      </c>
      <c r="K62" s="50">
        <f t="shared" si="23"/>
        <v>55043</v>
      </c>
      <c r="L62" s="51">
        <f t="shared" si="24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hidden="1" x14ac:dyDescent="0.2">
      <c r="A63" s="90" t="s">
        <v>173</v>
      </c>
      <c r="B63" s="148" t="s">
        <v>226</v>
      </c>
      <c r="C63" s="30" t="str">
        <f t="shared" si="16"/>
        <v xml:space="preserve">England – CCGs - Frimley </v>
      </c>
      <c r="D63" s="51">
        <f t="shared" si="17"/>
        <v>280610</v>
      </c>
      <c r="E63" s="51">
        <f t="shared" si="17"/>
        <v>289515</v>
      </c>
      <c r="F63" s="52">
        <f t="shared" si="18"/>
        <v>746739</v>
      </c>
      <c r="G63" s="52">
        <f t="shared" si="19"/>
        <v>371630</v>
      </c>
      <c r="H63" s="53">
        <f t="shared" si="20"/>
        <v>375109</v>
      </c>
      <c r="I63" s="53">
        <f t="shared" si="21"/>
        <v>280610</v>
      </c>
      <c r="J63" s="53">
        <f t="shared" si="22"/>
        <v>289515</v>
      </c>
      <c r="K63" s="50">
        <f t="shared" si="23"/>
        <v>91020</v>
      </c>
      <c r="L63" s="51">
        <f t="shared" si="24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hidden="1" x14ac:dyDescent="0.2">
      <c r="A64" s="90" t="s">
        <v>173</v>
      </c>
      <c r="B64" s="148" t="s">
        <v>227</v>
      </c>
      <c r="C64" s="30" t="str">
        <f t="shared" si="16"/>
        <v xml:space="preserve">England – CCGs - Fylde and Wyre </v>
      </c>
      <c r="D64" s="51">
        <f t="shared" si="17"/>
        <v>77642</v>
      </c>
      <c r="E64" s="51">
        <f t="shared" si="17"/>
        <v>83457</v>
      </c>
      <c r="F64" s="52">
        <f t="shared" si="18"/>
        <v>195906</v>
      </c>
      <c r="G64" s="52">
        <f t="shared" si="19"/>
        <v>95429</v>
      </c>
      <c r="H64" s="53">
        <f t="shared" si="20"/>
        <v>100477</v>
      </c>
      <c r="I64" s="53">
        <f t="shared" si="21"/>
        <v>77642</v>
      </c>
      <c r="J64" s="53">
        <f t="shared" si="22"/>
        <v>83457</v>
      </c>
      <c r="K64" s="50">
        <f t="shared" si="23"/>
        <v>17787</v>
      </c>
      <c r="L64" s="51">
        <f t="shared" si="24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hidden="1" x14ac:dyDescent="0.2">
      <c r="A65" s="90" t="s">
        <v>173</v>
      </c>
      <c r="B65" s="148" t="s">
        <v>228</v>
      </c>
      <c r="C65" s="30" t="str">
        <f t="shared" si="16"/>
        <v xml:space="preserve">England – CCGs - Gloucestershire </v>
      </c>
      <c r="D65" s="51">
        <f t="shared" si="17"/>
        <v>248138</v>
      </c>
      <c r="E65" s="51">
        <f t="shared" si="17"/>
        <v>262950</v>
      </c>
      <c r="F65" s="52">
        <f t="shared" si="18"/>
        <v>640650</v>
      </c>
      <c r="G65" s="52">
        <f t="shared" si="19"/>
        <v>314175</v>
      </c>
      <c r="H65" s="53">
        <f t="shared" si="20"/>
        <v>326475</v>
      </c>
      <c r="I65" s="53">
        <f t="shared" si="21"/>
        <v>248138</v>
      </c>
      <c r="J65" s="53">
        <f t="shared" si="22"/>
        <v>262950</v>
      </c>
      <c r="K65" s="50">
        <f t="shared" si="23"/>
        <v>66037</v>
      </c>
      <c r="L65" s="51">
        <f t="shared" si="24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hidden="1" x14ac:dyDescent="0.2">
      <c r="A66" s="90" t="s">
        <v>173</v>
      </c>
      <c r="B66" s="148" t="s">
        <v>229</v>
      </c>
      <c r="C66" s="30" t="str">
        <f t="shared" si="16"/>
        <v xml:space="preserve">England – CCGs - Greater Preston </v>
      </c>
      <c r="D66" s="51">
        <f t="shared" si="17"/>
        <v>79853</v>
      </c>
      <c r="E66" s="51">
        <f t="shared" si="17"/>
        <v>80699</v>
      </c>
      <c r="F66" s="52">
        <f t="shared" si="18"/>
        <v>204896</v>
      </c>
      <c r="G66" s="52">
        <f t="shared" si="19"/>
        <v>102558</v>
      </c>
      <c r="H66" s="53">
        <f t="shared" si="20"/>
        <v>102338</v>
      </c>
      <c r="I66" s="53">
        <f t="shared" si="21"/>
        <v>79853</v>
      </c>
      <c r="J66" s="53">
        <f t="shared" si="22"/>
        <v>80699</v>
      </c>
      <c r="K66" s="50">
        <f t="shared" si="23"/>
        <v>22705</v>
      </c>
      <c r="L66" s="51">
        <f t="shared" si="24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hidden="1" x14ac:dyDescent="0.2">
      <c r="A67" s="90" t="s">
        <v>173</v>
      </c>
      <c r="B67" s="148" t="s">
        <v>230</v>
      </c>
      <c r="C67" s="30" t="str">
        <f t="shared" si="16"/>
        <v xml:space="preserve">England – CCGs - Halton </v>
      </c>
      <c r="D67" s="51">
        <f t="shared" si="17"/>
        <v>48515</v>
      </c>
      <c r="E67" s="51">
        <f t="shared" si="17"/>
        <v>52399</v>
      </c>
      <c r="F67" s="52">
        <f t="shared" si="18"/>
        <v>129759</v>
      </c>
      <c r="G67" s="52">
        <f t="shared" si="19"/>
        <v>63295</v>
      </c>
      <c r="H67" s="53">
        <f t="shared" si="20"/>
        <v>66464</v>
      </c>
      <c r="I67" s="53">
        <f t="shared" si="21"/>
        <v>48515</v>
      </c>
      <c r="J67" s="53">
        <f t="shared" si="22"/>
        <v>52399</v>
      </c>
      <c r="K67" s="50">
        <f t="shared" si="23"/>
        <v>14780</v>
      </c>
      <c r="L67" s="51">
        <f t="shared" si="24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hidden="1" x14ac:dyDescent="0.2">
      <c r="A68" s="90" t="s">
        <v>173</v>
      </c>
      <c r="B68" s="148" t="s">
        <v>231</v>
      </c>
      <c r="C68" s="30" t="str">
        <f t="shared" si="16"/>
        <v xml:space="preserve">England – CCGs - Hampshire, Southampton and Isle of Wight </v>
      </c>
      <c r="D68" s="51">
        <f t="shared" si="17"/>
        <v>627993</v>
      </c>
      <c r="E68" s="51">
        <f t="shared" si="17"/>
        <v>664085</v>
      </c>
      <c r="F68" s="52">
        <f t="shared" si="18"/>
        <v>1616781</v>
      </c>
      <c r="G68" s="52">
        <f t="shared" si="19"/>
        <v>794983</v>
      </c>
      <c r="H68" s="53">
        <f t="shared" si="20"/>
        <v>821798</v>
      </c>
      <c r="I68" s="53">
        <f t="shared" si="21"/>
        <v>627993</v>
      </c>
      <c r="J68" s="53">
        <f t="shared" si="22"/>
        <v>664085</v>
      </c>
      <c r="K68" s="50">
        <f t="shared" si="23"/>
        <v>166990</v>
      </c>
      <c r="L68" s="51">
        <f t="shared" si="24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hidden="1" x14ac:dyDescent="0.2">
      <c r="A69" s="90" t="s">
        <v>173</v>
      </c>
      <c r="B69" s="148" t="s">
        <v>232</v>
      </c>
      <c r="C69" s="30" t="str">
        <f t="shared" si="16"/>
        <v xml:space="preserve">England – CCGs - Herefordshire and Worcestershire </v>
      </c>
      <c r="D69" s="51">
        <f t="shared" si="17"/>
        <v>309932</v>
      </c>
      <c r="E69" s="51">
        <f t="shared" si="17"/>
        <v>326371</v>
      </c>
      <c r="F69" s="52">
        <f t="shared" si="18"/>
        <v>791685</v>
      </c>
      <c r="G69" s="52">
        <f t="shared" si="19"/>
        <v>389585</v>
      </c>
      <c r="H69" s="53">
        <f t="shared" si="20"/>
        <v>402100</v>
      </c>
      <c r="I69" s="53">
        <f t="shared" si="21"/>
        <v>309932</v>
      </c>
      <c r="J69" s="53">
        <f t="shared" si="22"/>
        <v>326371</v>
      </c>
      <c r="K69" s="50">
        <f t="shared" si="23"/>
        <v>79653</v>
      </c>
      <c r="L69" s="51">
        <f t="shared" si="24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hidden="1" x14ac:dyDescent="0.2">
      <c r="A70" s="90" t="s">
        <v>173</v>
      </c>
      <c r="B70" s="148" t="s">
        <v>233</v>
      </c>
      <c r="C70" s="30" t="str">
        <f t="shared" si="16"/>
        <v xml:space="preserve">England – CCGs - Herts Valleys </v>
      </c>
      <c r="D70" s="51">
        <f t="shared" si="17"/>
        <v>220222</v>
      </c>
      <c r="E70" s="51">
        <f t="shared" si="17"/>
        <v>237325</v>
      </c>
      <c r="F70" s="52">
        <f t="shared" si="18"/>
        <v>600834</v>
      </c>
      <c r="G70" s="52">
        <f t="shared" si="19"/>
        <v>293665</v>
      </c>
      <c r="H70" s="53">
        <f t="shared" si="20"/>
        <v>307169</v>
      </c>
      <c r="I70" s="53">
        <f t="shared" si="21"/>
        <v>220222</v>
      </c>
      <c r="J70" s="53">
        <f t="shared" si="22"/>
        <v>237325</v>
      </c>
      <c r="K70" s="50">
        <f t="shared" si="23"/>
        <v>73443</v>
      </c>
      <c r="L70" s="51">
        <f t="shared" si="24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hidden="1" x14ac:dyDescent="0.2">
      <c r="A71" s="90" t="s">
        <v>173</v>
      </c>
      <c r="B71" s="148" t="s">
        <v>234</v>
      </c>
      <c r="C71" s="30" t="str">
        <f t="shared" si="16"/>
        <v xml:space="preserve">England – CCGs - Heywood, Middleton and Rochdale </v>
      </c>
      <c r="D71" s="51">
        <f t="shared" si="17"/>
        <v>83041</v>
      </c>
      <c r="E71" s="51">
        <f t="shared" si="17"/>
        <v>86772</v>
      </c>
      <c r="F71" s="52">
        <f t="shared" si="18"/>
        <v>223659</v>
      </c>
      <c r="G71" s="52">
        <f t="shared" si="19"/>
        <v>110691</v>
      </c>
      <c r="H71" s="53">
        <f t="shared" si="20"/>
        <v>112968</v>
      </c>
      <c r="I71" s="53">
        <f t="shared" si="21"/>
        <v>83041</v>
      </c>
      <c r="J71" s="53">
        <f t="shared" si="22"/>
        <v>86772</v>
      </c>
      <c r="K71" s="50">
        <f t="shared" si="23"/>
        <v>27650</v>
      </c>
      <c r="L71" s="51">
        <f t="shared" si="24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hidden="1" x14ac:dyDescent="0.2">
      <c r="A72" s="90" t="s">
        <v>173</v>
      </c>
      <c r="B72" s="148" t="s">
        <v>235</v>
      </c>
      <c r="C72" s="30" t="str">
        <f t="shared" si="16"/>
        <v xml:space="preserve">England – CCGs - Hull </v>
      </c>
      <c r="D72" s="51">
        <f t="shared" si="17"/>
        <v>100817</v>
      </c>
      <c r="E72" s="51">
        <f t="shared" si="17"/>
        <v>100724</v>
      </c>
      <c r="F72" s="52">
        <f t="shared" si="18"/>
        <v>259126</v>
      </c>
      <c r="G72" s="52">
        <f t="shared" si="19"/>
        <v>130491</v>
      </c>
      <c r="H72" s="53">
        <f t="shared" si="20"/>
        <v>128635</v>
      </c>
      <c r="I72" s="53">
        <f t="shared" si="21"/>
        <v>100817</v>
      </c>
      <c r="J72" s="53">
        <f t="shared" si="22"/>
        <v>100724</v>
      </c>
      <c r="K72" s="50">
        <f t="shared" si="23"/>
        <v>29674</v>
      </c>
      <c r="L72" s="51">
        <f t="shared" si="24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hidden="1" x14ac:dyDescent="0.2">
      <c r="A73" s="90" t="s">
        <v>173</v>
      </c>
      <c r="B73" s="148" t="s">
        <v>236</v>
      </c>
      <c r="C73" s="30" t="str">
        <f t="shared" si="16"/>
        <v xml:space="preserve">England – CCGs - Ipswich and East Suffolk </v>
      </c>
      <c r="D73" s="51">
        <f t="shared" si="17"/>
        <v>160980</v>
      </c>
      <c r="E73" s="51">
        <f t="shared" si="17"/>
        <v>168016</v>
      </c>
      <c r="F73" s="52">
        <f t="shared" si="18"/>
        <v>412068</v>
      </c>
      <c r="G73" s="52">
        <f t="shared" si="19"/>
        <v>203496</v>
      </c>
      <c r="H73" s="53">
        <f t="shared" si="20"/>
        <v>208572</v>
      </c>
      <c r="I73" s="53">
        <f t="shared" si="21"/>
        <v>160980</v>
      </c>
      <c r="J73" s="53">
        <f t="shared" si="22"/>
        <v>168016</v>
      </c>
      <c r="K73" s="50">
        <f t="shared" si="23"/>
        <v>42516</v>
      </c>
      <c r="L73" s="51">
        <f t="shared" si="24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hidden="1" x14ac:dyDescent="0.2">
      <c r="A74" s="90" t="s">
        <v>173</v>
      </c>
      <c r="B74" s="148" t="s">
        <v>237</v>
      </c>
      <c r="C74" s="30" t="str">
        <f t="shared" si="16"/>
        <v xml:space="preserve">England – CCGs - Kent and Medway </v>
      </c>
      <c r="D74" s="51">
        <f t="shared" si="17"/>
        <v>706308</v>
      </c>
      <c r="E74" s="51">
        <f t="shared" si="17"/>
        <v>749879</v>
      </c>
      <c r="F74" s="52">
        <f t="shared" si="18"/>
        <v>1868199</v>
      </c>
      <c r="G74" s="52">
        <f t="shared" si="19"/>
        <v>918033</v>
      </c>
      <c r="H74" s="53">
        <f t="shared" si="20"/>
        <v>950166</v>
      </c>
      <c r="I74" s="53">
        <f t="shared" si="21"/>
        <v>706308</v>
      </c>
      <c r="J74" s="53">
        <f t="shared" si="22"/>
        <v>749879</v>
      </c>
      <c r="K74" s="50">
        <f t="shared" si="23"/>
        <v>211725</v>
      </c>
      <c r="L74" s="51">
        <f t="shared" si="24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hidden="1" x14ac:dyDescent="0.2">
      <c r="A75" s="90" t="s">
        <v>173</v>
      </c>
      <c r="B75" s="148" t="s">
        <v>238</v>
      </c>
      <c r="C75" s="30" t="str">
        <f t="shared" si="16"/>
        <v xml:space="preserve">England – CCGs - Kernow </v>
      </c>
      <c r="D75" s="51">
        <f t="shared" si="17"/>
        <v>223269</v>
      </c>
      <c r="E75" s="51">
        <f t="shared" si="17"/>
        <v>242963</v>
      </c>
      <c r="F75" s="52">
        <f t="shared" si="18"/>
        <v>575525</v>
      </c>
      <c r="G75" s="52">
        <f t="shared" si="19"/>
        <v>279480</v>
      </c>
      <c r="H75" s="53">
        <f t="shared" si="20"/>
        <v>296045</v>
      </c>
      <c r="I75" s="53">
        <f t="shared" si="21"/>
        <v>223269</v>
      </c>
      <c r="J75" s="53">
        <f t="shared" si="22"/>
        <v>242963</v>
      </c>
      <c r="K75" s="50">
        <f t="shared" si="23"/>
        <v>56211</v>
      </c>
      <c r="L75" s="51">
        <f t="shared" si="24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hidden="1" x14ac:dyDescent="0.2">
      <c r="A76" s="90" t="s">
        <v>173</v>
      </c>
      <c r="B76" s="148" t="s">
        <v>239</v>
      </c>
      <c r="C76" s="30" t="str">
        <f t="shared" si="16"/>
        <v xml:space="preserve">England – CCGs - Kirklees </v>
      </c>
      <c r="D76" s="51">
        <f t="shared" si="17"/>
        <v>168057</v>
      </c>
      <c r="E76" s="51">
        <f t="shared" si="17"/>
        <v>173213</v>
      </c>
      <c r="F76" s="52">
        <f t="shared" si="18"/>
        <v>441290</v>
      </c>
      <c r="G76" s="52">
        <f t="shared" si="19"/>
        <v>219158</v>
      </c>
      <c r="H76" s="53">
        <f t="shared" si="20"/>
        <v>222132</v>
      </c>
      <c r="I76" s="53">
        <f t="shared" si="21"/>
        <v>168057</v>
      </c>
      <c r="J76" s="53">
        <f t="shared" si="22"/>
        <v>173213</v>
      </c>
      <c r="K76" s="50">
        <f t="shared" si="23"/>
        <v>51101</v>
      </c>
      <c r="L76" s="51">
        <f t="shared" si="24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hidden="1" x14ac:dyDescent="0.2">
      <c r="A77" s="90" t="s">
        <v>173</v>
      </c>
      <c r="B77" s="148" t="s">
        <v>240</v>
      </c>
      <c r="C77" s="30" t="str">
        <f t="shared" si="16"/>
        <v xml:space="preserve">England – CCGs - Knowsley </v>
      </c>
      <c r="D77" s="51">
        <f t="shared" si="17"/>
        <v>54795</v>
      </c>
      <c r="E77" s="51">
        <f t="shared" si="17"/>
        <v>63220</v>
      </c>
      <c r="F77" s="52">
        <f t="shared" si="18"/>
        <v>152452</v>
      </c>
      <c r="G77" s="52">
        <f t="shared" si="19"/>
        <v>72488</v>
      </c>
      <c r="H77" s="53">
        <f t="shared" si="20"/>
        <v>79964</v>
      </c>
      <c r="I77" s="53">
        <f t="shared" si="21"/>
        <v>54795</v>
      </c>
      <c r="J77" s="53">
        <f t="shared" si="22"/>
        <v>63220</v>
      </c>
      <c r="K77" s="50">
        <f t="shared" si="23"/>
        <v>17693</v>
      </c>
      <c r="L77" s="51">
        <f t="shared" si="24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hidden="1" x14ac:dyDescent="0.2">
      <c r="A78" s="90" t="s">
        <v>173</v>
      </c>
      <c r="B78" s="148" t="s">
        <v>241</v>
      </c>
      <c r="C78" s="30" t="str">
        <f t="shared" si="16"/>
        <v xml:space="preserve">England – CCGs - Leeds </v>
      </c>
      <c r="D78" s="51">
        <f t="shared" si="17"/>
        <v>304065</v>
      </c>
      <c r="E78" s="51">
        <f t="shared" si="17"/>
        <v>324140</v>
      </c>
      <c r="F78" s="52">
        <f t="shared" si="18"/>
        <v>798786</v>
      </c>
      <c r="G78" s="52">
        <f t="shared" si="19"/>
        <v>391667</v>
      </c>
      <c r="H78" s="53">
        <f t="shared" si="20"/>
        <v>407119</v>
      </c>
      <c r="I78" s="53">
        <f t="shared" si="21"/>
        <v>304065</v>
      </c>
      <c r="J78" s="53">
        <f t="shared" si="22"/>
        <v>324140</v>
      </c>
      <c r="K78" s="50">
        <f t="shared" si="23"/>
        <v>87602</v>
      </c>
      <c r="L78" s="51">
        <f t="shared" si="24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hidden="1" x14ac:dyDescent="0.2">
      <c r="A79" s="90" t="s">
        <v>173</v>
      </c>
      <c r="B79" s="148" t="s">
        <v>242</v>
      </c>
      <c r="C79" s="30" t="str">
        <f t="shared" si="16"/>
        <v xml:space="preserve">England – CCGs - Leicester City </v>
      </c>
      <c r="D79" s="51">
        <f t="shared" si="17"/>
        <v>135163</v>
      </c>
      <c r="E79" s="51">
        <f t="shared" si="17"/>
        <v>134804</v>
      </c>
      <c r="F79" s="52">
        <f t="shared" si="18"/>
        <v>354036</v>
      </c>
      <c r="G79" s="52">
        <f t="shared" si="19"/>
        <v>178126</v>
      </c>
      <c r="H79" s="53">
        <f t="shared" si="20"/>
        <v>175910</v>
      </c>
      <c r="I79" s="53">
        <f t="shared" si="21"/>
        <v>135163</v>
      </c>
      <c r="J79" s="53">
        <f t="shared" si="22"/>
        <v>134804</v>
      </c>
      <c r="K79" s="50">
        <f t="shared" si="23"/>
        <v>42963</v>
      </c>
      <c r="L79" s="51">
        <f t="shared" si="24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hidden="1" x14ac:dyDescent="0.2">
      <c r="A80" s="90" t="s">
        <v>173</v>
      </c>
      <c r="B80" s="148" t="s">
        <v>243</v>
      </c>
      <c r="C80" s="30" t="str">
        <f t="shared" si="16"/>
        <v xml:space="preserve">England – CCGs - Lincolnshire </v>
      </c>
      <c r="D80" s="51">
        <f t="shared" si="17"/>
        <v>300527</v>
      </c>
      <c r="E80" s="51">
        <f t="shared" si="17"/>
        <v>318474</v>
      </c>
      <c r="F80" s="52">
        <f t="shared" si="18"/>
        <v>766333</v>
      </c>
      <c r="G80" s="52">
        <f t="shared" si="19"/>
        <v>375699</v>
      </c>
      <c r="H80" s="53">
        <f t="shared" si="20"/>
        <v>390634</v>
      </c>
      <c r="I80" s="53">
        <f t="shared" si="21"/>
        <v>300527</v>
      </c>
      <c r="J80" s="53">
        <f t="shared" si="22"/>
        <v>318474</v>
      </c>
      <c r="K80" s="50">
        <f t="shared" si="23"/>
        <v>75172</v>
      </c>
      <c r="L80" s="51">
        <f t="shared" si="24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hidden="1" x14ac:dyDescent="0.2">
      <c r="A81" s="90" t="s">
        <v>173</v>
      </c>
      <c r="B81" s="148" t="s">
        <v>244</v>
      </c>
      <c r="C81" s="30" t="str">
        <f t="shared" si="16"/>
        <v xml:space="preserve">England – CCGs - Liverpool </v>
      </c>
      <c r="D81" s="51">
        <f t="shared" si="17"/>
        <v>200678</v>
      </c>
      <c r="E81" s="51">
        <f t="shared" si="17"/>
        <v>203052</v>
      </c>
      <c r="F81" s="52">
        <f t="shared" si="18"/>
        <v>500474</v>
      </c>
      <c r="G81" s="52">
        <f t="shared" si="19"/>
        <v>250396</v>
      </c>
      <c r="H81" s="53">
        <f t="shared" si="20"/>
        <v>250078</v>
      </c>
      <c r="I81" s="53">
        <f t="shared" si="21"/>
        <v>200678</v>
      </c>
      <c r="J81" s="53">
        <f t="shared" si="22"/>
        <v>203052</v>
      </c>
      <c r="K81" s="50">
        <f t="shared" si="23"/>
        <v>49718</v>
      </c>
      <c r="L81" s="51">
        <f t="shared" si="24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hidden="1" x14ac:dyDescent="0.2">
      <c r="A82" s="90" t="s">
        <v>173</v>
      </c>
      <c r="B82" s="148" t="s">
        <v>245</v>
      </c>
      <c r="C82" s="30" t="str">
        <f t="shared" si="16"/>
        <v xml:space="preserve">England – CCGs - Manchester </v>
      </c>
      <c r="D82" s="51">
        <f t="shared" si="17"/>
        <v>219579</v>
      </c>
      <c r="E82" s="51">
        <f t="shared" si="17"/>
        <v>212290</v>
      </c>
      <c r="F82" s="52">
        <f t="shared" si="18"/>
        <v>555741</v>
      </c>
      <c r="G82" s="52">
        <f t="shared" si="19"/>
        <v>282806</v>
      </c>
      <c r="H82" s="53">
        <f t="shared" si="20"/>
        <v>272935</v>
      </c>
      <c r="I82" s="53">
        <f t="shared" si="21"/>
        <v>219579</v>
      </c>
      <c r="J82" s="53">
        <f t="shared" si="22"/>
        <v>212290</v>
      </c>
      <c r="K82" s="50">
        <f t="shared" si="23"/>
        <v>63227</v>
      </c>
      <c r="L82" s="51">
        <f t="shared" si="24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hidden="1" x14ac:dyDescent="0.2">
      <c r="A83" s="90" t="s">
        <v>173</v>
      </c>
      <c r="B83" s="148" t="s">
        <v>246</v>
      </c>
      <c r="C83" s="30" t="str">
        <f t="shared" si="16"/>
        <v xml:space="preserve">England – CCGs - Mid Essex </v>
      </c>
      <c r="D83" s="51">
        <f t="shared" si="17"/>
        <v>152962</v>
      </c>
      <c r="E83" s="51">
        <f t="shared" si="17"/>
        <v>161882</v>
      </c>
      <c r="F83" s="52">
        <f t="shared" si="18"/>
        <v>398041</v>
      </c>
      <c r="G83" s="52">
        <f t="shared" si="19"/>
        <v>195852</v>
      </c>
      <c r="H83" s="53">
        <f t="shared" si="20"/>
        <v>202189</v>
      </c>
      <c r="I83" s="53">
        <f t="shared" si="21"/>
        <v>152962</v>
      </c>
      <c r="J83" s="53">
        <f t="shared" si="22"/>
        <v>161882</v>
      </c>
      <c r="K83" s="50">
        <f t="shared" si="23"/>
        <v>42890</v>
      </c>
      <c r="L83" s="51">
        <f t="shared" si="24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hidden="1" x14ac:dyDescent="0.2">
      <c r="A84" s="90" t="s">
        <v>173</v>
      </c>
      <c r="B84" s="148" t="s">
        <v>247</v>
      </c>
      <c r="C84" s="30" t="str">
        <f t="shared" si="16"/>
        <v xml:space="preserve">England – CCGs - Morecambe Bay </v>
      </c>
      <c r="D84" s="51">
        <f t="shared" si="17"/>
        <v>133687</v>
      </c>
      <c r="E84" s="51">
        <f t="shared" si="17"/>
        <v>139496</v>
      </c>
      <c r="F84" s="52">
        <f t="shared" si="18"/>
        <v>334287</v>
      </c>
      <c r="G84" s="52">
        <f t="shared" si="19"/>
        <v>165161</v>
      </c>
      <c r="H84" s="53">
        <f t="shared" si="20"/>
        <v>169126</v>
      </c>
      <c r="I84" s="53">
        <f t="shared" si="21"/>
        <v>133687</v>
      </c>
      <c r="J84" s="53">
        <f t="shared" si="22"/>
        <v>139496</v>
      </c>
      <c r="K84" s="50">
        <f t="shared" si="23"/>
        <v>31474</v>
      </c>
      <c r="L84" s="51">
        <f t="shared" si="24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hidden="1" x14ac:dyDescent="0.2">
      <c r="A85" s="90" t="s">
        <v>173</v>
      </c>
      <c r="B85" s="148" t="s">
        <v>248</v>
      </c>
      <c r="C85" s="30" t="str">
        <f t="shared" si="16"/>
        <v xml:space="preserve">England – CCGs - Newcastle Gateshead </v>
      </c>
      <c r="D85" s="51">
        <f t="shared" si="17"/>
        <v>204789</v>
      </c>
      <c r="E85" s="51">
        <f t="shared" si="17"/>
        <v>205862</v>
      </c>
      <c r="F85" s="52">
        <f t="shared" si="18"/>
        <v>508774</v>
      </c>
      <c r="G85" s="52">
        <f t="shared" si="19"/>
        <v>255015</v>
      </c>
      <c r="H85" s="53">
        <f t="shared" si="20"/>
        <v>253759</v>
      </c>
      <c r="I85" s="53">
        <f t="shared" si="21"/>
        <v>204789</v>
      </c>
      <c r="J85" s="53">
        <f t="shared" si="22"/>
        <v>205862</v>
      </c>
      <c r="K85" s="50">
        <f t="shared" si="23"/>
        <v>50226</v>
      </c>
      <c r="L85" s="51">
        <f t="shared" si="24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hidden="1" x14ac:dyDescent="0.2">
      <c r="A86" s="90" t="s">
        <v>173</v>
      </c>
      <c r="B86" s="148" t="s">
        <v>249</v>
      </c>
      <c r="C86" s="30" t="str">
        <f t="shared" si="16"/>
        <v xml:space="preserve">England – CCGs - Norfolk and Waveney </v>
      </c>
      <c r="D86" s="51">
        <f t="shared" si="17"/>
        <v>406639</v>
      </c>
      <c r="E86" s="51">
        <f t="shared" si="17"/>
        <v>431328</v>
      </c>
      <c r="F86" s="52">
        <f t="shared" si="18"/>
        <v>1032661</v>
      </c>
      <c r="G86" s="52">
        <f t="shared" si="19"/>
        <v>506595</v>
      </c>
      <c r="H86" s="53">
        <f t="shared" si="20"/>
        <v>526066</v>
      </c>
      <c r="I86" s="53">
        <f t="shared" si="21"/>
        <v>406639</v>
      </c>
      <c r="J86" s="53">
        <f t="shared" si="22"/>
        <v>431328</v>
      </c>
      <c r="K86" s="50">
        <f t="shared" si="23"/>
        <v>99956</v>
      </c>
      <c r="L86" s="51">
        <f t="shared" si="24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hidden="1" x14ac:dyDescent="0.2">
      <c r="A87" s="90" t="s">
        <v>173</v>
      </c>
      <c r="B87" s="148" t="s">
        <v>250</v>
      </c>
      <c r="C87" s="30" t="str">
        <f t="shared" si="16"/>
        <v xml:space="preserve">England – CCGs - North Central London </v>
      </c>
      <c r="D87" s="51">
        <f t="shared" si="17"/>
        <v>593891</v>
      </c>
      <c r="E87" s="51">
        <f t="shared" si="17"/>
        <v>596826</v>
      </c>
      <c r="F87" s="52">
        <f t="shared" si="18"/>
        <v>1526582</v>
      </c>
      <c r="G87" s="52">
        <f t="shared" si="19"/>
        <v>766256</v>
      </c>
      <c r="H87" s="53">
        <f t="shared" si="20"/>
        <v>760326</v>
      </c>
      <c r="I87" s="53">
        <f t="shared" si="21"/>
        <v>593891</v>
      </c>
      <c r="J87" s="53">
        <f t="shared" si="22"/>
        <v>596826</v>
      </c>
      <c r="K87" s="50">
        <f t="shared" si="23"/>
        <v>172365</v>
      </c>
      <c r="L87" s="51">
        <f t="shared" si="24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hidden="1" x14ac:dyDescent="0.2">
      <c r="A88" s="90" t="s">
        <v>173</v>
      </c>
      <c r="B88" s="148" t="s">
        <v>251</v>
      </c>
      <c r="C88" s="30" t="str">
        <f t="shared" si="16"/>
        <v xml:space="preserve">England – CCGs - North Cumbria </v>
      </c>
      <c r="D88" s="51">
        <f t="shared" si="17"/>
        <v>126576</v>
      </c>
      <c r="E88" s="51">
        <f t="shared" si="17"/>
        <v>133052</v>
      </c>
      <c r="F88" s="52">
        <f t="shared" si="18"/>
        <v>319669</v>
      </c>
      <c r="G88" s="52">
        <f t="shared" si="19"/>
        <v>157561</v>
      </c>
      <c r="H88" s="53">
        <f t="shared" si="20"/>
        <v>162108</v>
      </c>
      <c r="I88" s="53">
        <f t="shared" si="21"/>
        <v>126576</v>
      </c>
      <c r="J88" s="53">
        <f t="shared" si="22"/>
        <v>133052</v>
      </c>
      <c r="K88" s="50">
        <f t="shared" si="23"/>
        <v>30985</v>
      </c>
      <c r="L88" s="51">
        <f t="shared" si="24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hidden="1" x14ac:dyDescent="0.2">
      <c r="A89" s="90" t="s">
        <v>173</v>
      </c>
      <c r="B89" s="148" t="s">
        <v>252</v>
      </c>
      <c r="C89" s="30" t="str">
        <f t="shared" si="16"/>
        <v xml:space="preserve">England – CCGs - North East Essex </v>
      </c>
      <c r="D89" s="51">
        <f t="shared" si="17"/>
        <v>134387</v>
      </c>
      <c r="E89" s="51">
        <f t="shared" si="17"/>
        <v>142156</v>
      </c>
      <c r="F89" s="52">
        <f t="shared" si="18"/>
        <v>344553</v>
      </c>
      <c r="G89" s="52">
        <f t="shared" si="19"/>
        <v>169275</v>
      </c>
      <c r="H89" s="53">
        <f t="shared" si="20"/>
        <v>175278</v>
      </c>
      <c r="I89" s="53">
        <f t="shared" si="21"/>
        <v>134387</v>
      </c>
      <c r="J89" s="53">
        <f t="shared" si="22"/>
        <v>142156</v>
      </c>
      <c r="K89" s="50">
        <f t="shared" si="23"/>
        <v>34888</v>
      </c>
      <c r="L89" s="51">
        <f t="shared" si="24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hidden="1" x14ac:dyDescent="0.2">
      <c r="A90" s="90" t="s">
        <v>173</v>
      </c>
      <c r="B90" s="148" t="s">
        <v>253</v>
      </c>
      <c r="C90" s="30" t="str">
        <f t="shared" si="16"/>
        <v xml:space="preserve">England – CCGs - North East Lincolnshire </v>
      </c>
      <c r="D90" s="51">
        <f t="shared" si="17"/>
        <v>60580</v>
      </c>
      <c r="E90" s="51">
        <f t="shared" si="17"/>
        <v>64324</v>
      </c>
      <c r="F90" s="52">
        <f t="shared" si="18"/>
        <v>159364</v>
      </c>
      <c r="G90" s="52">
        <f t="shared" si="19"/>
        <v>78063</v>
      </c>
      <c r="H90" s="53">
        <f t="shared" si="20"/>
        <v>81301</v>
      </c>
      <c r="I90" s="53">
        <f t="shared" si="21"/>
        <v>60580</v>
      </c>
      <c r="J90" s="53">
        <f t="shared" si="22"/>
        <v>64324</v>
      </c>
      <c r="K90" s="50">
        <f t="shared" si="23"/>
        <v>17483</v>
      </c>
      <c r="L90" s="51">
        <f t="shared" si="24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hidden="1" x14ac:dyDescent="0.2">
      <c r="A91" s="90" t="s">
        <v>173</v>
      </c>
      <c r="B91" s="148" t="s">
        <v>254</v>
      </c>
      <c r="C91" s="30" t="str">
        <f t="shared" si="16"/>
        <v xml:space="preserve">England – CCGs - North East London </v>
      </c>
      <c r="D91" s="51">
        <f t="shared" ref="D91:E134" si="25">I91</f>
        <v>784566</v>
      </c>
      <c r="E91" s="51">
        <f t="shared" si="25"/>
        <v>758991</v>
      </c>
      <c r="F91" s="52">
        <f t="shared" si="18"/>
        <v>2036470</v>
      </c>
      <c r="G91" s="52">
        <f t="shared" si="19"/>
        <v>1037604</v>
      </c>
      <c r="H91" s="53">
        <f t="shared" si="20"/>
        <v>998866</v>
      </c>
      <c r="I91" s="53">
        <f t="shared" si="21"/>
        <v>784566</v>
      </c>
      <c r="J91" s="53">
        <f t="shared" si="22"/>
        <v>758991</v>
      </c>
      <c r="K91" s="50">
        <f t="shared" si="23"/>
        <v>253038</v>
      </c>
      <c r="L91" s="51">
        <f t="shared" si="24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hidden="1" x14ac:dyDescent="0.2">
      <c r="A92" s="90" t="s">
        <v>173</v>
      </c>
      <c r="B92" s="148" t="s">
        <v>255</v>
      </c>
      <c r="C92" s="30" t="str">
        <f t="shared" si="16"/>
        <v xml:space="preserve">England – CCGs - North Lincolnshire </v>
      </c>
      <c r="D92" s="51">
        <f t="shared" si="25"/>
        <v>67256</v>
      </c>
      <c r="E92" s="51">
        <f t="shared" si="25"/>
        <v>69815</v>
      </c>
      <c r="F92" s="52">
        <f t="shared" si="18"/>
        <v>172748</v>
      </c>
      <c r="G92" s="52">
        <f t="shared" si="19"/>
        <v>85356</v>
      </c>
      <c r="H92" s="53">
        <f t="shared" si="20"/>
        <v>87392</v>
      </c>
      <c r="I92" s="53">
        <f t="shared" si="21"/>
        <v>67256</v>
      </c>
      <c r="J92" s="53">
        <f t="shared" si="22"/>
        <v>69815</v>
      </c>
      <c r="K92" s="50">
        <f t="shared" si="23"/>
        <v>18100</v>
      </c>
      <c r="L92" s="51">
        <f t="shared" si="24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hidden="1" x14ac:dyDescent="0.2">
      <c r="A93" s="90" t="s">
        <v>173</v>
      </c>
      <c r="B93" s="148" t="s">
        <v>256</v>
      </c>
      <c r="C93" s="30" t="str">
        <f t="shared" ref="C93:C134" si="26">CONCATENATE(A93," - ",B93)</f>
        <v xml:space="preserve">England – CCGs - North Staffordshire </v>
      </c>
      <c r="D93" s="51">
        <f t="shared" si="25"/>
        <v>88333</v>
      </c>
      <c r="E93" s="51">
        <f t="shared" si="25"/>
        <v>91482</v>
      </c>
      <c r="F93" s="52">
        <f t="shared" si="18"/>
        <v>219786</v>
      </c>
      <c r="G93" s="52">
        <f t="shared" si="19"/>
        <v>108945</v>
      </c>
      <c r="H93" s="53">
        <f t="shared" si="20"/>
        <v>110841</v>
      </c>
      <c r="I93" s="53">
        <f t="shared" si="21"/>
        <v>88333</v>
      </c>
      <c r="J93" s="53">
        <f t="shared" si="22"/>
        <v>91482</v>
      </c>
      <c r="K93" s="50">
        <f t="shared" si="23"/>
        <v>20612</v>
      </c>
      <c r="L93" s="51">
        <f t="shared" si="24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hidden="1" x14ac:dyDescent="0.2">
      <c r="A94" s="90" t="s">
        <v>173</v>
      </c>
      <c r="B94" s="148" t="s">
        <v>257</v>
      </c>
      <c r="C94" s="30" t="str">
        <f t="shared" si="26"/>
        <v xml:space="preserve">England – CCGs - North Tyneside </v>
      </c>
      <c r="D94" s="51">
        <f t="shared" si="25"/>
        <v>79343</v>
      </c>
      <c r="E94" s="51">
        <f t="shared" si="25"/>
        <v>87511</v>
      </c>
      <c r="F94" s="52">
        <f t="shared" si="18"/>
        <v>208871</v>
      </c>
      <c r="G94" s="52">
        <f t="shared" si="19"/>
        <v>101089</v>
      </c>
      <c r="H94" s="53">
        <f t="shared" si="20"/>
        <v>107782</v>
      </c>
      <c r="I94" s="53">
        <f t="shared" si="21"/>
        <v>79343</v>
      </c>
      <c r="J94" s="53">
        <f t="shared" si="22"/>
        <v>87511</v>
      </c>
      <c r="K94" s="50">
        <f t="shared" si="23"/>
        <v>21746</v>
      </c>
      <c r="L94" s="51">
        <f t="shared" si="24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hidden="1" x14ac:dyDescent="0.2">
      <c r="A95" s="90" t="s">
        <v>173</v>
      </c>
      <c r="B95" s="148" t="s">
        <v>258</v>
      </c>
      <c r="C95" s="30" t="str">
        <f t="shared" si="26"/>
        <v xml:space="preserve">England – CCGs - North West London </v>
      </c>
      <c r="D95" s="51">
        <f t="shared" si="25"/>
        <v>828249</v>
      </c>
      <c r="E95" s="51">
        <f t="shared" si="25"/>
        <v>805826</v>
      </c>
      <c r="F95" s="52">
        <f t="shared" ref="F95:F134" si="27">G95+H95</f>
        <v>2111469</v>
      </c>
      <c r="G95" s="52">
        <f t="shared" ref="G95:G134" si="28">SUM(M95:CY95)</f>
        <v>1073359</v>
      </c>
      <c r="H95" s="53">
        <f t="shared" ref="H95:H134" si="29">SUM(CZ95:GL95)</f>
        <v>1038110</v>
      </c>
      <c r="I95" s="53">
        <f t="shared" ref="I95:I134" si="30">SUM(AE95:CY95)</f>
        <v>828249</v>
      </c>
      <c r="J95" s="53">
        <f t="shared" ref="J95:J134" si="31">SUM(DR95:GL95)</f>
        <v>805826</v>
      </c>
      <c r="K95" s="50">
        <f t="shared" ref="K95:K134" si="32">SUM(M95:AD95)</f>
        <v>245110</v>
      </c>
      <c r="L95" s="51">
        <f t="shared" ref="L95:L134" si="33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hidden="1" x14ac:dyDescent="0.2">
      <c r="A96" s="90" t="s">
        <v>173</v>
      </c>
      <c r="B96" s="148" t="s">
        <v>259</v>
      </c>
      <c r="C96" s="30" t="str">
        <f t="shared" si="26"/>
        <v xml:space="preserve">England – CCGs - North Yorkshire </v>
      </c>
      <c r="D96" s="51">
        <f t="shared" si="25"/>
        <v>170418</v>
      </c>
      <c r="E96" s="51">
        <f t="shared" si="25"/>
        <v>177419</v>
      </c>
      <c r="F96" s="52">
        <f t="shared" si="27"/>
        <v>429207</v>
      </c>
      <c r="G96" s="52">
        <f t="shared" si="28"/>
        <v>212423</v>
      </c>
      <c r="H96" s="53">
        <f t="shared" si="29"/>
        <v>216784</v>
      </c>
      <c r="I96" s="53">
        <f t="shared" si="30"/>
        <v>170418</v>
      </c>
      <c r="J96" s="53">
        <f t="shared" si="31"/>
        <v>177419</v>
      </c>
      <c r="K96" s="50">
        <f t="shared" si="32"/>
        <v>42005</v>
      </c>
      <c r="L96" s="51">
        <f t="shared" si="33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hidden="1" x14ac:dyDescent="0.2">
      <c r="A97" s="90" t="s">
        <v>173</v>
      </c>
      <c r="B97" s="148" t="s">
        <v>260</v>
      </c>
      <c r="C97" s="30" t="str">
        <f t="shared" si="26"/>
        <v xml:space="preserve">England – CCGs - Northamptonshire </v>
      </c>
      <c r="D97" s="51">
        <f t="shared" si="25"/>
        <v>280031</v>
      </c>
      <c r="E97" s="51">
        <f t="shared" si="25"/>
        <v>290793</v>
      </c>
      <c r="F97" s="52">
        <f t="shared" si="27"/>
        <v>740111</v>
      </c>
      <c r="G97" s="52">
        <f t="shared" si="28"/>
        <v>366197</v>
      </c>
      <c r="H97" s="53">
        <f t="shared" si="29"/>
        <v>373914</v>
      </c>
      <c r="I97" s="53">
        <f t="shared" si="30"/>
        <v>280031</v>
      </c>
      <c r="J97" s="53">
        <f t="shared" si="31"/>
        <v>290793</v>
      </c>
      <c r="K97" s="50">
        <f t="shared" si="32"/>
        <v>86166</v>
      </c>
      <c r="L97" s="51">
        <f t="shared" si="33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hidden="1" x14ac:dyDescent="0.2">
      <c r="A98" s="90" t="s">
        <v>173</v>
      </c>
      <c r="B98" s="148" t="s">
        <v>261</v>
      </c>
      <c r="C98" s="30" t="str">
        <f t="shared" si="26"/>
        <v xml:space="preserve">England – CCGs - Northumberland </v>
      </c>
      <c r="D98" s="51">
        <f t="shared" si="25"/>
        <v>127613</v>
      </c>
      <c r="E98" s="51">
        <f t="shared" si="25"/>
        <v>137406</v>
      </c>
      <c r="F98" s="52">
        <f t="shared" si="27"/>
        <v>323820</v>
      </c>
      <c r="G98" s="52">
        <f t="shared" si="28"/>
        <v>158024</v>
      </c>
      <c r="H98" s="53">
        <f t="shared" si="29"/>
        <v>165796</v>
      </c>
      <c r="I98" s="53">
        <f t="shared" si="30"/>
        <v>127613</v>
      </c>
      <c r="J98" s="53">
        <f t="shared" si="31"/>
        <v>137406</v>
      </c>
      <c r="K98" s="50">
        <f t="shared" si="32"/>
        <v>30411</v>
      </c>
      <c r="L98" s="51">
        <f t="shared" si="33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hidden="1" x14ac:dyDescent="0.2">
      <c r="A99" s="90" t="s">
        <v>173</v>
      </c>
      <c r="B99" s="148" t="s">
        <v>262</v>
      </c>
      <c r="C99" s="30" t="str">
        <f t="shared" si="26"/>
        <v xml:space="preserve">England – CCGs - Nottingham and Nottinghamshire </v>
      </c>
      <c r="D99" s="51">
        <f t="shared" si="25"/>
        <v>413641</v>
      </c>
      <c r="E99" s="51">
        <f t="shared" si="25"/>
        <v>424616</v>
      </c>
      <c r="F99" s="52">
        <f t="shared" si="27"/>
        <v>1052195</v>
      </c>
      <c r="G99" s="52">
        <f t="shared" si="28"/>
        <v>523505</v>
      </c>
      <c r="H99" s="53">
        <f t="shared" si="29"/>
        <v>528690</v>
      </c>
      <c r="I99" s="53">
        <f t="shared" si="30"/>
        <v>413641</v>
      </c>
      <c r="J99" s="53">
        <f t="shared" si="31"/>
        <v>424616</v>
      </c>
      <c r="K99" s="50">
        <f t="shared" si="32"/>
        <v>109864</v>
      </c>
      <c r="L99" s="51">
        <f t="shared" si="33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hidden="1" x14ac:dyDescent="0.2">
      <c r="A100" s="90" t="s">
        <v>173</v>
      </c>
      <c r="B100" s="148" t="s">
        <v>263</v>
      </c>
      <c r="C100" s="30" t="str">
        <f t="shared" si="26"/>
        <v xml:space="preserve">England – CCGs - Oldham </v>
      </c>
      <c r="D100" s="51">
        <f t="shared" si="25"/>
        <v>87171</v>
      </c>
      <c r="E100" s="51">
        <f t="shared" si="25"/>
        <v>91007</v>
      </c>
      <c r="F100" s="52">
        <f t="shared" si="27"/>
        <v>237628</v>
      </c>
      <c r="G100" s="52">
        <f t="shared" si="28"/>
        <v>117387</v>
      </c>
      <c r="H100" s="53">
        <f t="shared" si="29"/>
        <v>120241</v>
      </c>
      <c r="I100" s="53">
        <f t="shared" si="30"/>
        <v>87171</v>
      </c>
      <c r="J100" s="53">
        <f t="shared" si="31"/>
        <v>91007</v>
      </c>
      <c r="K100" s="50">
        <f t="shared" si="32"/>
        <v>30216</v>
      </c>
      <c r="L100" s="51">
        <f t="shared" si="33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hidden="1" x14ac:dyDescent="0.2">
      <c r="A101" s="90" t="s">
        <v>173</v>
      </c>
      <c r="B101" s="148" t="s">
        <v>264</v>
      </c>
      <c r="C101" s="30" t="str">
        <f t="shared" si="26"/>
        <v xml:space="preserve">England – CCGs - Oxfordshire </v>
      </c>
      <c r="D101" s="51">
        <f t="shared" si="25"/>
        <v>265165</v>
      </c>
      <c r="E101" s="51">
        <f t="shared" si="25"/>
        <v>271274</v>
      </c>
      <c r="F101" s="52">
        <f t="shared" si="27"/>
        <v>680874</v>
      </c>
      <c r="G101" s="52">
        <f t="shared" si="28"/>
        <v>339566</v>
      </c>
      <c r="H101" s="53">
        <f t="shared" si="29"/>
        <v>341308</v>
      </c>
      <c r="I101" s="53">
        <f t="shared" si="30"/>
        <v>265165</v>
      </c>
      <c r="J101" s="53">
        <f t="shared" si="31"/>
        <v>271274</v>
      </c>
      <c r="K101" s="50">
        <f t="shared" si="32"/>
        <v>74401</v>
      </c>
      <c r="L101" s="51">
        <f t="shared" si="33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hidden="1" x14ac:dyDescent="0.2">
      <c r="A102" s="90" t="s">
        <v>173</v>
      </c>
      <c r="B102" s="148" t="s">
        <v>265</v>
      </c>
      <c r="C102" s="30" t="str">
        <f t="shared" si="26"/>
        <v xml:space="preserve">England – CCGs - Portsmouth </v>
      </c>
      <c r="D102" s="51">
        <f t="shared" si="25"/>
        <v>87433</v>
      </c>
      <c r="E102" s="51">
        <f t="shared" si="25"/>
        <v>83503</v>
      </c>
      <c r="F102" s="52">
        <f t="shared" si="27"/>
        <v>214692</v>
      </c>
      <c r="G102" s="52">
        <f t="shared" si="28"/>
        <v>109781</v>
      </c>
      <c r="H102" s="53">
        <f t="shared" si="29"/>
        <v>104911</v>
      </c>
      <c r="I102" s="53">
        <f t="shared" si="30"/>
        <v>87433</v>
      </c>
      <c r="J102" s="53">
        <f t="shared" si="31"/>
        <v>83503</v>
      </c>
      <c r="K102" s="50">
        <f t="shared" si="32"/>
        <v>22348</v>
      </c>
      <c r="L102" s="51">
        <f t="shared" si="33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hidden="1" x14ac:dyDescent="0.2">
      <c r="A103" s="90" t="s">
        <v>173</v>
      </c>
      <c r="B103" s="148" t="s">
        <v>266</v>
      </c>
      <c r="C103" s="30" t="str">
        <f t="shared" si="26"/>
        <v xml:space="preserve">England – CCGs - Rotherham </v>
      </c>
      <c r="D103" s="51">
        <f t="shared" si="25"/>
        <v>101149</v>
      </c>
      <c r="E103" s="51">
        <f t="shared" si="25"/>
        <v>106382</v>
      </c>
      <c r="F103" s="52">
        <f t="shared" si="27"/>
        <v>264984</v>
      </c>
      <c r="G103" s="52">
        <f t="shared" si="28"/>
        <v>130367</v>
      </c>
      <c r="H103" s="53">
        <f t="shared" si="29"/>
        <v>134617</v>
      </c>
      <c r="I103" s="53">
        <f t="shared" si="30"/>
        <v>101149</v>
      </c>
      <c r="J103" s="53">
        <f t="shared" si="31"/>
        <v>106382</v>
      </c>
      <c r="K103" s="50">
        <f t="shared" si="32"/>
        <v>29218</v>
      </c>
      <c r="L103" s="51">
        <f t="shared" si="33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hidden="1" x14ac:dyDescent="0.2">
      <c r="A104" s="90" t="s">
        <v>173</v>
      </c>
      <c r="B104" s="148" t="s">
        <v>267</v>
      </c>
      <c r="C104" s="30" t="str">
        <f t="shared" si="26"/>
        <v xml:space="preserve">England – CCGs - Salford </v>
      </c>
      <c r="D104" s="51">
        <f t="shared" si="25"/>
        <v>102903</v>
      </c>
      <c r="E104" s="51">
        <f t="shared" si="25"/>
        <v>101352</v>
      </c>
      <c r="F104" s="52">
        <f t="shared" si="27"/>
        <v>262697</v>
      </c>
      <c r="G104" s="52">
        <f t="shared" si="28"/>
        <v>132945</v>
      </c>
      <c r="H104" s="53">
        <f t="shared" si="29"/>
        <v>129752</v>
      </c>
      <c r="I104" s="53">
        <f t="shared" si="30"/>
        <v>102903</v>
      </c>
      <c r="J104" s="53">
        <f t="shared" si="31"/>
        <v>101352</v>
      </c>
      <c r="K104" s="50">
        <f t="shared" si="32"/>
        <v>30042</v>
      </c>
      <c r="L104" s="51">
        <f t="shared" si="33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hidden="1" x14ac:dyDescent="0.2">
      <c r="A105" s="90" t="s">
        <v>173</v>
      </c>
      <c r="B105" s="148" t="s">
        <v>268</v>
      </c>
      <c r="C105" s="30" t="str">
        <f t="shared" si="26"/>
        <v xml:space="preserve">England – CCGs - Sheffield </v>
      </c>
      <c r="D105" s="51">
        <f t="shared" si="25"/>
        <v>232842</v>
      </c>
      <c r="E105" s="51">
        <f t="shared" si="25"/>
        <v>237974</v>
      </c>
      <c r="F105" s="52">
        <f t="shared" si="27"/>
        <v>589214</v>
      </c>
      <c r="G105" s="52">
        <f t="shared" si="28"/>
        <v>293715</v>
      </c>
      <c r="H105" s="53">
        <f t="shared" si="29"/>
        <v>295499</v>
      </c>
      <c r="I105" s="53">
        <f t="shared" si="30"/>
        <v>232842</v>
      </c>
      <c r="J105" s="53">
        <f t="shared" si="31"/>
        <v>237974</v>
      </c>
      <c r="K105" s="50">
        <f t="shared" si="32"/>
        <v>60873</v>
      </c>
      <c r="L105" s="51">
        <f t="shared" si="33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hidden="1" x14ac:dyDescent="0.2">
      <c r="A106" s="90" t="s">
        <v>173</v>
      </c>
      <c r="B106" s="148" t="s">
        <v>269</v>
      </c>
      <c r="C106" s="30" t="str">
        <f t="shared" si="26"/>
        <v xml:space="preserve">England – CCGs - Shropshire, Telford and Wrekin </v>
      </c>
      <c r="D106" s="51">
        <f t="shared" si="25"/>
        <v>199279</v>
      </c>
      <c r="E106" s="51">
        <f t="shared" si="25"/>
        <v>205519</v>
      </c>
      <c r="F106" s="52">
        <f t="shared" si="27"/>
        <v>506737</v>
      </c>
      <c r="G106" s="52">
        <f t="shared" si="28"/>
        <v>251214</v>
      </c>
      <c r="H106" s="53">
        <f t="shared" si="29"/>
        <v>255523</v>
      </c>
      <c r="I106" s="53">
        <f t="shared" si="30"/>
        <v>199279</v>
      </c>
      <c r="J106" s="53">
        <f t="shared" si="31"/>
        <v>205519</v>
      </c>
      <c r="K106" s="50">
        <f t="shared" si="32"/>
        <v>51935</v>
      </c>
      <c r="L106" s="51">
        <f t="shared" si="33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hidden="1" x14ac:dyDescent="0.2">
      <c r="A107" s="90" t="s">
        <v>173</v>
      </c>
      <c r="B107" s="148" t="s">
        <v>270</v>
      </c>
      <c r="C107" s="30" t="str">
        <f t="shared" si="26"/>
        <v xml:space="preserve">England – CCGs - Somerset </v>
      </c>
      <c r="D107" s="51">
        <f t="shared" si="25"/>
        <v>218431</v>
      </c>
      <c r="E107" s="51">
        <f t="shared" si="25"/>
        <v>234127</v>
      </c>
      <c r="F107" s="52">
        <f t="shared" si="27"/>
        <v>563851</v>
      </c>
      <c r="G107" s="52">
        <f t="shared" si="28"/>
        <v>275288</v>
      </c>
      <c r="H107" s="53">
        <f t="shared" si="29"/>
        <v>288563</v>
      </c>
      <c r="I107" s="53">
        <f t="shared" si="30"/>
        <v>218431</v>
      </c>
      <c r="J107" s="53">
        <f t="shared" si="31"/>
        <v>234127</v>
      </c>
      <c r="K107" s="50">
        <f t="shared" si="32"/>
        <v>56857</v>
      </c>
      <c r="L107" s="51">
        <f t="shared" si="33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hidden="1" x14ac:dyDescent="0.2">
      <c r="A108" s="90" t="s">
        <v>173</v>
      </c>
      <c r="B108" s="148" t="s">
        <v>271</v>
      </c>
      <c r="C108" s="30" t="str">
        <f t="shared" si="26"/>
        <v xml:space="preserve">England – CCGs - South East London </v>
      </c>
      <c r="D108" s="51">
        <f t="shared" si="25"/>
        <v>697479</v>
      </c>
      <c r="E108" s="51">
        <f t="shared" si="25"/>
        <v>722545</v>
      </c>
      <c r="F108" s="52">
        <f t="shared" si="27"/>
        <v>1818226</v>
      </c>
      <c r="G108" s="52">
        <f t="shared" si="28"/>
        <v>901719</v>
      </c>
      <c r="H108" s="53">
        <f t="shared" si="29"/>
        <v>916507</v>
      </c>
      <c r="I108" s="53">
        <f t="shared" si="30"/>
        <v>697479</v>
      </c>
      <c r="J108" s="53">
        <f t="shared" si="31"/>
        <v>722545</v>
      </c>
      <c r="K108" s="50">
        <f t="shared" si="32"/>
        <v>204240</v>
      </c>
      <c r="L108" s="51">
        <f t="shared" si="33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hidden="1" x14ac:dyDescent="0.2">
      <c r="A109" s="90" t="s">
        <v>173</v>
      </c>
      <c r="B109" s="148" t="s">
        <v>272</v>
      </c>
      <c r="C109" s="30" t="str">
        <f t="shared" si="26"/>
        <v xml:space="preserve">England – CCGs - South East Staffordshire and Seisdon Peninsula </v>
      </c>
      <c r="D109" s="51">
        <f t="shared" si="25"/>
        <v>90257</v>
      </c>
      <c r="E109" s="51">
        <f t="shared" si="25"/>
        <v>93228</v>
      </c>
      <c r="F109" s="52">
        <f t="shared" si="27"/>
        <v>227695</v>
      </c>
      <c r="G109" s="52">
        <f t="shared" si="28"/>
        <v>113031</v>
      </c>
      <c r="H109" s="53">
        <f t="shared" si="29"/>
        <v>114664</v>
      </c>
      <c r="I109" s="53">
        <f t="shared" si="30"/>
        <v>90257</v>
      </c>
      <c r="J109" s="53">
        <f t="shared" si="31"/>
        <v>93228</v>
      </c>
      <c r="K109" s="50">
        <f t="shared" si="32"/>
        <v>22774</v>
      </c>
      <c r="L109" s="51">
        <f t="shared" si="33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hidden="1" x14ac:dyDescent="0.2">
      <c r="A110" s="90" t="s">
        <v>173</v>
      </c>
      <c r="B110" s="148" t="s">
        <v>273</v>
      </c>
      <c r="C110" s="30" t="str">
        <f t="shared" si="26"/>
        <v xml:space="preserve">England – CCGs - South Sefton </v>
      </c>
      <c r="D110" s="51">
        <f t="shared" si="25"/>
        <v>60427</v>
      </c>
      <c r="E110" s="51">
        <f t="shared" si="25"/>
        <v>66609</v>
      </c>
      <c r="F110" s="52">
        <f t="shared" si="27"/>
        <v>159713</v>
      </c>
      <c r="G110" s="52">
        <f t="shared" si="28"/>
        <v>77155</v>
      </c>
      <c r="H110" s="53">
        <f t="shared" si="29"/>
        <v>82558</v>
      </c>
      <c r="I110" s="53">
        <f t="shared" si="30"/>
        <v>60427</v>
      </c>
      <c r="J110" s="53">
        <f t="shared" si="31"/>
        <v>66609</v>
      </c>
      <c r="K110" s="50">
        <f t="shared" si="32"/>
        <v>16728</v>
      </c>
      <c r="L110" s="51">
        <f t="shared" si="33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hidden="1" x14ac:dyDescent="0.2">
      <c r="A111" s="90" t="s">
        <v>173</v>
      </c>
      <c r="B111" s="148" t="s">
        <v>274</v>
      </c>
      <c r="C111" s="30" t="str">
        <f t="shared" si="26"/>
        <v xml:space="preserve">England – CCGs - South Tyneside </v>
      </c>
      <c r="D111" s="51">
        <f t="shared" si="25"/>
        <v>57876</v>
      </c>
      <c r="E111" s="51">
        <f t="shared" si="25"/>
        <v>63002</v>
      </c>
      <c r="F111" s="52">
        <f t="shared" si="27"/>
        <v>151133</v>
      </c>
      <c r="G111" s="52">
        <f t="shared" si="28"/>
        <v>73400</v>
      </c>
      <c r="H111" s="53">
        <f t="shared" si="29"/>
        <v>77733</v>
      </c>
      <c r="I111" s="53">
        <f t="shared" si="30"/>
        <v>57876</v>
      </c>
      <c r="J111" s="53">
        <f t="shared" si="31"/>
        <v>63002</v>
      </c>
      <c r="K111" s="50">
        <f t="shared" si="32"/>
        <v>15524</v>
      </c>
      <c r="L111" s="51">
        <f t="shared" si="33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hidden="1" x14ac:dyDescent="0.2">
      <c r="A112" s="90" t="s">
        <v>173</v>
      </c>
      <c r="B112" s="148" t="s">
        <v>275</v>
      </c>
      <c r="C112" s="30" t="str">
        <f t="shared" si="26"/>
        <v xml:space="preserve">England – CCGs - South West London </v>
      </c>
      <c r="D112" s="51">
        <f t="shared" si="25"/>
        <v>560076</v>
      </c>
      <c r="E112" s="51">
        <f t="shared" si="25"/>
        <v>606444</v>
      </c>
      <c r="F112" s="52">
        <f t="shared" si="27"/>
        <v>1509741</v>
      </c>
      <c r="G112" s="52">
        <f t="shared" si="28"/>
        <v>735440</v>
      </c>
      <c r="H112" s="53">
        <f t="shared" si="29"/>
        <v>774301</v>
      </c>
      <c r="I112" s="53">
        <f t="shared" si="30"/>
        <v>560076</v>
      </c>
      <c r="J112" s="53">
        <f t="shared" si="31"/>
        <v>606444</v>
      </c>
      <c r="K112" s="50">
        <f t="shared" si="32"/>
        <v>175364</v>
      </c>
      <c r="L112" s="51">
        <f t="shared" si="33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hidden="1" x14ac:dyDescent="0.2">
      <c r="A113" s="90" t="s">
        <v>173</v>
      </c>
      <c r="B113" s="148" t="s">
        <v>276</v>
      </c>
      <c r="C113" s="30" t="str">
        <f t="shared" si="26"/>
        <v xml:space="preserve">England – CCGs - Southend </v>
      </c>
      <c r="D113" s="51">
        <f t="shared" si="25"/>
        <v>69358</v>
      </c>
      <c r="E113" s="51">
        <f t="shared" si="25"/>
        <v>73679</v>
      </c>
      <c r="F113" s="52">
        <f t="shared" si="27"/>
        <v>182773</v>
      </c>
      <c r="G113" s="52">
        <f t="shared" si="28"/>
        <v>89594</v>
      </c>
      <c r="H113" s="53">
        <f t="shared" si="29"/>
        <v>93179</v>
      </c>
      <c r="I113" s="53">
        <f t="shared" si="30"/>
        <v>69358</v>
      </c>
      <c r="J113" s="53">
        <f t="shared" si="31"/>
        <v>73679</v>
      </c>
      <c r="K113" s="50">
        <f t="shared" si="32"/>
        <v>20236</v>
      </c>
      <c r="L113" s="51">
        <f t="shared" si="33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hidden="1" x14ac:dyDescent="0.2">
      <c r="A114" s="90" t="s">
        <v>173</v>
      </c>
      <c r="B114" s="148" t="s">
        <v>277</v>
      </c>
      <c r="C114" s="30" t="str">
        <f t="shared" si="26"/>
        <v xml:space="preserve">England – CCGs - Southport and Formby </v>
      </c>
      <c r="D114" s="51">
        <f t="shared" si="25"/>
        <v>44714</v>
      </c>
      <c r="E114" s="51">
        <f t="shared" si="25"/>
        <v>50051</v>
      </c>
      <c r="F114" s="52">
        <f t="shared" si="27"/>
        <v>116186</v>
      </c>
      <c r="G114" s="52">
        <f t="shared" si="28"/>
        <v>55713</v>
      </c>
      <c r="H114" s="53">
        <f t="shared" si="29"/>
        <v>60473</v>
      </c>
      <c r="I114" s="53">
        <f t="shared" si="30"/>
        <v>44714</v>
      </c>
      <c r="J114" s="53">
        <f t="shared" si="31"/>
        <v>50051</v>
      </c>
      <c r="K114" s="50">
        <f t="shared" si="32"/>
        <v>10999</v>
      </c>
      <c r="L114" s="51">
        <f t="shared" si="33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hidden="1" x14ac:dyDescent="0.2">
      <c r="A115" s="90" t="s">
        <v>173</v>
      </c>
      <c r="B115" s="148" t="s">
        <v>278</v>
      </c>
      <c r="C115" s="30" t="str">
        <f t="shared" si="26"/>
        <v xml:space="preserve">England – CCGs - St Helens </v>
      </c>
      <c r="D115" s="51">
        <f t="shared" si="25"/>
        <v>70210</v>
      </c>
      <c r="E115" s="51">
        <f t="shared" si="25"/>
        <v>73992</v>
      </c>
      <c r="F115" s="52">
        <f t="shared" si="27"/>
        <v>181095</v>
      </c>
      <c r="G115" s="52">
        <f t="shared" si="28"/>
        <v>89111</v>
      </c>
      <c r="H115" s="53">
        <f t="shared" si="29"/>
        <v>91984</v>
      </c>
      <c r="I115" s="53">
        <f t="shared" si="30"/>
        <v>70210</v>
      </c>
      <c r="J115" s="53">
        <f t="shared" si="31"/>
        <v>73992</v>
      </c>
      <c r="K115" s="50">
        <f t="shared" si="32"/>
        <v>18901</v>
      </c>
      <c r="L115" s="51">
        <f t="shared" si="33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hidden="1" x14ac:dyDescent="0.2">
      <c r="A116" s="90" t="s">
        <v>173</v>
      </c>
      <c r="B116" s="148" t="s">
        <v>279</v>
      </c>
      <c r="C116" s="30" t="str">
        <f t="shared" si="26"/>
        <v xml:space="preserve">England – CCGs - Stafford and Surrounds </v>
      </c>
      <c r="D116" s="51">
        <f t="shared" si="25"/>
        <v>63189</v>
      </c>
      <c r="E116" s="51">
        <f t="shared" si="25"/>
        <v>64865</v>
      </c>
      <c r="F116" s="52">
        <f t="shared" si="27"/>
        <v>157906</v>
      </c>
      <c r="G116" s="52">
        <f t="shared" si="28"/>
        <v>78481</v>
      </c>
      <c r="H116" s="53">
        <f t="shared" si="29"/>
        <v>79425</v>
      </c>
      <c r="I116" s="53">
        <f t="shared" si="30"/>
        <v>63189</v>
      </c>
      <c r="J116" s="53">
        <f t="shared" si="31"/>
        <v>64865</v>
      </c>
      <c r="K116" s="50">
        <f t="shared" si="32"/>
        <v>15292</v>
      </c>
      <c r="L116" s="51">
        <f t="shared" si="33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hidden="1" x14ac:dyDescent="0.2">
      <c r="A117" s="90" t="s">
        <v>173</v>
      </c>
      <c r="B117" s="148" t="s">
        <v>280</v>
      </c>
      <c r="C117" s="30" t="str">
        <f t="shared" si="26"/>
        <v xml:space="preserve">England – CCGs - Stockport </v>
      </c>
      <c r="D117" s="51">
        <f t="shared" si="25"/>
        <v>111346</v>
      </c>
      <c r="E117" s="51">
        <f t="shared" si="25"/>
        <v>118948</v>
      </c>
      <c r="F117" s="52">
        <f t="shared" si="27"/>
        <v>294197</v>
      </c>
      <c r="G117" s="52">
        <f t="shared" si="28"/>
        <v>144354</v>
      </c>
      <c r="H117" s="53">
        <f t="shared" si="29"/>
        <v>149843</v>
      </c>
      <c r="I117" s="53">
        <f t="shared" si="30"/>
        <v>111346</v>
      </c>
      <c r="J117" s="53">
        <f t="shared" si="31"/>
        <v>118948</v>
      </c>
      <c r="K117" s="50">
        <f t="shared" si="32"/>
        <v>33008</v>
      </c>
      <c r="L117" s="51">
        <f t="shared" si="33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hidden="1" x14ac:dyDescent="0.2">
      <c r="A118" s="90" t="s">
        <v>173</v>
      </c>
      <c r="B118" s="148" t="s">
        <v>281</v>
      </c>
      <c r="C118" s="30" t="str">
        <f t="shared" si="26"/>
        <v xml:space="preserve">England – CCGs - Stoke on Trent </v>
      </c>
      <c r="D118" s="51">
        <f t="shared" si="25"/>
        <v>102874</v>
      </c>
      <c r="E118" s="51">
        <f t="shared" si="25"/>
        <v>102346</v>
      </c>
      <c r="F118" s="52">
        <f t="shared" si="27"/>
        <v>264873</v>
      </c>
      <c r="G118" s="52">
        <f t="shared" si="28"/>
        <v>133290</v>
      </c>
      <c r="H118" s="53">
        <f t="shared" si="29"/>
        <v>131583</v>
      </c>
      <c r="I118" s="53">
        <f t="shared" si="30"/>
        <v>102874</v>
      </c>
      <c r="J118" s="53">
        <f t="shared" si="31"/>
        <v>102346</v>
      </c>
      <c r="K118" s="50">
        <f t="shared" si="32"/>
        <v>30416</v>
      </c>
      <c r="L118" s="51">
        <f t="shared" si="33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hidden="1" x14ac:dyDescent="0.2">
      <c r="A119" s="90" t="s">
        <v>173</v>
      </c>
      <c r="B119" s="148" t="s">
        <v>282</v>
      </c>
      <c r="C119" s="30" t="str">
        <f t="shared" si="26"/>
        <v xml:space="preserve">England – CCGs - Sunderland </v>
      </c>
      <c r="D119" s="51">
        <f t="shared" si="25"/>
        <v>107086</v>
      </c>
      <c r="E119" s="51">
        <f t="shared" si="25"/>
        <v>115795</v>
      </c>
      <c r="F119" s="52">
        <f t="shared" si="27"/>
        <v>277846</v>
      </c>
      <c r="G119" s="52">
        <f t="shared" si="28"/>
        <v>135461</v>
      </c>
      <c r="H119" s="53">
        <f t="shared" si="29"/>
        <v>142385</v>
      </c>
      <c r="I119" s="53">
        <f t="shared" si="30"/>
        <v>107086</v>
      </c>
      <c r="J119" s="53">
        <f t="shared" si="31"/>
        <v>115795</v>
      </c>
      <c r="K119" s="50">
        <f t="shared" si="32"/>
        <v>28375</v>
      </c>
      <c r="L119" s="51">
        <f t="shared" si="33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hidden="1" x14ac:dyDescent="0.2">
      <c r="A120" s="90" t="s">
        <v>173</v>
      </c>
      <c r="B120" s="148" t="s">
        <v>283</v>
      </c>
      <c r="C120" s="30" t="str">
        <f t="shared" si="26"/>
        <v xml:space="preserve">England – CCGs - Surrey Heartlands </v>
      </c>
      <c r="D120" s="51">
        <f t="shared" si="25"/>
        <v>396737</v>
      </c>
      <c r="E120" s="51">
        <f t="shared" si="25"/>
        <v>421113</v>
      </c>
      <c r="F120" s="52">
        <f t="shared" si="27"/>
        <v>1052425</v>
      </c>
      <c r="G120" s="52">
        <f t="shared" si="28"/>
        <v>516937</v>
      </c>
      <c r="H120" s="53">
        <f t="shared" si="29"/>
        <v>535488</v>
      </c>
      <c r="I120" s="53">
        <f t="shared" si="30"/>
        <v>396737</v>
      </c>
      <c r="J120" s="53">
        <f t="shared" si="31"/>
        <v>421113</v>
      </c>
      <c r="K120" s="50">
        <f t="shared" si="32"/>
        <v>120200</v>
      </c>
      <c r="L120" s="51">
        <f t="shared" si="33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hidden="1" x14ac:dyDescent="0.2">
      <c r="A121" s="90" t="s">
        <v>173</v>
      </c>
      <c r="B121" s="148" t="s">
        <v>284</v>
      </c>
      <c r="C121" s="30" t="str">
        <f t="shared" si="26"/>
        <v xml:space="preserve">England – CCGs - Tameside and Glossop </v>
      </c>
      <c r="D121" s="51">
        <f t="shared" si="25"/>
        <v>98898</v>
      </c>
      <c r="E121" s="51">
        <f t="shared" si="25"/>
        <v>104171</v>
      </c>
      <c r="F121" s="52">
        <f t="shared" si="27"/>
        <v>260721</v>
      </c>
      <c r="G121" s="52">
        <f t="shared" si="28"/>
        <v>128389</v>
      </c>
      <c r="H121" s="53">
        <f t="shared" si="29"/>
        <v>132332</v>
      </c>
      <c r="I121" s="53">
        <f t="shared" si="30"/>
        <v>98898</v>
      </c>
      <c r="J121" s="53">
        <f t="shared" si="31"/>
        <v>104171</v>
      </c>
      <c r="K121" s="50">
        <f t="shared" si="32"/>
        <v>29491</v>
      </c>
      <c r="L121" s="51">
        <f t="shared" si="33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hidden="1" x14ac:dyDescent="0.2">
      <c r="A122" s="90" t="s">
        <v>173</v>
      </c>
      <c r="B122" s="148" t="s">
        <v>285</v>
      </c>
      <c r="C122" s="30" t="str">
        <f t="shared" si="26"/>
        <v xml:space="preserve">England – CCGs - Tees Valley </v>
      </c>
      <c r="D122" s="51">
        <f t="shared" si="25"/>
        <v>256901</v>
      </c>
      <c r="E122" s="51">
        <f t="shared" si="25"/>
        <v>272771</v>
      </c>
      <c r="F122" s="52">
        <f t="shared" si="27"/>
        <v>677170</v>
      </c>
      <c r="G122" s="52">
        <f t="shared" si="28"/>
        <v>332507</v>
      </c>
      <c r="H122" s="53">
        <f t="shared" si="29"/>
        <v>344663</v>
      </c>
      <c r="I122" s="53">
        <f t="shared" si="30"/>
        <v>256901</v>
      </c>
      <c r="J122" s="53">
        <f t="shared" si="31"/>
        <v>272771</v>
      </c>
      <c r="K122" s="50">
        <f t="shared" si="32"/>
        <v>75606</v>
      </c>
      <c r="L122" s="51">
        <f t="shared" si="33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hidden="1" x14ac:dyDescent="0.2">
      <c r="A123" s="90" t="s">
        <v>173</v>
      </c>
      <c r="B123" s="148" t="s">
        <v>286</v>
      </c>
      <c r="C123" s="30" t="str">
        <f t="shared" si="26"/>
        <v xml:space="preserve">England – CCGs - Thurrock </v>
      </c>
      <c r="D123" s="51">
        <f t="shared" si="25"/>
        <v>63352</v>
      </c>
      <c r="E123" s="51">
        <f t="shared" si="25"/>
        <v>66798</v>
      </c>
      <c r="F123" s="52">
        <f t="shared" si="27"/>
        <v>175531</v>
      </c>
      <c r="G123" s="52">
        <f t="shared" si="28"/>
        <v>86554</v>
      </c>
      <c r="H123" s="53">
        <f t="shared" si="29"/>
        <v>88977</v>
      </c>
      <c r="I123" s="53">
        <f t="shared" si="30"/>
        <v>63352</v>
      </c>
      <c r="J123" s="53">
        <f t="shared" si="31"/>
        <v>66798</v>
      </c>
      <c r="K123" s="50">
        <f t="shared" si="32"/>
        <v>23202</v>
      </c>
      <c r="L123" s="51">
        <f t="shared" si="33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hidden="1" x14ac:dyDescent="0.2">
      <c r="A124" s="90" t="s">
        <v>173</v>
      </c>
      <c r="B124" s="148" t="s">
        <v>287</v>
      </c>
      <c r="C124" s="30" t="str">
        <f t="shared" si="26"/>
        <v xml:space="preserve">England – CCGs - Trafford </v>
      </c>
      <c r="D124" s="51">
        <f t="shared" si="25"/>
        <v>87288</v>
      </c>
      <c r="E124" s="51">
        <f t="shared" si="25"/>
        <v>93665</v>
      </c>
      <c r="F124" s="52">
        <f t="shared" si="27"/>
        <v>237579</v>
      </c>
      <c r="G124" s="52">
        <f t="shared" si="28"/>
        <v>116212</v>
      </c>
      <c r="H124" s="53">
        <f t="shared" si="29"/>
        <v>121367</v>
      </c>
      <c r="I124" s="53">
        <f t="shared" si="30"/>
        <v>87288</v>
      </c>
      <c r="J124" s="53">
        <f t="shared" si="31"/>
        <v>93665</v>
      </c>
      <c r="K124" s="50">
        <f t="shared" si="32"/>
        <v>28924</v>
      </c>
      <c r="L124" s="51">
        <f t="shared" si="33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hidden="1" x14ac:dyDescent="0.2">
      <c r="A125" s="90" t="s">
        <v>173</v>
      </c>
      <c r="B125" s="148" t="s">
        <v>288</v>
      </c>
      <c r="C125" s="30" t="str">
        <f t="shared" si="26"/>
        <v xml:space="preserve">England – CCGs - Vale of York </v>
      </c>
      <c r="D125" s="51">
        <f t="shared" si="25"/>
        <v>146468</v>
      </c>
      <c r="E125" s="51">
        <f t="shared" si="25"/>
        <v>154913</v>
      </c>
      <c r="F125" s="52">
        <f t="shared" si="27"/>
        <v>368525</v>
      </c>
      <c r="G125" s="52">
        <f t="shared" si="28"/>
        <v>180821</v>
      </c>
      <c r="H125" s="53">
        <f t="shared" si="29"/>
        <v>187704</v>
      </c>
      <c r="I125" s="53">
        <f t="shared" si="30"/>
        <v>146468</v>
      </c>
      <c r="J125" s="53">
        <f t="shared" si="31"/>
        <v>154913</v>
      </c>
      <c r="K125" s="50">
        <f t="shared" si="32"/>
        <v>34353</v>
      </c>
      <c r="L125" s="51">
        <f t="shared" si="33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hidden="1" x14ac:dyDescent="0.2">
      <c r="A126" s="90" t="s">
        <v>173</v>
      </c>
      <c r="B126" s="148" t="s">
        <v>289</v>
      </c>
      <c r="C126" s="30" t="str">
        <f t="shared" si="26"/>
        <v xml:space="preserve">England – CCGs - Wakefield </v>
      </c>
      <c r="D126" s="51">
        <f t="shared" si="25"/>
        <v>134520</v>
      </c>
      <c r="E126" s="51">
        <f t="shared" si="25"/>
        <v>142086</v>
      </c>
      <c r="F126" s="52">
        <f t="shared" si="27"/>
        <v>351592</v>
      </c>
      <c r="G126" s="52">
        <f t="shared" si="28"/>
        <v>172868</v>
      </c>
      <c r="H126" s="53">
        <f t="shared" si="29"/>
        <v>178724</v>
      </c>
      <c r="I126" s="53">
        <f t="shared" si="30"/>
        <v>134520</v>
      </c>
      <c r="J126" s="53">
        <f t="shared" si="31"/>
        <v>142086</v>
      </c>
      <c r="K126" s="50">
        <f t="shared" si="32"/>
        <v>38348</v>
      </c>
      <c r="L126" s="51">
        <f t="shared" si="33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hidden="1" x14ac:dyDescent="0.2">
      <c r="A127" s="90" t="s">
        <v>173</v>
      </c>
      <c r="B127" s="148" t="s">
        <v>290</v>
      </c>
      <c r="C127" s="30" t="str">
        <f t="shared" si="26"/>
        <v xml:space="preserve">England – CCGs - Warrington </v>
      </c>
      <c r="D127" s="51">
        <f t="shared" si="25"/>
        <v>81158</v>
      </c>
      <c r="E127" s="51">
        <f t="shared" si="25"/>
        <v>84062</v>
      </c>
      <c r="F127" s="52">
        <f t="shared" si="27"/>
        <v>209397</v>
      </c>
      <c r="G127" s="52">
        <f t="shared" si="28"/>
        <v>103843</v>
      </c>
      <c r="H127" s="53">
        <f t="shared" si="29"/>
        <v>105554</v>
      </c>
      <c r="I127" s="53">
        <f t="shared" si="30"/>
        <v>81158</v>
      </c>
      <c r="J127" s="53">
        <f t="shared" si="31"/>
        <v>84062</v>
      </c>
      <c r="K127" s="50">
        <f t="shared" si="32"/>
        <v>22685</v>
      </c>
      <c r="L127" s="51">
        <f t="shared" si="33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hidden="1" x14ac:dyDescent="0.2">
      <c r="A128" s="90" t="s">
        <v>173</v>
      </c>
      <c r="B128" s="148" t="s">
        <v>291</v>
      </c>
      <c r="C128" s="30" t="str">
        <f t="shared" si="26"/>
        <v xml:space="preserve">England – CCGs - West Essex </v>
      </c>
      <c r="D128" s="51">
        <f t="shared" si="25"/>
        <v>115635</v>
      </c>
      <c r="E128" s="51">
        <f t="shared" si="25"/>
        <v>125876</v>
      </c>
      <c r="F128" s="52">
        <f t="shared" si="27"/>
        <v>312214</v>
      </c>
      <c r="G128" s="52">
        <f t="shared" si="28"/>
        <v>151819</v>
      </c>
      <c r="H128" s="53">
        <f t="shared" si="29"/>
        <v>160395</v>
      </c>
      <c r="I128" s="53">
        <f t="shared" si="30"/>
        <v>115635</v>
      </c>
      <c r="J128" s="53">
        <f t="shared" si="31"/>
        <v>125876</v>
      </c>
      <c r="K128" s="50">
        <f t="shared" si="32"/>
        <v>36184</v>
      </c>
      <c r="L128" s="51">
        <f t="shared" si="33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hidden="1" x14ac:dyDescent="0.2">
      <c r="A129" s="90" t="s">
        <v>173</v>
      </c>
      <c r="B129" s="148" t="s">
        <v>292</v>
      </c>
      <c r="C129" s="30" t="str">
        <f t="shared" si="26"/>
        <v xml:space="preserve">England – CCGs - West Lancashire </v>
      </c>
      <c r="D129" s="51">
        <f t="shared" si="25"/>
        <v>43994</v>
      </c>
      <c r="E129" s="51">
        <f t="shared" si="25"/>
        <v>48248</v>
      </c>
      <c r="F129" s="52">
        <f t="shared" si="27"/>
        <v>114496</v>
      </c>
      <c r="G129" s="52">
        <f t="shared" si="28"/>
        <v>55455</v>
      </c>
      <c r="H129" s="53">
        <f t="shared" si="29"/>
        <v>59041</v>
      </c>
      <c r="I129" s="53">
        <f t="shared" si="30"/>
        <v>43994</v>
      </c>
      <c r="J129" s="53">
        <f t="shared" si="31"/>
        <v>48248</v>
      </c>
      <c r="K129" s="50">
        <f t="shared" si="32"/>
        <v>11461</v>
      </c>
      <c r="L129" s="51">
        <f t="shared" si="33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hidden="1" x14ac:dyDescent="0.2">
      <c r="A130" s="90" t="s">
        <v>173</v>
      </c>
      <c r="B130" s="148" t="s">
        <v>293</v>
      </c>
      <c r="C130" s="30" t="str">
        <f t="shared" si="26"/>
        <v xml:space="preserve">England – CCGs - West Leicestershire </v>
      </c>
      <c r="D130" s="51">
        <f t="shared" si="25"/>
        <v>162877</v>
      </c>
      <c r="E130" s="51">
        <f t="shared" si="25"/>
        <v>167371</v>
      </c>
      <c r="F130" s="52">
        <f t="shared" si="27"/>
        <v>411705</v>
      </c>
      <c r="G130" s="52">
        <f t="shared" si="28"/>
        <v>204835</v>
      </c>
      <c r="H130" s="53">
        <f t="shared" si="29"/>
        <v>206870</v>
      </c>
      <c r="I130" s="53">
        <f t="shared" si="30"/>
        <v>162877</v>
      </c>
      <c r="J130" s="53">
        <f t="shared" si="31"/>
        <v>167371</v>
      </c>
      <c r="K130" s="50">
        <f t="shared" si="32"/>
        <v>41958</v>
      </c>
      <c r="L130" s="51">
        <f t="shared" si="33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hidden="1" x14ac:dyDescent="0.2">
      <c r="A131" s="90" t="s">
        <v>173</v>
      </c>
      <c r="B131" s="148" t="s">
        <v>294</v>
      </c>
      <c r="C131" s="30" t="str">
        <f t="shared" si="26"/>
        <v xml:space="preserve">England – CCGs - West Suffolk </v>
      </c>
      <c r="D131" s="51">
        <f t="shared" si="25"/>
        <v>90596</v>
      </c>
      <c r="E131" s="51">
        <f t="shared" si="25"/>
        <v>92681</v>
      </c>
      <c r="F131" s="52">
        <f t="shared" si="27"/>
        <v>230556</v>
      </c>
      <c r="G131" s="52">
        <f t="shared" si="28"/>
        <v>114860</v>
      </c>
      <c r="H131" s="53">
        <f t="shared" si="29"/>
        <v>115696</v>
      </c>
      <c r="I131" s="53">
        <f t="shared" si="30"/>
        <v>90596</v>
      </c>
      <c r="J131" s="53">
        <f t="shared" si="31"/>
        <v>92681</v>
      </c>
      <c r="K131" s="50">
        <f t="shared" si="32"/>
        <v>24264</v>
      </c>
      <c r="L131" s="51">
        <f t="shared" si="33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hidden="1" x14ac:dyDescent="0.2">
      <c r="A132" s="90" t="s">
        <v>173</v>
      </c>
      <c r="B132" s="148" t="s">
        <v>295</v>
      </c>
      <c r="C132" s="30" t="str">
        <f t="shared" si="26"/>
        <v xml:space="preserve">England – CCGs - West Sussex </v>
      </c>
      <c r="D132" s="51">
        <f t="shared" si="25"/>
        <v>327773</v>
      </c>
      <c r="E132" s="51">
        <f t="shared" si="25"/>
        <v>357417</v>
      </c>
      <c r="F132" s="52">
        <f t="shared" si="27"/>
        <v>860949</v>
      </c>
      <c r="G132" s="52">
        <f t="shared" si="28"/>
        <v>418387</v>
      </c>
      <c r="H132" s="53">
        <f t="shared" si="29"/>
        <v>442562</v>
      </c>
      <c r="I132" s="53">
        <f t="shared" si="30"/>
        <v>327773</v>
      </c>
      <c r="J132" s="53">
        <f t="shared" si="31"/>
        <v>357417</v>
      </c>
      <c r="K132" s="50">
        <f t="shared" si="32"/>
        <v>90614</v>
      </c>
      <c r="L132" s="51">
        <f t="shared" si="33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hidden="1" x14ac:dyDescent="0.2">
      <c r="A133" s="90" t="s">
        <v>173</v>
      </c>
      <c r="B133" s="148" t="s">
        <v>296</v>
      </c>
      <c r="C133" s="30" t="str">
        <f t="shared" si="26"/>
        <v xml:space="preserve">England – CCGs - Wigan Borough </v>
      </c>
      <c r="D133" s="51">
        <f t="shared" si="25"/>
        <v>129027</v>
      </c>
      <c r="E133" s="51">
        <f t="shared" si="25"/>
        <v>132301</v>
      </c>
      <c r="F133" s="52">
        <f t="shared" si="27"/>
        <v>330712</v>
      </c>
      <c r="G133" s="52">
        <f t="shared" si="28"/>
        <v>164901</v>
      </c>
      <c r="H133" s="53">
        <f t="shared" si="29"/>
        <v>165811</v>
      </c>
      <c r="I133" s="53">
        <f t="shared" si="30"/>
        <v>129027</v>
      </c>
      <c r="J133" s="53">
        <f t="shared" si="31"/>
        <v>132301</v>
      </c>
      <c r="K133" s="50">
        <f t="shared" si="32"/>
        <v>35874</v>
      </c>
      <c r="L133" s="51">
        <f t="shared" si="33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hidden="1" x14ac:dyDescent="0.2">
      <c r="A134" s="90" t="s">
        <v>173</v>
      </c>
      <c r="B134" s="148" t="s">
        <v>297</v>
      </c>
      <c r="C134" s="30" t="str">
        <f t="shared" si="26"/>
        <v xml:space="preserve">England – CCGs - Wirral </v>
      </c>
      <c r="D134" s="51">
        <f t="shared" si="25"/>
        <v>122430</v>
      </c>
      <c r="E134" s="51">
        <f t="shared" si="25"/>
        <v>134475</v>
      </c>
      <c r="F134" s="52">
        <f t="shared" si="27"/>
        <v>324336</v>
      </c>
      <c r="G134" s="52">
        <f t="shared" si="28"/>
        <v>157115</v>
      </c>
      <c r="H134" s="53">
        <f t="shared" si="29"/>
        <v>167221</v>
      </c>
      <c r="I134" s="53">
        <f t="shared" si="30"/>
        <v>122430</v>
      </c>
      <c r="J134" s="53">
        <f t="shared" si="31"/>
        <v>134475</v>
      </c>
      <c r="K134" s="50">
        <f t="shared" si="32"/>
        <v>34685</v>
      </c>
      <c r="L134" s="51">
        <f t="shared" si="33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ht="15" hidden="1" x14ac:dyDescent="0.25">
      <c r="A135" s="123"/>
      <c r="B135" s="124"/>
      <c r="C135" s="123"/>
      <c r="D135" s="126">
        <f t="shared" ref="D135:L135" si="34">SUM(D29:D134)</f>
        <v>21779298</v>
      </c>
      <c r="E135" s="126">
        <f t="shared" si="34"/>
        <v>22677552</v>
      </c>
      <c r="F135" s="126">
        <f t="shared" si="34"/>
        <v>56550138</v>
      </c>
      <c r="G135" s="126">
        <f t="shared" si="34"/>
        <v>27982818</v>
      </c>
      <c r="H135" s="126">
        <f t="shared" si="34"/>
        <v>28567320</v>
      </c>
      <c r="I135" s="126">
        <f t="shared" si="34"/>
        <v>21779298</v>
      </c>
      <c r="J135" s="126">
        <f t="shared" si="34"/>
        <v>22677552</v>
      </c>
      <c r="K135" s="126">
        <f t="shared" si="34"/>
        <v>6203520</v>
      </c>
      <c r="L135" s="126">
        <f t="shared" si="34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hidden="1" x14ac:dyDescent="0.2">
      <c r="A136" s="54" t="s">
        <v>153</v>
      </c>
      <c r="B136" s="108" t="s">
        <v>298</v>
      </c>
      <c r="C136" s="30" t="str">
        <f t="shared" ref="C136:C142" si="35">CONCATENATE(A136," - ",B136)</f>
        <v xml:space="preserve">Wales – Health Boards - Aneurin Bevan University Health Board </v>
      </c>
      <c r="D136" s="51">
        <f t="shared" ref="D136:E142" si="36">I136</f>
        <v>230384</v>
      </c>
      <c r="E136" s="51">
        <f t="shared" si="36"/>
        <v>244141</v>
      </c>
      <c r="F136" s="52">
        <f t="shared" ref="F136:F142" si="37">G136+H136</f>
        <v>598194</v>
      </c>
      <c r="G136" s="52">
        <f t="shared" ref="G136:G142" si="38">SUM(M136:CY136)</f>
        <v>293960</v>
      </c>
      <c r="H136" s="53">
        <f t="shared" ref="H136:H142" si="39">SUM(CZ136:GL136)</f>
        <v>304234</v>
      </c>
      <c r="I136" s="53">
        <f t="shared" ref="I136:I142" si="40">SUM(AE136:CY136)</f>
        <v>230384</v>
      </c>
      <c r="J136" s="53">
        <f t="shared" ref="J136:J142" si="41">SUM(DR136:GL136)</f>
        <v>244141</v>
      </c>
      <c r="K136" s="50">
        <f t="shared" ref="K136:K142" si="42">SUM(M136:AD136)</f>
        <v>63576</v>
      </c>
      <c r="L136" s="51">
        <f t="shared" ref="L136:L142" si="43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hidden="1" x14ac:dyDescent="0.2">
      <c r="A137" s="54" t="s">
        <v>153</v>
      </c>
      <c r="B137" s="109" t="s">
        <v>299</v>
      </c>
      <c r="C137" s="30" t="str">
        <f t="shared" si="35"/>
        <v xml:space="preserve">Wales – Health Boards - Betsi Cadwaladr University Health Board </v>
      </c>
      <c r="D137" s="51">
        <f t="shared" si="36"/>
        <v>276941</v>
      </c>
      <c r="E137" s="51">
        <f t="shared" si="36"/>
        <v>288072</v>
      </c>
      <c r="F137" s="52">
        <f t="shared" si="37"/>
        <v>703361</v>
      </c>
      <c r="G137" s="52">
        <f t="shared" si="38"/>
        <v>347846</v>
      </c>
      <c r="H137" s="53">
        <f t="shared" si="39"/>
        <v>355515</v>
      </c>
      <c r="I137" s="53">
        <f t="shared" si="40"/>
        <v>276941</v>
      </c>
      <c r="J137" s="53">
        <f t="shared" si="41"/>
        <v>288072</v>
      </c>
      <c r="K137" s="50">
        <f t="shared" si="42"/>
        <v>70905</v>
      </c>
      <c r="L137" s="51">
        <f t="shared" si="43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hidden="1" x14ac:dyDescent="0.2">
      <c r="A138" s="54" t="s">
        <v>153</v>
      </c>
      <c r="B138" s="109" t="s">
        <v>300</v>
      </c>
      <c r="C138" s="30" t="str">
        <f t="shared" si="35"/>
        <v xml:space="preserve">Wales – Health Boards - Cardiff and Vale University Health Board </v>
      </c>
      <c r="D138" s="51">
        <f t="shared" si="36"/>
        <v>196766</v>
      </c>
      <c r="E138" s="51">
        <f t="shared" si="36"/>
        <v>204467</v>
      </c>
      <c r="F138" s="52">
        <f t="shared" si="37"/>
        <v>504497</v>
      </c>
      <c r="G138" s="52">
        <f t="shared" si="38"/>
        <v>249404</v>
      </c>
      <c r="H138" s="53">
        <f t="shared" si="39"/>
        <v>255093</v>
      </c>
      <c r="I138" s="53">
        <f t="shared" si="40"/>
        <v>196766</v>
      </c>
      <c r="J138" s="53">
        <f t="shared" si="41"/>
        <v>204467</v>
      </c>
      <c r="K138" s="50">
        <f t="shared" si="42"/>
        <v>52638</v>
      </c>
      <c r="L138" s="51">
        <f t="shared" si="43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hidden="1" x14ac:dyDescent="0.2">
      <c r="A139" s="54" t="s">
        <v>153</v>
      </c>
      <c r="B139" s="109" t="s">
        <v>301</v>
      </c>
      <c r="C139" s="30" t="str">
        <f t="shared" si="35"/>
        <v xml:space="preserve">Wales – Health Boards - Cwm Taf Morgannwg University Health Board </v>
      </c>
      <c r="D139" s="51">
        <f t="shared" si="36"/>
        <v>173886</v>
      </c>
      <c r="E139" s="51">
        <f t="shared" si="36"/>
        <v>183637</v>
      </c>
      <c r="F139" s="52">
        <f t="shared" si="37"/>
        <v>449836</v>
      </c>
      <c r="G139" s="52">
        <f t="shared" si="38"/>
        <v>221209</v>
      </c>
      <c r="H139" s="53">
        <f t="shared" si="39"/>
        <v>228627</v>
      </c>
      <c r="I139" s="53">
        <f t="shared" si="40"/>
        <v>173886</v>
      </c>
      <c r="J139" s="53">
        <f t="shared" si="41"/>
        <v>183637</v>
      </c>
      <c r="K139" s="50">
        <f t="shared" si="42"/>
        <v>47323</v>
      </c>
      <c r="L139" s="51">
        <f t="shared" si="43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hidden="1" x14ac:dyDescent="0.2">
      <c r="A140" s="54" t="s">
        <v>153</v>
      </c>
      <c r="B140" s="109" t="s">
        <v>302</v>
      </c>
      <c r="C140" s="30" t="str">
        <f t="shared" si="35"/>
        <v xml:space="preserve">Wales – Health Boards - Hywel Dda University Health Board </v>
      </c>
      <c r="D140" s="51">
        <f t="shared" si="36"/>
        <v>153791</v>
      </c>
      <c r="E140" s="51">
        <f t="shared" si="36"/>
        <v>162424</v>
      </c>
      <c r="F140" s="52">
        <f t="shared" si="37"/>
        <v>389719</v>
      </c>
      <c r="G140" s="52">
        <f t="shared" si="38"/>
        <v>191368</v>
      </c>
      <c r="H140" s="53">
        <f t="shared" si="39"/>
        <v>198351</v>
      </c>
      <c r="I140" s="53">
        <f t="shared" si="40"/>
        <v>153791</v>
      </c>
      <c r="J140" s="53">
        <f t="shared" si="41"/>
        <v>162424</v>
      </c>
      <c r="K140" s="50">
        <f t="shared" si="42"/>
        <v>37577</v>
      </c>
      <c r="L140" s="51">
        <f t="shared" si="43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hidden="1" x14ac:dyDescent="0.2">
      <c r="A141" s="54" t="s">
        <v>153</v>
      </c>
      <c r="B141" s="109" t="s">
        <v>303</v>
      </c>
      <c r="C141" s="30" t="str">
        <f t="shared" si="35"/>
        <v xml:space="preserve">Wales – Health Boards - Powys Teaching Health Board </v>
      </c>
      <c r="D141" s="51">
        <f t="shared" si="36"/>
        <v>53621</v>
      </c>
      <c r="E141" s="51">
        <f t="shared" si="36"/>
        <v>55565</v>
      </c>
      <c r="F141" s="52">
        <f t="shared" si="37"/>
        <v>133030</v>
      </c>
      <c r="G141" s="52">
        <f t="shared" si="38"/>
        <v>65849</v>
      </c>
      <c r="H141" s="53">
        <f t="shared" si="39"/>
        <v>67181</v>
      </c>
      <c r="I141" s="53">
        <f t="shared" si="40"/>
        <v>53621</v>
      </c>
      <c r="J141" s="53">
        <f t="shared" si="41"/>
        <v>55565</v>
      </c>
      <c r="K141" s="50">
        <f t="shared" si="42"/>
        <v>12228</v>
      </c>
      <c r="L141" s="51">
        <f t="shared" si="43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hidden="1" x14ac:dyDescent="0.2">
      <c r="A142" s="55" t="s">
        <v>153</v>
      </c>
      <c r="B142" s="107" t="s">
        <v>304</v>
      </c>
      <c r="C142" s="44" t="str">
        <f t="shared" si="35"/>
        <v xml:space="preserve">Wales – Health Boards - Swansea Bay University Health Board </v>
      </c>
      <c r="D142" s="57">
        <f t="shared" si="36"/>
        <v>155314</v>
      </c>
      <c r="E142" s="57">
        <f t="shared" si="36"/>
        <v>160705</v>
      </c>
      <c r="F142" s="48">
        <f t="shared" si="37"/>
        <v>390949</v>
      </c>
      <c r="G142" s="48">
        <f t="shared" si="38"/>
        <v>193888</v>
      </c>
      <c r="H142" s="49">
        <f t="shared" si="39"/>
        <v>197061</v>
      </c>
      <c r="I142" s="49">
        <f t="shared" si="40"/>
        <v>155314</v>
      </c>
      <c r="J142" s="49">
        <f t="shared" si="41"/>
        <v>160705</v>
      </c>
      <c r="K142" s="56">
        <f t="shared" si="42"/>
        <v>38574</v>
      </c>
      <c r="L142" s="57">
        <f t="shared" si="43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ht="15" hidden="1" x14ac:dyDescent="0.25">
      <c r="A143" s="128"/>
      <c r="B143" s="129"/>
      <c r="C143" s="128"/>
      <c r="D143" s="41">
        <f>SUM(D136:D142)</f>
        <v>1240703</v>
      </c>
      <c r="E143" s="41">
        <f t="shared" ref="E143:L143" si="44">SUM(E136:E142)</f>
        <v>1299011</v>
      </c>
      <c r="F143" s="41">
        <f t="shared" si="44"/>
        <v>3169586</v>
      </c>
      <c r="G143" s="41">
        <f t="shared" si="44"/>
        <v>1563524</v>
      </c>
      <c r="H143" s="41">
        <f t="shared" si="44"/>
        <v>1606062</v>
      </c>
      <c r="I143" s="41">
        <f t="shared" si="44"/>
        <v>1240703</v>
      </c>
      <c r="J143" s="41">
        <f t="shared" si="44"/>
        <v>1299011</v>
      </c>
      <c r="K143" s="41">
        <f t="shared" si="44"/>
        <v>322821</v>
      </c>
      <c r="L143" s="41">
        <f t="shared" si="44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hidden="1" x14ac:dyDescent="0.2">
      <c r="A144" s="59" t="s">
        <v>156</v>
      </c>
      <c r="B144" s="108" t="s">
        <v>305</v>
      </c>
      <c r="C144" s="72" t="str">
        <f>CONCATENATE(A144," - ",B144)</f>
        <v>NI – Health and Social Care Trusts - Belfast Health and Social Care Trust</v>
      </c>
      <c r="D144" s="61">
        <f t="shared" ref="D144:E148" si="45">I144</f>
        <v>135219</v>
      </c>
      <c r="E144" s="61">
        <f t="shared" si="45"/>
        <v>146505</v>
      </c>
      <c r="F144" s="522">
        <f>G144+H144</f>
        <v>359230</v>
      </c>
      <c r="G144" s="522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523">
        <f>SUM(M144:AD144)</f>
        <v>39808</v>
      </c>
      <c r="L144" s="61">
        <f>SUM(CZ144:DQ144)</f>
        <v>37698</v>
      </c>
      <c r="M144" s="523">
        <v>2188</v>
      </c>
      <c r="N144" s="523">
        <v>2204</v>
      </c>
      <c r="O144" s="523">
        <v>2116</v>
      </c>
      <c r="P144" s="523">
        <v>2337</v>
      </c>
      <c r="Q144" s="523">
        <v>2365</v>
      </c>
      <c r="R144" s="523">
        <v>2267</v>
      </c>
      <c r="S144" s="523">
        <v>2292</v>
      </c>
      <c r="T144" s="523">
        <v>2232</v>
      </c>
      <c r="U144" s="523">
        <v>2440</v>
      </c>
      <c r="V144" s="523">
        <v>2370</v>
      </c>
      <c r="W144" s="523">
        <v>2222</v>
      </c>
      <c r="X144" s="523">
        <v>2322</v>
      </c>
      <c r="Y144" s="523">
        <v>2265</v>
      </c>
      <c r="Z144" s="523">
        <v>2135</v>
      </c>
      <c r="AA144" s="523">
        <v>2055</v>
      </c>
      <c r="AB144" s="523">
        <v>2008</v>
      </c>
      <c r="AC144" s="523">
        <v>2031</v>
      </c>
      <c r="AD144" s="523">
        <v>1959</v>
      </c>
      <c r="AE144" s="523">
        <v>1985</v>
      </c>
      <c r="AF144" s="523">
        <v>2475</v>
      </c>
      <c r="AG144" s="523">
        <v>2910</v>
      </c>
      <c r="AH144" s="523">
        <v>3177</v>
      </c>
      <c r="AI144" s="523">
        <v>3010</v>
      </c>
      <c r="AJ144" s="523">
        <v>2832</v>
      </c>
      <c r="AK144" s="523">
        <v>2591</v>
      </c>
      <c r="AL144" s="523">
        <v>2463</v>
      </c>
      <c r="AM144" s="523">
        <v>2555</v>
      </c>
      <c r="AN144" s="523">
        <v>2521</v>
      </c>
      <c r="AO144" s="523">
        <v>2916</v>
      </c>
      <c r="AP144" s="523">
        <v>2858</v>
      </c>
      <c r="AQ144" s="523">
        <v>2683</v>
      </c>
      <c r="AR144" s="523">
        <v>2646</v>
      </c>
      <c r="AS144" s="523">
        <v>2741</v>
      </c>
      <c r="AT144" s="523">
        <v>2785</v>
      </c>
      <c r="AU144" s="523">
        <v>2793</v>
      </c>
      <c r="AV144" s="523">
        <v>2667</v>
      </c>
      <c r="AW144" s="523">
        <v>2498</v>
      </c>
      <c r="AX144" s="523">
        <v>2474</v>
      </c>
      <c r="AY144" s="523">
        <v>2374</v>
      </c>
      <c r="AZ144" s="523">
        <v>2374</v>
      </c>
      <c r="BA144" s="523">
        <v>2327</v>
      </c>
      <c r="BB144" s="523">
        <v>2224</v>
      </c>
      <c r="BC144" s="523">
        <v>2023</v>
      </c>
      <c r="BD144" s="523">
        <v>2044</v>
      </c>
      <c r="BE144" s="523">
        <v>2090</v>
      </c>
      <c r="BF144" s="523">
        <v>2126</v>
      </c>
      <c r="BG144" s="523">
        <v>2064</v>
      </c>
      <c r="BH144" s="523">
        <v>2068</v>
      </c>
      <c r="BI144" s="523">
        <v>2125</v>
      </c>
      <c r="BJ144" s="523">
        <v>2113</v>
      </c>
      <c r="BK144" s="523">
        <v>2124</v>
      </c>
      <c r="BL144" s="523">
        <v>2090</v>
      </c>
      <c r="BM144" s="523">
        <v>2250</v>
      </c>
      <c r="BN144" s="523">
        <v>2262</v>
      </c>
      <c r="BO144" s="523">
        <v>2271</v>
      </c>
      <c r="BP144" s="523">
        <v>2263</v>
      </c>
      <c r="BQ144" s="523">
        <v>2271</v>
      </c>
      <c r="BR144" s="523">
        <v>2191</v>
      </c>
      <c r="BS144" s="523">
        <v>2134</v>
      </c>
      <c r="BT144" s="523">
        <v>2174</v>
      </c>
      <c r="BU144" s="523">
        <v>2044</v>
      </c>
      <c r="BV144" s="523">
        <v>1945</v>
      </c>
      <c r="BW144" s="523">
        <v>1931</v>
      </c>
      <c r="BX144" s="523">
        <v>1779</v>
      </c>
      <c r="BY144" s="523">
        <v>1701</v>
      </c>
      <c r="BZ144" s="523">
        <v>1598</v>
      </c>
      <c r="CA144" s="523">
        <v>1578</v>
      </c>
      <c r="CB144" s="523">
        <v>1495</v>
      </c>
      <c r="CC144" s="523">
        <v>1386</v>
      </c>
      <c r="CD144" s="523">
        <v>1352</v>
      </c>
      <c r="CE144" s="523">
        <v>1265</v>
      </c>
      <c r="CF144" s="523">
        <v>1271</v>
      </c>
      <c r="CG144" s="523">
        <v>1213</v>
      </c>
      <c r="CH144" s="523">
        <v>1158</v>
      </c>
      <c r="CI144" s="523">
        <v>1088</v>
      </c>
      <c r="CJ144" s="523">
        <v>1062</v>
      </c>
      <c r="CK144" s="523">
        <v>1077</v>
      </c>
      <c r="CL144" s="523">
        <v>1031</v>
      </c>
      <c r="CM144" s="523">
        <v>947</v>
      </c>
      <c r="CN144" s="523">
        <v>777</v>
      </c>
      <c r="CO144" s="523">
        <v>722</v>
      </c>
      <c r="CP144" s="523">
        <v>736</v>
      </c>
      <c r="CQ144" s="523">
        <v>661</v>
      </c>
      <c r="CR144" s="523">
        <v>618</v>
      </c>
      <c r="CS144" s="523">
        <v>516</v>
      </c>
      <c r="CT144" s="523">
        <v>470</v>
      </c>
      <c r="CU144" s="523">
        <v>440</v>
      </c>
      <c r="CV144" s="523">
        <v>382</v>
      </c>
      <c r="CW144" s="523">
        <v>306</v>
      </c>
      <c r="CX144" s="523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hidden="1" x14ac:dyDescent="0.2">
      <c r="A145" s="59" t="s">
        <v>156</v>
      </c>
      <c r="B145" s="109" t="s">
        <v>306</v>
      </c>
      <c r="C145" s="30" t="str">
        <f>CONCATENATE(A145," - ",B145)</f>
        <v>NI – Health and Social Care Trusts - Northern Health and Social Care Trust</v>
      </c>
      <c r="D145" s="51">
        <f t="shared" si="45"/>
        <v>180390</v>
      </c>
      <c r="E145" s="51">
        <f t="shared" si="45"/>
        <v>190522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hidden="1" x14ac:dyDescent="0.2">
      <c r="A146" s="59" t="s">
        <v>156</v>
      </c>
      <c r="B146" s="109" t="s">
        <v>307</v>
      </c>
      <c r="C146" s="30" t="str">
        <f>CONCATENATE(A146," - ",B146)</f>
        <v>NI – Health and Social Care Trusts - South Eastern Health and Social Care Trust</v>
      </c>
      <c r="D146" s="51">
        <f t="shared" si="45"/>
        <v>135718</v>
      </c>
      <c r="E146" s="51">
        <f t="shared" si="45"/>
        <v>146761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hidden="1" x14ac:dyDescent="0.2">
      <c r="A147" s="59" t="s">
        <v>156</v>
      </c>
      <c r="B147" s="109" t="s">
        <v>308</v>
      </c>
      <c r="C147" s="30" t="str">
        <f>CONCATENATE(A147," - ",B147)</f>
        <v>NI – Health and Social Care Trusts - Southern Health and Social Care Trust</v>
      </c>
      <c r="D147" s="51">
        <f t="shared" si="45"/>
        <v>143165</v>
      </c>
      <c r="E147" s="51">
        <f t="shared" si="45"/>
        <v>146057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hidden="1" x14ac:dyDescent="0.2">
      <c r="A148" s="63" t="s">
        <v>156</v>
      </c>
      <c r="B148" s="107" t="s">
        <v>309</v>
      </c>
      <c r="C148" s="44" t="str">
        <f>CONCATENATE(A148," - ",B148)</f>
        <v>NI – Health and Social Care Trusts - Western Health and Social Care Trust</v>
      </c>
      <c r="D148" s="57">
        <f t="shared" si="45"/>
        <v>113341</v>
      </c>
      <c r="E148" s="57">
        <f t="shared" si="45"/>
        <v>116724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ht="15" hidden="1" x14ac:dyDescent="0.25">
      <c r="A149" s="128"/>
      <c r="B149" s="129"/>
      <c r="C149" s="128"/>
      <c r="D149" s="41">
        <f>SUM(D144:D148)</f>
        <v>707833</v>
      </c>
      <c r="E149" s="41">
        <f t="shared" ref="E149:L149" si="46">SUM(E144:E148)</f>
        <v>746569</v>
      </c>
      <c r="F149" s="41">
        <f t="shared" si="46"/>
        <v>1895510</v>
      </c>
      <c r="G149" s="41">
        <f t="shared" si="46"/>
        <v>934155</v>
      </c>
      <c r="H149" s="41">
        <f t="shared" si="46"/>
        <v>961355</v>
      </c>
      <c r="I149" s="41">
        <f t="shared" si="46"/>
        <v>707833</v>
      </c>
      <c r="J149" s="41">
        <f t="shared" si="46"/>
        <v>746569</v>
      </c>
      <c r="K149" s="41">
        <f t="shared" si="46"/>
        <v>226322</v>
      </c>
      <c r="L149" s="41">
        <f t="shared" si="46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hidden="1" x14ac:dyDescent="0.2">
      <c r="A150" s="73" t="s">
        <v>151</v>
      </c>
      <c r="B150" s="110" t="s">
        <v>310</v>
      </c>
      <c r="C150" s="72" t="str">
        <f>CONCATENATE(A150," - ",B150)</f>
        <v>NHSE regions - East of England</v>
      </c>
      <c r="D150" s="61">
        <f t="shared" ref="D150:E156" si="47">I150</f>
        <v>2500273</v>
      </c>
      <c r="E150" s="61">
        <f t="shared" si="47"/>
        <v>2631851</v>
      </c>
      <c r="F150" s="522">
        <f t="shared" ref="F150:F156" si="48">G150+H150</f>
        <v>6563018</v>
      </c>
      <c r="G150" s="522">
        <f t="shared" ref="G150:G156" si="49">SUM(M150:CY150)</f>
        <v>3234684</v>
      </c>
      <c r="H150" s="62">
        <f t="shared" ref="H150:H156" si="50">SUM(CZ150:GL150)</f>
        <v>3328334</v>
      </c>
      <c r="I150" s="62">
        <f t="shared" ref="I150:I156" si="51">SUM(AE150:CY150)</f>
        <v>2500273</v>
      </c>
      <c r="J150" s="62">
        <f t="shared" ref="J150:J156" si="52">SUM(DR150:GL150)</f>
        <v>2631851</v>
      </c>
      <c r="K150" s="523">
        <f t="shared" ref="K150:K156" si="53">SUM(M150:AD150)</f>
        <v>734411</v>
      </c>
      <c r="L150" s="61">
        <f t="shared" ref="L150:L156" si="54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hidden="1" x14ac:dyDescent="0.2">
      <c r="A151" s="64" t="s">
        <v>151</v>
      </c>
      <c r="B151" s="110" t="s">
        <v>311</v>
      </c>
      <c r="C151" s="30" t="str">
        <f>CONCATENATE(A151," - ",B151)</f>
        <v>NHSE regions - London</v>
      </c>
      <c r="D151" s="51">
        <f t="shared" si="47"/>
        <v>3464261</v>
      </c>
      <c r="E151" s="51">
        <f t="shared" si="47"/>
        <v>3490632</v>
      </c>
      <c r="F151" s="52">
        <f t="shared" si="48"/>
        <v>9002488</v>
      </c>
      <c r="G151" s="52">
        <f t="shared" si="49"/>
        <v>4514378</v>
      </c>
      <c r="H151" s="53">
        <f t="shared" si="50"/>
        <v>4488110</v>
      </c>
      <c r="I151" s="53">
        <f t="shared" si="51"/>
        <v>3464261</v>
      </c>
      <c r="J151" s="53">
        <f t="shared" si="52"/>
        <v>3490632</v>
      </c>
      <c r="K151" s="50">
        <f t="shared" si="53"/>
        <v>1050117</v>
      </c>
      <c r="L151" s="51">
        <f t="shared" si="54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hidden="1" x14ac:dyDescent="0.2">
      <c r="A152" s="64" t="s">
        <v>151</v>
      </c>
      <c r="B152" s="110" t="s">
        <v>312</v>
      </c>
      <c r="C152" s="30" t="str">
        <f t="shared" ref="C152:C199" si="55">CONCATENATE(A152," - ",B152)</f>
        <v>NHSE regions - Midlands</v>
      </c>
      <c r="D152" s="51">
        <f t="shared" si="47"/>
        <v>4112569</v>
      </c>
      <c r="E152" s="51">
        <f t="shared" si="47"/>
        <v>4266088</v>
      </c>
      <c r="F152" s="52">
        <f t="shared" si="48"/>
        <v>10658558</v>
      </c>
      <c r="G152" s="52">
        <f t="shared" si="49"/>
        <v>5281149</v>
      </c>
      <c r="H152" s="53">
        <f t="shared" si="50"/>
        <v>5377409</v>
      </c>
      <c r="I152" s="53">
        <f t="shared" si="51"/>
        <v>4112569</v>
      </c>
      <c r="J152" s="53">
        <f t="shared" si="52"/>
        <v>4266088</v>
      </c>
      <c r="K152" s="50">
        <f t="shared" si="53"/>
        <v>1168580</v>
      </c>
      <c r="L152" s="51">
        <f t="shared" si="54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hidden="1" x14ac:dyDescent="0.2">
      <c r="A153" s="64" t="s">
        <v>151</v>
      </c>
      <c r="B153" s="110" t="s">
        <v>313</v>
      </c>
      <c r="C153" s="30" t="str">
        <f t="shared" si="55"/>
        <v>NHSE regions - North East and Yorkshire</v>
      </c>
      <c r="D153" s="51">
        <f t="shared" si="47"/>
        <v>3341801</v>
      </c>
      <c r="E153" s="51">
        <f t="shared" si="47"/>
        <v>3506309</v>
      </c>
      <c r="F153" s="52">
        <f t="shared" si="48"/>
        <v>8639006</v>
      </c>
      <c r="G153" s="52">
        <f t="shared" si="49"/>
        <v>4259583</v>
      </c>
      <c r="H153" s="53">
        <f t="shared" si="50"/>
        <v>4379423</v>
      </c>
      <c r="I153" s="53">
        <f t="shared" si="51"/>
        <v>3341801</v>
      </c>
      <c r="J153" s="53">
        <f t="shared" si="52"/>
        <v>3506309</v>
      </c>
      <c r="K153" s="50">
        <f t="shared" si="53"/>
        <v>917782</v>
      </c>
      <c r="L153" s="51">
        <f t="shared" si="54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hidden="1" x14ac:dyDescent="0.2">
      <c r="A154" s="64" t="s">
        <v>151</v>
      </c>
      <c r="B154" s="110" t="s">
        <v>314</v>
      </c>
      <c r="C154" s="30" t="str">
        <f t="shared" si="55"/>
        <v>NHSE regions - North West</v>
      </c>
      <c r="D154" s="51">
        <f t="shared" si="47"/>
        <v>2722575</v>
      </c>
      <c r="E154" s="51">
        <f t="shared" si="47"/>
        <v>2845662</v>
      </c>
      <c r="F154" s="52">
        <f t="shared" si="48"/>
        <v>7087447</v>
      </c>
      <c r="G154" s="52">
        <f t="shared" si="49"/>
        <v>3502141</v>
      </c>
      <c r="H154" s="53">
        <f t="shared" si="50"/>
        <v>3585306</v>
      </c>
      <c r="I154" s="53">
        <f t="shared" si="51"/>
        <v>2722575</v>
      </c>
      <c r="J154" s="53">
        <f t="shared" si="52"/>
        <v>2845662</v>
      </c>
      <c r="K154" s="50">
        <f t="shared" si="53"/>
        <v>779566</v>
      </c>
      <c r="L154" s="51">
        <f t="shared" si="54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hidden="1" x14ac:dyDescent="0.2">
      <c r="A155" s="64" t="s">
        <v>151</v>
      </c>
      <c r="B155" s="110" t="s">
        <v>315</v>
      </c>
      <c r="C155" s="30" t="str">
        <f t="shared" si="55"/>
        <v>NHSE regions - South East</v>
      </c>
      <c r="D155" s="51">
        <f t="shared" si="47"/>
        <v>3420890</v>
      </c>
      <c r="E155" s="51">
        <f t="shared" si="47"/>
        <v>3602685</v>
      </c>
      <c r="F155" s="52">
        <f t="shared" si="48"/>
        <v>8933822</v>
      </c>
      <c r="G155" s="52">
        <f t="shared" si="49"/>
        <v>4402474</v>
      </c>
      <c r="H155" s="53">
        <f t="shared" si="50"/>
        <v>4531348</v>
      </c>
      <c r="I155" s="53">
        <f t="shared" si="51"/>
        <v>3420890</v>
      </c>
      <c r="J155" s="53">
        <f t="shared" si="52"/>
        <v>3602685</v>
      </c>
      <c r="K155" s="50">
        <f t="shared" si="53"/>
        <v>981584</v>
      </c>
      <c r="L155" s="51">
        <f t="shared" si="54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hidden="1" x14ac:dyDescent="0.2">
      <c r="A156" s="156" t="s">
        <v>151</v>
      </c>
      <c r="B156" s="110" t="s">
        <v>316</v>
      </c>
      <c r="C156" s="30" t="str">
        <f t="shared" si="55"/>
        <v>NHSE regions - South West</v>
      </c>
      <c r="D156" s="51">
        <f t="shared" si="47"/>
        <v>2216929</v>
      </c>
      <c r="E156" s="51">
        <f t="shared" si="47"/>
        <v>2334325</v>
      </c>
      <c r="F156" s="52">
        <f t="shared" si="48"/>
        <v>5665799</v>
      </c>
      <c r="G156" s="52">
        <f t="shared" si="49"/>
        <v>2788409</v>
      </c>
      <c r="H156" s="53">
        <f t="shared" si="50"/>
        <v>2877390</v>
      </c>
      <c r="I156" s="53">
        <f t="shared" si="51"/>
        <v>2216929</v>
      </c>
      <c r="J156" s="53">
        <f t="shared" si="52"/>
        <v>2334325</v>
      </c>
      <c r="K156" s="50">
        <f t="shared" si="53"/>
        <v>571480</v>
      </c>
      <c r="L156" s="51">
        <f t="shared" si="54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ht="15" hidden="1" x14ac:dyDescent="0.25">
      <c r="A157" s="130"/>
      <c r="B157" s="131"/>
      <c r="C157" s="123"/>
      <c r="D157" s="132">
        <f>SUM(D150:D156)</f>
        <v>21779298</v>
      </c>
      <c r="E157" s="132">
        <f>SUM(E150:E156)</f>
        <v>22677552</v>
      </c>
      <c r="F157" s="132">
        <f>SUM(F150:F156)</f>
        <v>56550138</v>
      </c>
      <c r="G157" s="132">
        <f t="shared" ref="G157:L157" si="56">SUM(G150:G156)</f>
        <v>27982818</v>
      </c>
      <c r="H157" s="132">
        <f t="shared" si="56"/>
        <v>28567320</v>
      </c>
      <c r="I157" s="132">
        <f t="shared" si="56"/>
        <v>21779298</v>
      </c>
      <c r="J157" s="132">
        <f t="shared" si="56"/>
        <v>22677552</v>
      </c>
      <c r="K157" s="132">
        <f t="shared" si="56"/>
        <v>6203520</v>
      </c>
      <c r="L157" s="132">
        <f t="shared" si="56"/>
        <v>5889768</v>
      </c>
      <c r="M157" s="132"/>
      <c r="N157" s="521"/>
      <c r="O157" s="521"/>
      <c r="P157" s="521"/>
      <c r="Q157" s="521"/>
      <c r="R157" s="521"/>
      <c r="S157" s="521"/>
      <c r="T157" s="521"/>
      <c r="U157" s="521"/>
      <c r="V157" s="521"/>
      <c r="W157" s="521"/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/>
      <c r="AH157" s="521"/>
      <c r="AI157" s="521"/>
      <c r="AJ157" s="521"/>
      <c r="AK157" s="521"/>
      <c r="AL157" s="521"/>
      <c r="AM157" s="521"/>
      <c r="AN157" s="521"/>
      <c r="AO157" s="521"/>
      <c r="AP157" s="521"/>
      <c r="AQ157" s="521"/>
      <c r="AR157" s="521"/>
      <c r="AS157" s="521"/>
      <c r="AT157" s="521"/>
      <c r="AU157" s="521"/>
      <c r="AV157" s="521"/>
      <c r="AW157" s="521"/>
      <c r="AX157" s="521"/>
      <c r="AY157" s="521"/>
      <c r="AZ157" s="521"/>
      <c r="BA157" s="521"/>
      <c r="BB157" s="521"/>
      <c r="BC157" s="521"/>
      <c r="BD157" s="521"/>
      <c r="BE157" s="521"/>
      <c r="BF157" s="521"/>
      <c r="BG157" s="521"/>
      <c r="BH157" s="521"/>
      <c r="BI157" s="521"/>
      <c r="BJ157" s="521"/>
      <c r="BK157" s="521"/>
      <c r="BL157" s="521"/>
      <c r="BM157" s="521"/>
      <c r="BN157" s="521"/>
      <c r="BO157" s="521"/>
      <c r="BP157" s="521"/>
      <c r="BQ157" s="521"/>
      <c r="BR157" s="521"/>
      <c r="BS157" s="521"/>
      <c r="BT157" s="521"/>
      <c r="BU157" s="521"/>
      <c r="BV157" s="521"/>
      <c r="BW157" s="521"/>
      <c r="BX157" s="521"/>
      <c r="BY157" s="521"/>
      <c r="BZ157" s="521"/>
      <c r="CA157" s="521"/>
      <c r="CB157" s="521"/>
      <c r="CC157" s="521"/>
      <c r="CD157" s="521"/>
      <c r="CE157" s="521"/>
      <c r="CF157" s="521"/>
      <c r="CG157" s="521"/>
      <c r="CH157" s="521"/>
      <c r="CI157" s="521"/>
      <c r="CJ157" s="521"/>
      <c r="CK157" s="521"/>
      <c r="CL157" s="521"/>
      <c r="CM157" s="521"/>
      <c r="CN157" s="521"/>
      <c r="CO157" s="521"/>
      <c r="CP157" s="521"/>
      <c r="CQ157" s="521"/>
      <c r="CR157" s="521"/>
      <c r="CS157" s="521"/>
      <c r="CT157" s="521"/>
      <c r="CU157" s="521"/>
      <c r="CV157" s="521"/>
      <c r="CW157" s="521"/>
      <c r="CX157" s="521"/>
      <c r="CY157" s="77"/>
      <c r="CZ157" s="132"/>
      <c r="DA157" s="521"/>
      <c r="DB157" s="521"/>
      <c r="DC157" s="521"/>
      <c r="DD157" s="521"/>
      <c r="DE157" s="521"/>
      <c r="DF157" s="521"/>
      <c r="DG157" s="521"/>
      <c r="DH157" s="521"/>
      <c r="DI157" s="521"/>
      <c r="DJ157" s="521"/>
      <c r="DK157" s="521"/>
      <c r="DL157" s="521"/>
      <c r="DM157" s="521"/>
      <c r="DN157" s="521"/>
      <c r="DO157" s="521"/>
      <c r="DP157" s="521"/>
      <c r="DQ157" s="521"/>
      <c r="DR157" s="521"/>
      <c r="DS157" s="521"/>
      <c r="DT157" s="521"/>
      <c r="DU157" s="521"/>
      <c r="DV157" s="521"/>
      <c r="DW157" s="521"/>
      <c r="DX157" s="521"/>
      <c r="DY157" s="521"/>
      <c r="DZ157" s="521"/>
      <c r="EA157" s="521"/>
      <c r="EB157" s="521"/>
      <c r="EC157" s="521"/>
      <c r="ED157" s="521"/>
      <c r="EE157" s="521"/>
      <c r="EF157" s="521"/>
      <c r="EG157" s="521"/>
      <c r="EH157" s="521"/>
      <c r="EI157" s="521"/>
      <c r="EJ157" s="521"/>
      <c r="EK157" s="521"/>
      <c r="EL157" s="521"/>
      <c r="EM157" s="521"/>
      <c r="EN157" s="521"/>
      <c r="EO157" s="521"/>
      <c r="EP157" s="521"/>
      <c r="EQ157" s="521"/>
      <c r="ER157" s="521"/>
      <c r="ES157" s="521"/>
      <c r="ET157" s="521"/>
      <c r="EU157" s="521"/>
      <c r="EV157" s="521"/>
      <c r="EW157" s="521"/>
      <c r="EX157" s="521"/>
      <c r="EY157" s="521"/>
      <c r="EZ157" s="521"/>
      <c r="FA157" s="521"/>
      <c r="FB157" s="521"/>
      <c r="FC157" s="521"/>
      <c r="FD157" s="521"/>
      <c r="FE157" s="521"/>
      <c r="FF157" s="521"/>
      <c r="FG157" s="521"/>
      <c r="FH157" s="521"/>
      <c r="FI157" s="521"/>
      <c r="FJ157" s="521"/>
      <c r="FK157" s="521"/>
      <c r="FL157" s="521"/>
      <c r="FM157" s="521"/>
      <c r="FN157" s="521"/>
      <c r="FO157" s="521"/>
      <c r="FP157" s="521"/>
      <c r="FQ157" s="521"/>
      <c r="FR157" s="521"/>
      <c r="FS157" s="521"/>
      <c r="FT157" s="521"/>
      <c r="FU157" s="521"/>
      <c r="FV157" s="521"/>
      <c r="FW157" s="521"/>
      <c r="FX157" s="521"/>
      <c r="FY157" s="521"/>
      <c r="FZ157" s="521"/>
      <c r="GA157" s="521"/>
      <c r="GB157" s="521"/>
      <c r="GC157" s="521"/>
      <c r="GD157" s="521"/>
      <c r="GE157" s="521"/>
      <c r="GF157" s="521"/>
      <c r="GG157" s="521"/>
      <c r="GH157" s="521"/>
      <c r="GI157" s="521"/>
      <c r="GJ157" s="521"/>
      <c r="GK157" s="521"/>
      <c r="GL157" s="77"/>
    </row>
    <row r="158" spans="1:194" s="1" customFormat="1" hidden="1" x14ac:dyDescent="0.2">
      <c r="A158" s="118" t="s">
        <v>146</v>
      </c>
      <c r="B158" s="111" t="s">
        <v>317</v>
      </c>
      <c r="C158" s="524" t="str">
        <f t="shared" si="55"/>
        <v>England ICS - Bath and North East Somerset, Swindon and Wiltshire</v>
      </c>
      <c r="D158" s="82">
        <f t="shared" ref="D158:E163" si="57">I158</f>
        <v>361510</v>
      </c>
      <c r="E158" s="82">
        <f t="shared" si="57"/>
        <v>373112</v>
      </c>
      <c r="F158" s="119">
        <f t="shared" ref="F158:F163" si="58">G158+H158</f>
        <v>929964</v>
      </c>
      <c r="G158" s="522">
        <f t="shared" ref="G158:G163" si="59">SUM(M158:CY158)</f>
        <v>461582</v>
      </c>
      <c r="H158" s="62">
        <f t="shared" ref="H158:H163" si="60">SUM(CZ158:GL158)</f>
        <v>468382</v>
      </c>
      <c r="I158" s="522">
        <f t="shared" ref="I158:I163" si="61">SUM(AE158:CY158)</f>
        <v>361510</v>
      </c>
      <c r="J158" s="114">
        <f t="shared" ref="J158:J163" si="62">SUM(DR158:GL158)</f>
        <v>373112</v>
      </c>
      <c r="K158" s="116">
        <f t="shared" ref="K158:K163" si="63">SUM(M158:AD158)</f>
        <v>100072</v>
      </c>
      <c r="L158" s="61">
        <f t="shared" ref="L158:L163" si="64">SUM(CZ158:DQ158)</f>
        <v>95270</v>
      </c>
      <c r="M158" s="116">
        <v>4591</v>
      </c>
      <c r="N158" s="523">
        <v>4836</v>
      </c>
      <c r="O158" s="523">
        <v>5201</v>
      </c>
      <c r="P158" s="523">
        <v>5213</v>
      </c>
      <c r="Q158" s="523">
        <v>5686</v>
      </c>
      <c r="R158" s="523">
        <v>5652</v>
      </c>
      <c r="S158" s="523">
        <v>5726</v>
      </c>
      <c r="T158" s="523">
        <v>5838</v>
      </c>
      <c r="U158" s="523">
        <v>6219</v>
      </c>
      <c r="V158" s="523">
        <v>6077</v>
      </c>
      <c r="W158" s="523">
        <v>5989</v>
      </c>
      <c r="X158" s="523">
        <v>5868</v>
      </c>
      <c r="Y158" s="523">
        <v>5855</v>
      </c>
      <c r="Z158" s="523">
        <v>5684</v>
      </c>
      <c r="AA158" s="523">
        <v>5723</v>
      </c>
      <c r="AB158" s="523">
        <v>5358</v>
      </c>
      <c r="AC158" s="523">
        <v>5269</v>
      </c>
      <c r="AD158" s="523">
        <v>5287</v>
      </c>
      <c r="AE158" s="523">
        <v>5357</v>
      </c>
      <c r="AF158" s="523">
        <v>5948</v>
      </c>
      <c r="AG158" s="523">
        <v>5623</v>
      </c>
      <c r="AH158" s="523">
        <v>5573</v>
      </c>
      <c r="AI158" s="523">
        <v>5880</v>
      </c>
      <c r="AJ158" s="523">
        <v>6056</v>
      </c>
      <c r="AK158" s="523">
        <v>5676</v>
      </c>
      <c r="AL158" s="523">
        <v>5373</v>
      </c>
      <c r="AM158" s="523">
        <v>5704</v>
      </c>
      <c r="AN158" s="523">
        <v>5542</v>
      </c>
      <c r="AO158" s="523">
        <v>5766</v>
      </c>
      <c r="AP158" s="523">
        <v>5867</v>
      </c>
      <c r="AQ158" s="523">
        <v>5655</v>
      </c>
      <c r="AR158" s="523">
        <v>5999</v>
      </c>
      <c r="AS158" s="523">
        <v>5793</v>
      </c>
      <c r="AT158" s="523">
        <v>5474</v>
      </c>
      <c r="AU158" s="523">
        <v>5638</v>
      </c>
      <c r="AV158" s="523">
        <v>5724</v>
      </c>
      <c r="AW158" s="523">
        <v>5483</v>
      </c>
      <c r="AX158" s="523">
        <v>5754</v>
      </c>
      <c r="AY158" s="523">
        <v>5484</v>
      </c>
      <c r="AZ158" s="523">
        <v>5495</v>
      </c>
      <c r="BA158" s="523">
        <v>5842</v>
      </c>
      <c r="BB158" s="523">
        <v>5780</v>
      </c>
      <c r="BC158" s="523">
        <v>5272</v>
      </c>
      <c r="BD158" s="523">
        <v>5133</v>
      </c>
      <c r="BE158" s="523">
        <v>5259</v>
      </c>
      <c r="BF158" s="523">
        <v>5599</v>
      </c>
      <c r="BG158" s="523">
        <v>5809</v>
      </c>
      <c r="BH158" s="523">
        <v>6515</v>
      </c>
      <c r="BI158" s="523">
        <v>6506</v>
      </c>
      <c r="BJ158" s="523">
        <v>6572</v>
      </c>
      <c r="BK158" s="523">
        <v>6545</v>
      </c>
      <c r="BL158" s="523">
        <v>6683</v>
      </c>
      <c r="BM158" s="523">
        <v>6655</v>
      </c>
      <c r="BN158" s="523">
        <v>6895</v>
      </c>
      <c r="BO158" s="523">
        <v>6636</v>
      </c>
      <c r="BP158" s="523">
        <v>6780</v>
      </c>
      <c r="BQ158" s="523">
        <v>6706</v>
      </c>
      <c r="BR158" s="523">
        <v>6556</v>
      </c>
      <c r="BS158" s="523">
        <v>6403</v>
      </c>
      <c r="BT158" s="523">
        <v>6114</v>
      </c>
      <c r="BU158" s="523">
        <v>5987</v>
      </c>
      <c r="BV158" s="523">
        <v>5710</v>
      </c>
      <c r="BW158" s="523">
        <v>5416</v>
      </c>
      <c r="BX158" s="523">
        <v>5260</v>
      </c>
      <c r="BY158" s="523">
        <v>4931</v>
      </c>
      <c r="BZ158" s="523">
        <v>4790</v>
      </c>
      <c r="CA158" s="523">
        <v>4922</v>
      </c>
      <c r="CB158" s="523">
        <v>4739</v>
      </c>
      <c r="CC158" s="523">
        <v>4612</v>
      </c>
      <c r="CD158" s="523">
        <v>4526</v>
      </c>
      <c r="CE158" s="523">
        <v>4561</v>
      </c>
      <c r="CF158" s="523">
        <v>4667</v>
      </c>
      <c r="CG158" s="523">
        <v>5014</v>
      </c>
      <c r="CH158" s="523">
        <v>5390</v>
      </c>
      <c r="CI158" s="523">
        <v>4109</v>
      </c>
      <c r="CJ158" s="523">
        <v>3957</v>
      </c>
      <c r="CK158" s="523">
        <v>3731</v>
      </c>
      <c r="CL158" s="523">
        <v>3389</v>
      </c>
      <c r="CM158" s="523">
        <v>3062</v>
      </c>
      <c r="CN158" s="523">
        <v>2609</v>
      </c>
      <c r="CO158" s="523">
        <v>2588</v>
      </c>
      <c r="CP158" s="523">
        <v>2490</v>
      </c>
      <c r="CQ158" s="523">
        <v>2283</v>
      </c>
      <c r="CR158" s="523">
        <v>2088</v>
      </c>
      <c r="CS158" s="523">
        <v>1933</v>
      </c>
      <c r="CT158" s="523">
        <v>1681</v>
      </c>
      <c r="CU158" s="523">
        <v>1465</v>
      </c>
      <c r="CV158" s="523">
        <v>1327</v>
      </c>
      <c r="CW158" s="523">
        <v>1089</v>
      </c>
      <c r="CX158" s="523">
        <v>1021</v>
      </c>
      <c r="CY158" s="61">
        <v>3039</v>
      </c>
      <c r="CZ158" s="116">
        <v>4479</v>
      </c>
      <c r="DA158" s="523">
        <v>4565</v>
      </c>
      <c r="DB158" s="523">
        <v>4875</v>
      </c>
      <c r="DC158" s="523">
        <v>5112</v>
      </c>
      <c r="DD158" s="523">
        <v>5280</v>
      </c>
      <c r="DE158" s="523">
        <v>5256</v>
      </c>
      <c r="DF158" s="523">
        <v>5481</v>
      </c>
      <c r="DG158" s="523">
        <v>5596</v>
      </c>
      <c r="DH158" s="523">
        <v>5671</v>
      </c>
      <c r="DI158" s="523">
        <v>5765</v>
      </c>
      <c r="DJ158" s="523">
        <v>5714</v>
      </c>
      <c r="DK158" s="523">
        <v>5608</v>
      </c>
      <c r="DL158" s="523">
        <v>5710</v>
      </c>
      <c r="DM158" s="523">
        <v>5571</v>
      </c>
      <c r="DN158" s="523">
        <v>5411</v>
      </c>
      <c r="DO158" s="523">
        <v>5064</v>
      </c>
      <c r="DP158" s="523">
        <v>5133</v>
      </c>
      <c r="DQ158" s="523">
        <v>4979</v>
      </c>
      <c r="DR158" s="523">
        <v>4987</v>
      </c>
      <c r="DS158" s="523">
        <v>5410</v>
      </c>
      <c r="DT158" s="523">
        <v>4936</v>
      </c>
      <c r="DU158" s="523">
        <v>5084</v>
      </c>
      <c r="DV158" s="523">
        <v>5222</v>
      </c>
      <c r="DW158" s="523">
        <v>5366</v>
      </c>
      <c r="DX158" s="523">
        <v>4896</v>
      </c>
      <c r="DY158" s="523">
        <v>5002</v>
      </c>
      <c r="DZ158" s="523">
        <v>5359</v>
      </c>
      <c r="EA158" s="523">
        <v>5257</v>
      </c>
      <c r="EB158" s="523">
        <v>5250</v>
      </c>
      <c r="EC158" s="523">
        <v>5322</v>
      </c>
      <c r="ED158" s="523">
        <v>5193</v>
      </c>
      <c r="EE158" s="523">
        <v>5534</v>
      </c>
      <c r="EF158" s="523">
        <v>5646</v>
      </c>
      <c r="EG158" s="523">
        <v>5796</v>
      </c>
      <c r="EH158" s="523">
        <v>5374</v>
      </c>
      <c r="EI158" s="523">
        <v>5596</v>
      </c>
      <c r="EJ158" s="523">
        <v>5764</v>
      </c>
      <c r="EK158" s="523">
        <v>5718</v>
      </c>
      <c r="EL158" s="523">
        <v>5786</v>
      </c>
      <c r="EM158" s="523">
        <v>5801</v>
      </c>
      <c r="EN158" s="523">
        <v>5970</v>
      </c>
      <c r="EO158" s="523">
        <v>5476</v>
      </c>
      <c r="EP158" s="523">
        <v>5266</v>
      </c>
      <c r="EQ158" s="523">
        <v>5316</v>
      </c>
      <c r="ER158" s="523">
        <v>5679</v>
      </c>
      <c r="ES158" s="523">
        <v>5711</v>
      </c>
      <c r="ET158" s="523">
        <v>6116</v>
      </c>
      <c r="EU158" s="523">
        <v>6459</v>
      </c>
      <c r="EV158" s="523">
        <v>6862</v>
      </c>
      <c r="EW158" s="523">
        <v>6725</v>
      </c>
      <c r="EX158" s="523">
        <v>6681</v>
      </c>
      <c r="EY158" s="523">
        <v>6736</v>
      </c>
      <c r="EZ158" s="523">
        <v>6601</v>
      </c>
      <c r="FA158" s="523">
        <v>6996</v>
      </c>
      <c r="FB158" s="523">
        <v>6935</v>
      </c>
      <c r="FC158" s="523">
        <v>6827</v>
      </c>
      <c r="FD158" s="523">
        <v>6852</v>
      </c>
      <c r="FE158" s="523">
        <v>6612</v>
      </c>
      <c r="FF158" s="523">
        <v>6490</v>
      </c>
      <c r="FG158" s="523">
        <v>6258</v>
      </c>
      <c r="FH158" s="523">
        <v>5928</v>
      </c>
      <c r="FI158" s="523">
        <v>5805</v>
      </c>
      <c r="FJ158" s="523">
        <v>5630</v>
      </c>
      <c r="FK158" s="523">
        <v>5388</v>
      </c>
      <c r="FL158" s="523">
        <v>5257</v>
      </c>
      <c r="FM158" s="523">
        <v>5110</v>
      </c>
      <c r="FN158" s="523">
        <v>5135</v>
      </c>
      <c r="FO158" s="523">
        <v>5165</v>
      </c>
      <c r="FP158" s="523">
        <v>4915</v>
      </c>
      <c r="FQ158" s="523">
        <v>4880</v>
      </c>
      <c r="FR158" s="523">
        <v>5009</v>
      </c>
      <c r="FS158" s="523">
        <v>5118</v>
      </c>
      <c r="FT158" s="523">
        <v>5491</v>
      </c>
      <c r="FU158" s="523">
        <v>5699</v>
      </c>
      <c r="FV158" s="523">
        <v>4422</v>
      </c>
      <c r="FW158" s="523">
        <v>4484</v>
      </c>
      <c r="FX158" s="523">
        <v>4374</v>
      </c>
      <c r="FY158" s="523">
        <v>3919</v>
      </c>
      <c r="FZ158" s="523">
        <v>3492</v>
      </c>
      <c r="GA158" s="523">
        <v>3074</v>
      </c>
      <c r="GB158" s="523">
        <v>3141</v>
      </c>
      <c r="GC158" s="523">
        <v>2980</v>
      </c>
      <c r="GD158" s="523">
        <v>2862</v>
      </c>
      <c r="GE158" s="523">
        <v>2639</v>
      </c>
      <c r="GF158" s="523">
        <v>2457</v>
      </c>
      <c r="GG158" s="523">
        <v>2293</v>
      </c>
      <c r="GH158" s="523">
        <v>1990</v>
      </c>
      <c r="GI158" s="523">
        <v>1869</v>
      </c>
      <c r="GJ158" s="523">
        <v>1684</v>
      </c>
      <c r="GK158" s="523">
        <v>1609</v>
      </c>
      <c r="GL158" s="61">
        <v>6426</v>
      </c>
    </row>
    <row r="159" spans="1:194" s="1" customFormat="1" hidden="1" x14ac:dyDescent="0.2">
      <c r="A159" s="120" t="s">
        <v>146</v>
      </c>
      <c r="B159" s="112" t="s">
        <v>318</v>
      </c>
      <c r="C159" s="151" t="str">
        <f t="shared" si="55"/>
        <v>England ICS - Bedfordshire, Luton and Milton Keynes</v>
      </c>
      <c r="D159" s="83">
        <f t="shared" si="57"/>
        <v>355949</v>
      </c>
      <c r="E159" s="83">
        <f t="shared" si="57"/>
        <v>367983</v>
      </c>
      <c r="F159" s="113">
        <f t="shared" si="58"/>
        <v>959098</v>
      </c>
      <c r="G159" s="52">
        <f t="shared" si="59"/>
        <v>476424</v>
      </c>
      <c r="H159" s="53">
        <f t="shared" si="60"/>
        <v>482674</v>
      </c>
      <c r="I159" s="52">
        <f t="shared" si="61"/>
        <v>355949</v>
      </c>
      <c r="J159" s="115">
        <f t="shared" si="62"/>
        <v>367983</v>
      </c>
      <c r="K159" s="117">
        <f t="shared" si="63"/>
        <v>120475</v>
      </c>
      <c r="L159" s="51">
        <f t="shared" si="64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hidden="1" x14ac:dyDescent="0.2">
      <c r="A160" s="120" t="s">
        <v>146</v>
      </c>
      <c r="B160" s="112" t="s">
        <v>319</v>
      </c>
      <c r="C160" s="151" t="str">
        <f t="shared" si="55"/>
        <v>England ICS - Birmingham and Solihull </v>
      </c>
      <c r="D160" s="83">
        <f t="shared" si="57"/>
        <v>431773</v>
      </c>
      <c r="E160" s="83">
        <f t="shared" si="57"/>
        <v>459616</v>
      </c>
      <c r="F160" s="113">
        <f t="shared" si="58"/>
        <v>1179731</v>
      </c>
      <c r="G160" s="52">
        <f t="shared" si="59"/>
        <v>580301</v>
      </c>
      <c r="H160" s="53">
        <f t="shared" si="60"/>
        <v>599430</v>
      </c>
      <c r="I160" s="52">
        <f t="shared" si="61"/>
        <v>431773</v>
      </c>
      <c r="J160" s="115">
        <f t="shared" si="62"/>
        <v>459616</v>
      </c>
      <c r="K160" s="117">
        <f t="shared" si="63"/>
        <v>148528</v>
      </c>
      <c r="L160" s="51">
        <f t="shared" si="64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hidden="1" x14ac:dyDescent="0.2">
      <c r="A161" s="120" t="s">
        <v>146</v>
      </c>
      <c r="B161" s="112" t="s">
        <v>320</v>
      </c>
      <c r="C161" s="151" t="str">
        <f t="shared" si="55"/>
        <v>England ICS - Bristol, North Somerset and South Gloucestershire</v>
      </c>
      <c r="D161" s="83">
        <f t="shared" si="57"/>
        <v>379832</v>
      </c>
      <c r="E161" s="83">
        <f t="shared" si="57"/>
        <v>391270</v>
      </c>
      <c r="F161" s="113">
        <f t="shared" si="58"/>
        <v>969256</v>
      </c>
      <c r="G161" s="52">
        <f t="shared" si="59"/>
        <v>481679</v>
      </c>
      <c r="H161" s="53">
        <f t="shared" si="60"/>
        <v>487577</v>
      </c>
      <c r="I161" s="52">
        <f t="shared" si="61"/>
        <v>379832</v>
      </c>
      <c r="J161" s="115">
        <f t="shared" si="62"/>
        <v>391270</v>
      </c>
      <c r="K161" s="117">
        <f t="shared" si="63"/>
        <v>101847</v>
      </c>
      <c r="L161" s="51">
        <f t="shared" si="64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hidden="1" x14ac:dyDescent="0.2">
      <c r="A162" s="120" t="s">
        <v>146</v>
      </c>
      <c r="B162" s="112" t="s">
        <v>321</v>
      </c>
      <c r="C162" s="151" t="str">
        <f t="shared" si="55"/>
        <v>England ICS - Buckinghamshire, Oxfordshire and Berkshire West:</v>
      </c>
      <c r="D162" s="83">
        <f t="shared" si="57"/>
        <v>657001</v>
      </c>
      <c r="E162" s="83">
        <f t="shared" si="57"/>
        <v>680525</v>
      </c>
      <c r="F162" s="113">
        <f t="shared" si="58"/>
        <v>1723447</v>
      </c>
      <c r="G162" s="52">
        <f t="shared" si="59"/>
        <v>854789</v>
      </c>
      <c r="H162" s="53">
        <f t="shared" si="60"/>
        <v>868658</v>
      </c>
      <c r="I162" s="52">
        <f t="shared" si="61"/>
        <v>657001</v>
      </c>
      <c r="J162" s="115">
        <f t="shared" si="62"/>
        <v>680525</v>
      </c>
      <c r="K162" s="117">
        <f t="shared" si="63"/>
        <v>197788</v>
      </c>
      <c r="L162" s="51">
        <f t="shared" si="64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hidden="1" x14ac:dyDescent="0.2">
      <c r="A163" s="120" t="s">
        <v>146</v>
      </c>
      <c r="B163" s="112" t="s">
        <v>322</v>
      </c>
      <c r="C163" s="151" t="str">
        <f t="shared" si="55"/>
        <v>England ICS - Cambridgeshire and Peterborough</v>
      </c>
      <c r="D163" s="83">
        <f t="shared" si="57"/>
        <v>346936</v>
      </c>
      <c r="E163" s="83">
        <f t="shared" si="57"/>
        <v>351669</v>
      </c>
      <c r="F163" s="113">
        <f t="shared" si="58"/>
        <v>896725</v>
      </c>
      <c r="G163" s="52">
        <f t="shared" si="59"/>
        <v>449188</v>
      </c>
      <c r="H163" s="53">
        <f t="shared" si="60"/>
        <v>447537</v>
      </c>
      <c r="I163" s="52">
        <f t="shared" si="61"/>
        <v>346936</v>
      </c>
      <c r="J163" s="115">
        <f t="shared" si="62"/>
        <v>351669</v>
      </c>
      <c r="K163" s="117">
        <f t="shared" si="63"/>
        <v>102252</v>
      </c>
      <c r="L163" s="51">
        <f t="shared" si="64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hidden="1" x14ac:dyDescent="0.2">
      <c r="A164" s="120" t="s">
        <v>146</v>
      </c>
      <c r="B164" s="112" t="s">
        <v>323</v>
      </c>
      <c r="C164" s="151" t="str">
        <f t="shared" si="55"/>
        <v>England ICS - Cheshire and Merseyside</v>
      </c>
      <c r="D164" s="83">
        <f t="shared" ref="D164:D188" si="65">I164</f>
        <v>964135</v>
      </c>
      <c r="E164" s="83">
        <f t="shared" ref="E164:E188" si="66">J164</f>
        <v>1029896</v>
      </c>
      <c r="F164" s="113">
        <f t="shared" ref="F164:F188" si="67">G164+H164</f>
        <v>2503902</v>
      </c>
      <c r="G164" s="52">
        <f t="shared" ref="G164:G188" si="68">SUM(M164:CY164)</f>
        <v>1226046</v>
      </c>
      <c r="H164" s="53">
        <f t="shared" ref="H164:H188" si="69">SUM(CZ164:GL164)</f>
        <v>1277856</v>
      </c>
      <c r="I164" s="52">
        <f t="shared" ref="I164:I188" si="70">SUM(AE164:CY164)</f>
        <v>964135</v>
      </c>
      <c r="J164" s="115">
        <f t="shared" ref="J164:J188" si="71">SUM(DR164:GL164)</f>
        <v>1029896</v>
      </c>
      <c r="K164" s="117">
        <f t="shared" ref="K164:K188" si="72">SUM(M164:AD164)</f>
        <v>261911</v>
      </c>
      <c r="L164" s="51">
        <f t="shared" ref="L164:L188" si="73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hidden="1" x14ac:dyDescent="0.2">
      <c r="A165" s="120" t="s">
        <v>146</v>
      </c>
      <c r="B165" s="112" t="s">
        <v>324</v>
      </c>
      <c r="C165" s="151" t="str">
        <f t="shared" si="55"/>
        <v xml:space="preserve">England ICS - Cornwall and the Isles of Scilly </v>
      </c>
      <c r="D165" s="83">
        <f t="shared" si="65"/>
        <v>223269</v>
      </c>
      <c r="E165" s="83">
        <f t="shared" si="66"/>
        <v>242963</v>
      </c>
      <c r="F165" s="113">
        <f t="shared" si="67"/>
        <v>575525</v>
      </c>
      <c r="G165" s="52">
        <f t="shared" si="68"/>
        <v>279480</v>
      </c>
      <c r="H165" s="53">
        <f t="shared" si="69"/>
        <v>296045</v>
      </c>
      <c r="I165" s="52">
        <f t="shared" si="70"/>
        <v>223269</v>
      </c>
      <c r="J165" s="115">
        <f t="shared" si="71"/>
        <v>242963</v>
      </c>
      <c r="K165" s="117">
        <f t="shared" si="72"/>
        <v>56211</v>
      </c>
      <c r="L165" s="51">
        <f t="shared" si="73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hidden="1" x14ac:dyDescent="0.2">
      <c r="A166" s="120" t="s">
        <v>146</v>
      </c>
      <c r="B166" s="112" t="s">
        <v>325</v>
      </c>
      <c r="C166" s="151" t="str">
        <f t="shared" si="55"/>
        <v>England ICS - Coventry and Warwickshire</v>
      </c>
      <c r="D166" s="83">
        <f t="shared" si="65"/>
        <v>379115</v>
      </c>
      <c r="E166" s="83">
        <f t="shared" si="66"/>
        <v>384098</v>
      </c>
      <c r="F166" s="113">
        <f t="shared" si="67"/>
        <v>963173</v>
      </c>
      <c r="G166" s="52">
        <f t="shared" si="68"/>
        <v>481624</v>
      </c>
      <c r="H166" s="53">
        <f t="shared" si="69"/>
        <v>481549</v>
      </c>
      <c r="I166" s="52">
        <f t="shared" si="70"/>
        <v>379115</v>
      </c>
      <c r="J166" s="115">
        <f t="shared" si="71"/>
        <v>384098</v>
      </c>
      <c r="K166" s="117">
        <f t="shared" si="72"/>
        <v>102509</v>
      </c>
      <c r="L166" s="51">
        <f t="shared" si="73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hidden="1" x14ac:dyDescent="0.2">
      <c r="A167" s="120" t="s">
        <v>146</v>
      </c>
      <c r="B167" s="112" t="s">
        <v>326</v>
      </c>
      <c r="C167" s="151" t="str">
        <f t="shared" si="55"/>
        <v>England ICS - Derbyshire</v>
      </c>
      <c r="D167" s="83">
        <f t="shared" si="65"/>
        <v>401434</v>
      </c>
      <c r="E167" s="83">
        <f t="shared" si="66"/>
        <v>421207</v>
      </c>
      <c r="F167" s="113">
        <f t="shared" si="67"/>
        <v>1030393</v>
      </c>
      <c r="G167" s="52">
        <f t="shared" si="68"/>
        <v>507654</v>
      </c>
      <c r="H167" s="53">
        <f t="shared" si="69"/>
        <v>522739</v>
      </c>
      <c r="I167" s="52">
        <f t="shared" si="70"/>
        <v>401434</v>
      </c>
      <c r="J167" s="115">
        <f t="shared" si="71"/>
        <v>421207</v>
      </c>
      <c r="K167" s="117">
        <f t="shared" si="72"/>
        <v>106220</v>
      </c>
      <c r="L167" s="51">
        <f t="shared" si="73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hidden="1" x14ac:dyDescent="0.2">
      <c r="A168" s="120" t="s">
        <v>146</v>
      </c>
      <c r="B168" s="112" t="s">
        <v>327</v>
      </c>
      <c r="C168" s="151" t="str">
        <f t="shared" si="55"/>
        <v>England ICS - Devon</v>
      </c>
      <c r="D168" s="83">
        <f t="shared" si="65"/>
        <v>476232</v>
      </c>
      <c r="E168" s="83">
        <f t="shared" si="66"/>
        <v>506690</v>
      </c>
      <c r="F168" s="113">
        <f t="shared" si="67"/>
        <v>1209773</v>
      </c>
      <c r="G168" s="52">
        <f t="shared" si="68"/>
        <v>592841</v>
      </c>
      <c r="H168" s="53">
        <f t="shared" si="69"/>
        <v>616932</v>
      </c>
      <c r="I168" s="52">
        <f t="shared" si="70"/>
        <v>476232</v>
      </c>
      <c r="J168" s="115">
        <f t="shared" si="71"/>
        <v>506690</v>
      </c>
      <c r="K168" s="117">
        <f t="shared" si="72"/>
        <v>116609</v>
      </c>
      <c r="L168" s="51">
        <f t="shared" si="73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hidden="1" x14ac:dyDescent="0.2">
      <c r="A169" s="120" t="s">
        <v>146</v>
      </c>
      <c r="B169" s="112" t="s">
        <v>328</v>
      </c>
      <c r="C169" s="151" t="str">
        <f t="shared" si="55"/>
        <v>England ICS - Dorset</v>
      </c>
      <c r="D169" s="83">
        <f t="shared" si="65"/>
        <v>309517</v>
      </c>
      <c r="E169" s="83">
        <f t="shared" si="66"/>
        <v>323213</v>
      </c>
      <c r="F169" s="113">
        <f t="shared" si="67"/>
        <v>776780</v>
      </c>
      <c r="G169" s="52">
        <f t="shared" si="68"/>
        <v>383364</v>
      </c>
      <c r="H169" s="53">
        <f t="shared" si="69"/>
        <v>393416</v>
      </c>
      <c r="I169" s="52">
        <f t="shared" si="70"/>
        <v>309517</v>
      </c>
      <c r="J169" s="115">
        <f t="shared" si="71"/>
        <v>323213</v>
      </c>
      <c r="K169" s="117">
        <f t="shared" si="72"/>
        <v>73847</v>
      </c>
      <c r="L169" s="51">
        <f t="shared" si="73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hidden="1" x14ac:dyDescent="0.2">
      <c r="A170" s="120" t="s">
        <v>146</v>
      </c>
      <c r="B170" s="112" t="s">
        <v>329</v>
      </c>
      <c r="C170" s="151" t="str">
        <f t="shared" si="55"/>
        <v>England ICS - Frimley</v>
      </c>
      <c r="D170" s="83">
        <f t="shared" si="65"/>
        <v>280610</v>
      </c>
      <c r="E170" s="83">
        <f t="shared" si="66"/>
        <v>289515</v>
      </c>
      <c r="F170" s="113">
        <f t="shared" si="67"/>
        <v>746739</v>
      </c>
      <c r="G170" s="52">
        <f t="shared" si="68"/>
        <v>371630</v>
      </c>
      <c r="H170" s="53">
        <f t="shared" si="69"/>
        <v>375109</v>
      </c>
      <c r="I170" s="52">
        <f t="shared" si="70"/>
        <v>280610</v>
      </c>
      <c r="J170" s="115">
        <f t="shared" si="71"/>
        <v>289515</v>
      </c>
      <c r="K170" s="117">
        <f t="shared" si="72"/>
        <v>91020</v>
      </c>
      <c r="L170" s="51">
        <f t="shared" si="73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hidden="1" x14ac:dyDescent="0.2">
      <c r="A171" s="120" t="s">
        <v>146</v>
      </c>
      <c r="B171" s="112" t="s">
        <v>330</v>
      </c>
      <c r="C171" s="151" t="str">
        <f t="shared" si="55"/>
        <v>England ICS - Gloucestershire</v>
      </c>
      <c r="D171" s="83">
        <f t="shared" si="65"/>
        <v>248138</v>
      </c>
      <c r="E171" s="83">
        <f t="shared" si="66"/>
        <v>262950</v>
      </c>
      <c r="F171" s="113">
        <f t="shared" si="67"/>
        <v>640650</v>
      </c>
      <c r="G171" s="52">
        <f t="shared" si="68"/>
        <v>314175</v>
      </c>
      <c r="H171" s="53">
        <f t="shared" si="69"/>
        <v>326475</v>
      </c>
      <c r="I171" s="52">
        <f t="shared" si="70"/>
        <v>248138</v>
      </c>
      <c r="J171" s="115">
        <f t="shared" si="71"/>
        <v>262950</v>
      </c>
      <c r="K171" s="117">
        <f t="shared" si="72"/>
        <v>66037</v>
      </c>
      <c r="L171" s="51">
        <f t="shared" si="73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hidden="1" x14ac:dyDescent="0.2">
      <c r="A172" s="120" t="s">
        <v>146</v>
      </c>
      <c r="B172" s="112" t="s">
        <v>331</v>
      </c>
      <c r="C172" s="151" t="str">
        <f t="shared" si="55"/>
        <v xml:space="preserve">England ICS - Greater Manchester </v>
      </c>
      <c r="D172" s="83">
        <f t="shared" si="65"/>
        <v>1098593</v>
      </c>
      <c r="E172" s="83">
        <f t="shared" si="66"/>
        <v>1128011</v>
      </c>
      <c r="F172" s="113">
        <f t="shared" si="67"/>
        <v>2881890</v>
      </c>
      <c r="G172" s="52">
        <f t="shared" si="68"/>
        <v>1434728</v>
      </c>
      <c r="H172" s="53">
        <f t="shared" si="69"/>
        <v>1447162</v>
      </c>
      <c r="I172" s="52">
        <f t="shared" si="70"/>
        <v>1098593</v>
      </c>
      <c r="J172" s="115">
        <f t="shared" si="71"/>
        <v>1128011</v>
      </c>
      <c r="K172" s="117">
        <f t="shared" si="72"/>
        <v>336135</v>
      </c>
      <c r="L172" s="51">
        <f t="shared" si="73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hidden="1" x14ac:dyDescent="0.2">
      <c r="A173" s="120" t="s">
        <v>146</v>
      </c>
      <c r="B173" s="112" t="s">
        <v>332</v>
      </c>
      <c r="C173" s="151" t="str">
        <f t="shared" si="55"/>
        <v>England ICS - Hampshire and the Isle of Wight</v>
      </c>
      <c r="D173" s="83">
        <f t="shared" si="65"/>
        <v>715426</v>
      </c>
      <c r="E173" s="83">
        <f t="shared" si="66"/>
        <v>747588</v>
      </c>
      <c r="F173" s="113">
        <f t="shared" si="67"/>
        <v>1831473</v>
      </c>
      <c r="G173" s="52">
        <f t="shared" si="68"/>
        <v>904764</v>
      </c>
      <c r="H173" s="53">
        <f t="shared" si="69"/>
        <v>926709</v>
      </c>
      <c r="I173" s="52">
        <f t="shared" si="70"/>
        <v>715426</v>
      </c>
      <c r="J173" s="115">
        <f t="shared" si="71"/>
        <v>747588</v>
      </c>
      <c r="K173" s="117">
        <f t="shared" si="72"/>
        <v>189338</v>
      </c>
      <c r="L173" s="51">
        <f t="shared" si="73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hidden="1" x14ac:dyDescent="0.2">
      <c r="A174" s="120" t="s">
        <v>146</v>
      </c>
      <c r="B174" s="112" t="s">
        <v>333</v>
      </c>
      <c r="C174" s="151" t="str">
        <f t="shared" si="55"/>
        <v>England ICS - Hertfordshire and West Essex</v>
      </c>
      <c r="D174" s="83">
        <f t="shared" si="65"/>
        <v>552598</v>
      </c>
      <c r="E174" s="83">
        <f t="shared" si="66"/>
        <v>594357</v>
      </c>
      <c r="F174" s="113">
        <f t="shared" si="67"/>
        <v>1488061</v>
      </c>
      <c r="G174" s="52">
        <f t="shared" si="68"/>
        <v>727451</v>
      </c>
      <c r="H174" s="53">
        <f t="shared" si="69"/>
        <v>760610</v>
      </c>
      <c r="I174" s="52">
        <f t="shared" si="70"/>
        <v>552598</v>
      </c>
      <c r="J174" s="115">
        <f t="shared" si="71"/>
        <v>594357</v>
      </c>
      <c r="K174" s="117">
        <f t="shared" si="72"/>
        <v>174853</v>
      </c>
      <c r="L174" s="51">
        <f t="shared" si="73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hidden="1" x14ac:dyDescent="0.2">
      <c r="A175" s="120" t="s">
        <v>146</v>
      </c>
      <c r="B175" s="112" t="s">
        <v>334</v>
      </c>
      <c r="C175" s="151" t="str">
        <f t="shared" si="55"/>
        <v>England ICS - Hertfordshire and Worcestershire</v>
      </c>
      <c r="D175" s="83">
        <f t="shared" si="65"/>
        <v>309932</v>
      </c>
      <c r="E175" s="83">
        <f t="shared" si="66"/>
        <v>326371</v>
      </c>
      <c r="F175" s="113">
        <f t="shared" si="67"/>
        <v>791685</v>
      </c>
      <c r="G175" s="52">
        <f t="shared" si="68"/>
        <v>389585</v>
      </c>
      <c r="H175" s="53">
        <f t="shared" si="69"/>
        <v>402100</v>
      </c>
      <c r="I175" s="52">
        <f t="shared" si="70"/>
        <v>309932</v>
      </c>
      <c r="J175" s="115">
        <f t="shared" si="71"/>
        <v>326371</v>
      </c>
      <c r="K175" s="117">
        <f t="shared" si="72"/>
        <v>79653</v>
      </c>
      <c r="L175" s="51">
        <f t="shared" si="73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hidden="1" x14ac:dyDescent="0.2">
      <c r="A176" s="120" t="s">
        <v>146</v>
      </c>
      <c r="B176" s="112" t="s">
        <v>335</v>
      </c>
      <c r="C176" s="151" t="str">
        <f t="shared" si="55"/>
        <v>England ICS - Humber, Coast and Vale</v>
      </c>
      <c r="D176" s="83">
        <f t="shared" si="65"/>
        <v>671757</v>
      </c>
      <c r="E176" s="83">
        <f t="shared" si="66"/>
        <v>701707</v>
      </c>
      <c r="F176" s="113">
        <f t="shared" si="67"/>
        <v>1708723</v>
      </c>
      <c r="G176" s="52">
        <f t="shared" si="68"/>
        <v>843891</v>
      </c>
      <c r="H176" s="53">
        <f t="shared" si="69"/>
        <v>864832</v>
      </c>
      <c r="I176" s="52">
        <f t="shared" si="70"/>
        <v>671757</v>
      </c>
      <c r="J176" s="115">
        <f t="shared" si="71"/>
        <v>701707</v>
      </c>
      <c r="K176" s="117">
        <f t="shared" si="72"/>
        <v>172134</v>
      </c>
      <c r="L176" s="51">
        <f t="shared" si="73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hidden="1" x14ac:dyDescent="0.2">
      <c r="A177" s="120" t="s">
        <v>146</v>
      </c>
      <c r="B177" s="112" t="s">
        <v>336</v>
      </c>
      <c r="C177" s="151" t="str">
        <f t="shared" si="55"/>
        <v>England ICS - Kent and Medway</v>
      </c>
      <c r="D177" s="83">
        <f t="shared" si="65"/>
        <v>706308</v>
      </c>
      <c r="E177" s="83">
        <f t="shared" si="66"/>
        <v>749879</v>
      </c>
      <c r="F177" s="113">
        <f t="shared" si="67"/>
        <v>1868199</v>
      </c>
      <c r="G177" s="52">
        <f t="shared" si="68"/>
        <v>918033</v>
      </c>
      <c r="H177" s="53">
        <f t="shared" si="69"/>
        <v>950166</v>
      </c>
      <c r="I177" s="52">
        <f t="shared" si="70"/>
        <v>706308</v>
      </c>
      <c r="J177" s="115">
        <f t="shared" si="71"/>
        <v>749879</v>
      </c>
      <c r="K177" s="117">
        <f t="shared" si="72"/>
        <v>211725</v>
      </c>
      <c r="L177" s="51">
        <f t="shared" si="73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hidden="1" x14ac:dyDescent="0.2">
      <c r="A178" s="120" t="s">
        <v>146</v>
      </c>
      <c r="B178" s="112" t="s">
        <v>337</v>
      </c>
      <c r="C178" s="151" t="str">
        <f t="shared" si="55"/>
        <v>England ICS - Lancashire and South Cumbria</v>
      </c>
      <c r="D178" s="83">
        <f t="shared" si="65"/>
        <v>659847</v>
      </c>
      <c r="E178" s="83">
        <f t="shared" si="66"/>
        <v>687755</v>
      </c>
      <c r="F178" s="113">
        <f t="shared" si="67"/>
        <v>1701655</v>
      </c>
      <c r="G178" s="52">
        <f t="shared" si="68"/>
        <v>841367</v>
      </c>
      <c r="H178" s="53">
        <f t="shared" si="69"/>
        <v>860288</v>
      </c>
      <c r="I178" s="52">
        <f t="shared" si="70"/>
        <v>659847</v>
      </c>
      <c r="J178" s="115">
        <f t="shared" si="71"/>
        <v>687755</v>
      </c>
      <c r="K178" s="117">
        <f t="shared" si="72"/>
        <v>181520</v>
      </c>
      <c r="L178" s="51">
        <f t="shared" si="73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hidden="1" x14ac:dyDescent="0.2">
      <c r="A179" s="120" t="s">
        <v>146</v>
      </c>
      <c r="B179" s="112" t="s">
        <v>338</v>
      </c>
      <c r="C179" s="151" t="str">
        <f t="shared" si="55"/>
        <v>England ICS - Leicester, Leicestershire and Rutland</v>
      </c>
      <c r="D179" s="83">
        <f t="shared" si="65"/>
        <v>430266</v>
      </c>
      <c r="E179" s="83">
        <f t="shared" si="66"/>
        <v>442069</v>
      </c>
      <c r="F179" s="113">
        <f t="shared" si="67"/>
        <v>1107597</v>
      </c>
      <c r="G179" s="52">
        <f t="shared" si="68"/>
        <v>551149</v>
      </c>
      <c r="H179" s="53">
        <f t="shared" si="69"/>
        <v>556448</v>
      </c>
      <c r="I179" s="52">
        <f t="shared" si="70"/>
        <v>430266</v>
      </c>
      <c r="J179" s="115">
        <f t="shared" si="71"/>
        <v>442069</v>
      </c>
      <c r="K179" s="117">
        <f t="shared" si="72"/>
        <v>120883</v>
      </c>
      <c r="L179" s="51">
        <f t="shared" si="73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hidden="1" x14ac:dyDescent="0.2">
      <c r="A180" s="120" t="s">
        <v>146</v>
      </c>
      <c r="B180" s="112" t="s">
        <v>339</v>
      </c>
      <c r="C180" s="151" t="str">
        <f t="shared" si="55"/>
        <v>England ICS - Lincolnshire</v>
      </c>
      <c r="D180" s="83">
        <f t="shared" si="65"/>
        <v>300527</v>
      </c>
      <c r="E180" s="83">
        <f t="shared" si="66"/>
        <v>318474</v>
      </c>
      <c r="F180" s="113">
        <f t="shared" si="67"/>
        <v>766333</v>
      </c>
      <c r="G180" s="52">
        <f t="shared" si="68"/>
        <v>375699</v>
      </c>
      <c r="H180" s="53">
        <f t="shared" si="69"/>
        <v>390634</v>
      </c>
      <c r="I180" s="52">
        <f t="shared" si="70"/>
        <v>300527</v>
      </c>
      <c r="J180" s="115">
        <f t="shared" si="71"/>
        <v>318474</v>
      </c>
      <c r="K180" s="117">
        <f t="shared" si="72"/>
        <v>75172</v>
      </c>
      <c r="L180" s="51">
        <f t="shared" si="73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hidden="1" x14ac:dyDescent="0.2">
      <c r="A181" s="120" t="s">
        <v>146</v>
      </c>
      <c r="B181" s="112" t="s">
        <v>340</v>
      </c>
      <c r="C181" s="151" t="str">
        <f t="shared" si="55"/>
        <v xml:space="preserve">England ICS - Mid and South Essex </v>
      </c>
      <c r="D181" s="83">
        <f t="shared" si="65"/>
        <v>452188</v>
      </c>
      <c r="E181" s="83">
        <f t="shared" si="66"/>
        <v>483661</v>
      </c>
      <c r="F181" s="113">
        <f t="shared" si="67"/>
        <v>1199296</v>
      </c>
      <c r="G181" s="52">
        <f t="shared" si="68"/>
        <v>587395</v>
      </c>
      <c r="H181" s="53">
        <f t="shared" si="69"/>
        <v>611901</v>
      </c>
      <c r="I181" s="52">
        <f t="shared" si="70"/>
        <v>452188</v>
      </c>
      <c r="J181" s="115">
        <f t="shared" si="71"/>
        <v>483661</v>
      </c>
      <c r="K181" s="117">
        <f t="shared" si="72"/>
        <v>135207</v>
      </c>
      <c r="L181" s="51">
        <f t="shared" si="73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hidden="1" x14ac:dyDescent="0.2">
      <c r="A182" s="120" t="s">
        <v>146</v>
      </c>
      <c r="B182" s="112" t="s">
        <v>341</v>
      </c>
      <c r="C182" s="151" t="str">
        <f t="shared" si="55"/>
        <v>England ICS - Norfolk and Waveney</v>
      </c>
      <c r="D182" s="83">
        <f t="shared" si="65"/>
        <v>406639</v>
      </c>
      <c r="E182" s="83">
        <f t="shared" si="66"/>
        <v>431328</v>
      </c>
      <c r="F182" s="113">
        <f t="shared" si="67"/>
        <v>1032661</v>
      </c>
      <c r="G182" s="52">
        <f t="shared" si="68"/>
        <v>506595</v>
      </c>
      <c r="H182" s="53">
        <f t="shared" si="69"/>
        <v>526066</v>
      </c>
      <c r="I182" s="52">
        <f t="shared" si="70"/>
        <v>406639</v>
      </c>
      <c r="J182" s="115">
        <f t="shared" si="71"/>
        <v>431328</v>
      </c>
      <c r="K182" s="117">
        <f t="shared" si="72"/>
        <v>99956</v>
      </c>
      <c r="L182" s="51">
        <f t="shared" si="73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hidden="1" x14ac:dyDescent="0.2">
      <c r="A183" s="120" t="s">
        <v>146</v>
      </c>
      <c r="B183" s="112" t="s">
        <v>250</v>
      </c>
      <c r="C183" s="151" t="str">
        <f t="shared" si="55"/>
        <v xml:space="preserve">England ICS - North Central London </v>
      </c>
      <c r="D183" s="83">
        <f t="shared" si="65"/>
        <v>593891</v>
      </c>
      <c r="E183" s="83">
        <f t="shared" si="66"/>
        <v>596826</v>
      </c>
      <c r="F183" s="113">
        <f t="shared" si="67"/>
        <v>1526582</v>
      </c>
      <c r="G183" s="52">
        <f t="shared" si="68"/>
        <v>766256</v>
      </c>
      <c r="H183" s="53">
        <f t="shared" si="69"/>
        <v>760326</v>
      </c>
      <c r="I183" s="52">
        <f t="shared" si="70"/>
        <v>593891</v>
      </c>
      <c r="J183" s="115">
        <f t="shared" si="71"/>
        <v>596826</v>
      </c>
      <c r="K183" s="117">
        <f t="shared" si="72"/>
        <v>172365</v>
      </c>
      <c r="L183" s="51">
        <f t="shared" si="73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hidden="1" x14ac:dyDescent="0.2">
      <c r="A184" s="120" t="s">
        <v>146</v>
      </c>
      <c r="B184" s="112" t="s">
        <v>342</v>
      </c>
      <c r="C184" s="151" t="str">
        <f t="shared" si="55"/>
        <v>England ICS - North East and North Cumbria</v>
      </c>
      <c r="D184" s="83">
        <f t="shared" si="65"/>
        <v>1170091</v>
      </c>
      <c r="E184" s="83">
        <f t="shared" si="66"/>
        <v>1236662</v>
      </c>
      <c r="F184" s="113">
        <f t="shared" si="67"/>
        <v>3000432</v>
      </c>
      <c r="G184" s="52">
        <f t="shared" si="68"/>
        <v>1475310</v>
      </c>
      <c r="H184" s="53">
        <f t="shared" si="69"/>
        <v>1525122</v>
      </c>
      <c r="I184" s="52">
        <f t="shared" si="70"/>
        <v>1170091</v>
      </c>
      <c r="J184" s="115">
        <f t="shared" si="71"/>
        <v>1236662</v>
      </c>
      <c r="K184" s="117">
        <f t="shared" si="72"/>
        <v>305219</v>
      </c>
      <c r="L184" s="51">
        <f t="shared" si="73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hidden="1" x14ac:dyDescent="0.2">
      <c r="A185" s="120" t="s">
        <v>146</v>
      </c>
      <c r="B185" s="112" t="s">
        <v>254</v>
      </c>
      <c r="C185" s="151" t="str">
        <f t="shared" si="55"/>
        <v xml:space="preserve">England ICS - North East London </v>
      </c>
      <c r="D185" s="83">
        <f t="shared" si="65"/>
        <v>784566</v>
      </c>
      <c r="E185" s="83">
        <f t="shared" si="66"/>
        <v>758991</v>
      </c>
      <c r="F185" s="113">
        <f t="shared" si="67"/>
        <v>2036470</v>
      </c>
      <c r="G185" s="52">
        <f t="shared" si="68"/>
        <v>1037604</v>
      </c>
      <c r="H185" s="53">
        <f t="shared" si="69"/>
        <v>998866</v>
      </c>
      <c r="I185" s="52">
        <f t="shared" si="70"/>
        <v>784566</v>
      </c>
      <c r="J185" s="115">
        <f t="shared" si="71"/>
        <v>758991</v>
      </c>
      <c r="K185" s="117">
        <f t="shared" si="72"/>
        <v>253038</v>
      </c>
      <c r="L185" s="51">
        <f t="shared" si="73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hidden="1" x14ac:dyDescent="0.2">
      <c r="A186" s="120" t="s">
        <v>146</v>
      </c>
      <c r="B186" s="112" t="s">
        <v>343</v>
      </c>
      <c r="C186" s="151" t="str">
        <f t="shared" si="55"/>
        <v>England ICS - North West London</v>
      </c>
      <c r="D186" s="83">
        <f t="shared" si="65"/>
        <v>828249</v>
      </c>
      <c r="E186" s="83">
        <f t="shared" si="66"/>
        <v>805826</v>
      </c>
      <c r="F186" s="113">
        <f t="shared" si="67"/>
        <v>2111469</v>
      </c>
      <c r="G186" s="52">
        <f t="shared" si="68"/>
        <v>1073359</v>
      </c>
      <c r="H186" s="53">
        <f t="shared" si="69"/>
        <v>1038110</v>
      </c>
      <c r="I186" s="52">
        <f t="shared" si="70"/>
        <v>828249</v>
      </c>
      <c r="J186" s="115">
        <f t="shared" si="71"/>
        <v>805826</v>
      </c>
      <c r="K186" s="117">
        <f t="shared" si="72"/>
        <v>245110</v>
      </c>
      <c r="L186" s="51">
        <f t="shared" si="73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hidden="1" x14ac:dyDescent="0.2">
      <c r="A187" s="120" t="s">
        <v>146</v>
      </c>
      <c r="B187" s="112" t="s">
        <v>344</v>
      </c>
      <c r="C187" s="151" t="str">
        <f t="shared" si="55"/>
        <v>England ICS - Northamptonshire</v>
      </c>
      <c r="D187" s="83">
        <f>I187</f>
        <v>280031</v>
      </c>
      <c r="E187" s="83">
        <f>J187</f>
        <v>290793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hidden="1" x14ac:dyDescent="0.2">
      <c r="A188" s="120" t="s">
        <v>146</v>
      </c>
      <c r="B188" s="112" t="s">
        <v>345</v>
      </c>
      <c r="C188" s="151" t="str">
        <f t="shared" si="55"/>
        <v>England ICS - Nottinghamshire</v>
      </c>
      <c r="D188" s="83">
        <f t="shared" si="65"/>
        <v>413641</v>
      </c>
      <c r="E188" s="83">
        <f t="shared" si="66"/>
        <v>424616</v>
      </c>
      <c r="F188" s="113">
        <f t="shared" si="67"/>
        <v>1052195</v>
      </c>
      <c r="G188" s="52">
        <f t="shared" si="68"/>
        <v>523505</v>
      </c>
      <c r="H188" s="53">
        <f t="shared" si="69"/>
        <v>528690</v>
      </c>
      <c r="I188" s="52">
        <f t="shared" si="70"/>
        <v>413641</v>
      </c>
      <c r="J188" s="115">
        <f t="shared" si="71"/>
        <v>424616</v>
      </c>
      <c r="K188" s="117">
        <f t="shared" si="72"/>
        <v>109864</v>
      </c>
      <c r="L188" s="51">
        <f t="shared" si="73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hidden="1" x14ac:dyDescent="0.2">
      <c r="A189" s="120" t="s">
        <v>146</v>
      </c>
      <c r="B189" s="112" t="s">
        <v>346</v>
      </c>
      <c r="C189" s="151" t="str">
        <f t="shared" si="55"/>
        <v>England ICS - Shropshire and Telford and Wrekin</v>
      </c>
      <c r="D189" s="83">
        <f t="shared" ref="D189:E193" si="74">I189</f>
        <v>199279</v>
      </c>
      <c r="E189" s="83">
        <f t="shared" si="74"/>
        <v>205519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hidden="1" x14ac:dyDescent="0.2">
      <c r="A190" s="120" t="s">
        <v>146</v>
      </c>
      <c r="B190" s="112" t="s">
        <v>347</v>
      </c>
      <c r="C190" s="151" t="str">
        <f t="shared" si="55"/>
        <v>England ICS - Somerset</v>
      </c>
      <c r="D190" s="83">
        <f t="shared" si="74"/>
        <v>218431</v>
      </c>
      <c r="E190" s="83">
        <f t="shared" si="74"/>
        <v>234127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hidden="1" x14ac:dyDescent="0.2">
      <c r="A191" s="120" t="s">
        <v>146</v>
      </c>
      <c r="B191" s="112" t="s">
        <v>348</v>
      </c>
      <c r="C191" s="151" t="str">
        <f t="shared" si="55"/>
        <v>England ICS - South East London</v>
      </c>
      <c r="D191" s="83">
        <f t="shared" si="74"/>
        <v>697479</v>
      </c>
      <c r="E191" s="83">
        <f t="shared" si="74"/>
        <v>722545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hidden="1" x14ac:dyDescent="0.2">
      <c r="A192" s="120" t="s">
        <v>146</v>
      </c>
      <c r="B192" s="112" t="s">
        <v>349</v>
      </c>
      <c r="C192" s="151" t="str">
        <f t="shared" si="55"/>
        <v>England ICS - South West London</v>
      </c>
      <c r="D192" s="83">
        <f t="shared" si="74"/>
        <v>560076</v>
      </c>
      <c r="E192" s="83">
        <f t="shared" si="74"/>
        <v>606444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hidden="1" x14ac:dyDescent="0.2">
      <c r="A193" s="120" t="s">
        <v>146</v>
      </c>
      <c r="B193" s="112" t="s">
        <v>350</v>
      </c>
      <c r="C193" s="151" t="str">
        <f t="shared" si="55"/>
        <v>England ICS - South Yorkshire and Bassetlaw</v>
      </c>
      <c r="D193" s="83">
        <f t="shared" si="74"/>
        <v>597392</v>
      </c>
      <c r="E193" s="83">
        <f t="shared" si="74"/>
        <v>617280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hidden="1" x14ac:dyDescent="0.2">
      <c r="A194" s="120" t="s">
        <v>146</v>
      </c>
      <c r="B194" s="112" t="s">
        <v>351</v>
      </c>
      <c r="C194" s="151" t="str">
        <f t="shared" si="55"/>
        <v>England ICS - Staffodshire and Stoke-on-Trent</v>
      </c>
      <c r="D194" s="83">
        <f t="shared" ref="D194:D199" si="75">I194</f>
        <v>450150</v>
      </c>
      <c r="E194" s="83">
        <f t="shared" ref="E194:E199" si="76">J194</f>
        <v>460064</v>
      </c>
      <c r="F194" s="113">
        <f t="shared" ref="F194:F199" si="77">G194+H194</f>
        <v>1139794</v>
      </c>
      <c r="G194" s="52">
        <f t="shared" ref="G194:G199" si="78">SUM(M194:CY194)</f>
        <v>568006</v>
      </c>
      <c r="H194" s="53">
        <f t="shared" ref="H194:H199" si="79">SUM(CZ194:GL194)</f>
        <v>571788</v>
      </c>
      <c r="I194" s="52">
        <f t="shared" ref="I194:I199" si="80">SUM(AE194:CY194)</f>
        <v>450150</v>
      </c>
      <c r="J194" s="115">
        <f t="shared" ref="J194:J199" si="81">SUM(DR194:GL194)</f>
        <v>460064</v>
      </c>
      <c r="K194" s="117">
        <f t="shared" ref="K194:K199" si="82">SUM(M194:AD194)</f>
        <v>117856</v>
      </c>
      <c r="L194" s="51">
        <f t="shared" ref="L194:L199" si="83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hidden="1" x14ac:dyDescent="0.2">
      <c r="A195" s="120" t="s">
        <v>146</v>
      </c>
      <c r="B195" s="112" t="s">
        <v>352</v>
      </c>
      <c r="C195" s="151" t="str">
        <f t="shared" si="55"/>
        <v>England ICS - Suffolk and North East Essex</v>
      </c>
      <c r="D195" s="83">
        <f t="shared" si="75"/>
        <v>385963</v>
      </c>
      <c r="E195" s="83">
        <f t="shared" si="76"/>
        <v>402853</v>
      </c>
      <c r="F195" s="113">
        <f t="shared" si="77"/>
        <v>987177</v>
      </c>
      <c r="G195" s="52">
        <f t="shared" si="78"/>
        <v>487631</v>
      </c>
      <c r="H195" s="53">
        <f t="shared" si="79"/>
        <v>499546</v>
      </c>
      <c r="I195" s="52">
        <f t="shared" si="80"/>
        <v>385963</v>
      </c>
      <c r="J195" s="115">
        <f t="shared" si="81"/>
        <v>402853</v>
      </c>
      <c r="K195" s="117">
        <f t="shared" si="82"/>
        <v>101668</v>
      </c>
      <c r="L195" s="51">
        <f t="shared" si="83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hidden="1" x14ac:dyDescent="0.2">
      <c r="A196" s="120" t="s">
        <v>146</v>
      </c>
      <c r="B196" s="112" t="s">
        <v>353</v>
      </c>
      <c r="C196" s="151" t="str">
        <f t="shared" si="55"/>
        <v>England ICS - Surrey Heartlands</v>
      </c>
      <c r="D196" s="83">
        <f t="shared" si="75"/>
        <v>396737</v>
      </c>
      <c r="E196" s="83">
        <f t="shared" si="76"/>
        <v>421113</v>
      </c>
      <c r="F196" s="113">
        <f t="shared" si="77"/>
        <v>1052425</v>
      </c>
      <c r="G196" s="52">
        <f t="shared" si="78"/>
        <v>516937</v>
      </c>
      <c r="H196" s="53">
        <f t="shared" si="79"/>
        <v>535488</v>
      </c>
      <c r="I196" s="52">
        <f t="shared" si="80"/>
        <v>396737</v>
      </c>
      <c r="J196" s="115">
        <f t="shared" si="81"/>
        <v>421113</v>
      </c>
      <c r="K196" s="117">
        <f t="shared" si="82"/>
        <v>120200</v>
      </c>
      <c r="L196" s="51">
        <f t="shared" si="83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hidden="1" x14ac:dyDescent="0.2">
      <c r="A197" s="120" t="s">
        <v>146</v>
      </c>
      <c r="B197" s="112" t="s">
        <v>354</v>
      </c>
      <c r="C197" s="151" t="str">
        <f t="shared" si="55"/>
        <v>England ICS - Sussex and Health Care Partnership</v>
      </c>
      <c r="D197" s="83">
        <f t="shared" si="75"/>
        <v>664808</v>
      </c>
      <c r="E197" s="83">
        <f t="shared" si="76"/>
        <v>714065</v>
      </c>
      <c r="F197" s="113">
        <f t="shared" si="77"/>
        <v>1711539</v>
      </c>
      <c r="G197" s="52">
        <f t="shared" si="78"/>
        <v>836321</v>
      </c>
      <c r="H197" s="53">
        <f t="shared" si="79"/>
        <v>875218</v>
      </c>
      <c r="I197" s="52">
        <f t="shared" si="80"/>
        <v>664808</v>
      </c>
      <c r="J197" s="115">
        <f t="shared" si="81"/>
        <v>714065</v>
      </c>
      <c r="K197" s="117">
        <f t="shared" si="82"/>
        <v>171513</v>
      </c>
      <c r="L197" s="51">
        <f t="shared" si="83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hidden="1" x14ac:dyDescent="0.2">
      <c r="A198" s="120" t="s">
        <v>146</v>
      </c>
      <c r="B198" s="112" t="s">
        <v>355</v>
      </c>
      <c r="C198" s="151" t="str">
        <f t="shared" si="55"/>
        <v>England ICS - The Black Country</v>
      </c>
      <c r="D198" s="83">
        <f t="shared" si="75"/>
        <v>516421</v>
      </c>
      <c r="E198" s="83">
        <f t="shared" si="76"/>
        <v>533261</v>
      </c>
      <c r="F198" s="113">
        <f t="shared" si="77"/>
        <v>1380809</v>
      </c>
      <c r="G198" s="52">
        <f t="shared" si="78"/>
        <v>686215</v>
      </c>
      <c r="H198" s="53">
        <f t="shared" si="79"/>
        <v>694594</v>
      </c>
      <c r="I198" s="52">
        <f t="shared" si="80"/>
        <v>516421</v>
      </c>
      <c r="J198" s="115">
        <f t="shared" si="81"/>
        <v>533261</v>
      </c>
      <c r="K198" s="117">
        <f t="shared" si="82"/>
        <v>169794</v>
      </c>
      <c r="L198" s="51">
        <f t="shared" si="83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hidden="1" x14ac:dyDescent="0.2">
      <c r="A199" s="120" t="s">
        <v>146</v>
      </c>
      <c r="B199" s="112" t="s">
        <v>356</v>
      </c>
      <c r="C199" s="151" t="str">
        <f t="shared" si="55"/>
        <v>England ICS - West Yorkshire and Harrogate</v>
      </c>
      <c r="D199" s="83">
        <f t="shared" si="75"/>
        <v>902561</v>
      </c>
      <c r="E199" s="83">
        <f t="shared" si="76"/>
        <v>950660</v>
      </c>
      <c r="F199" s="113">
        <f t="shared" si="77"/>
        <v>2396517</v>
      </c>
      <c r="G199" s="52">
        <f t="shared" si="78"/>
        <v>1179839</v>
      </c>
      <c r="H199" s="53">
        <f t="shared" si="79"/>
        <v>1216678</v>
      </c>
      <c r="I199" s="52">
        <f t="shared" si="80"/>
        <v>902561</v>
      </c>
      <c r="J199" s="115">
        <f t="shared" si="81"/>
        <v>950660</v>
      </c>
      <c r="K199" s="117">
        <f t="shared" si="82"/>
        <v>277278</v>
      </c>
      <c r="L199" s="51">
        <f t="shared" si="83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ht="15" hidden="1" x14ac:dyDescent="0.25">
      <c r="A200" s="123"/>
      <c r="B200" s="153"/>
      <c r="C200" s="133"/>
      <c r="D200" s="149">
        <f t="shared" ref="D200:L200" si="84">SUM(D158:D199)</f>
        <v>21779298</v>
      </c>
      <c r="E200" s="149">
        <f t="shared" si="84"/>
        <v>22677552</v>
      </c>
      <c r="F200" s="149">
        <f t="shared" si="84"/>
        <v>56550138</v>
      </c>
      <c r="G200" s="149">
        <f t="shared" si="84"/>
        <v>27982818</v>
      </c>
      <c r="H200" s="149">
        <f t="shared" si="84"/>
        <v>28567320</v>
      </c>
      <c r="I200" s="149">
        <f t="shared" si="84"/>
        <v>21779298</v>
      </c>
      <c r="J200" s="149">
        <f t="shared" si="84"/>
        <v>22677552</v>
      </c>
      <c r="K200" s="149">
        <f t="shared" si="84"/>
        <v>6203520</v>
      </c>
      <c r="L200" s="149">
        <f t="shared" si="84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hidden="1" x14ac:dyDescent="0.2">
      <c r="A201" s="31" t="s">
        <v>171</v>
      </c>
      <c r="B201" s="1" t="s">
        <v>357</v>
      </c>
      <c r="C201" s="72" t="str">
        <f>CONCATENATE(A201," - ",B201)</f>
        <v>LA England - Adur</v>
      </c>
      <c r="D201" s="61">
        <f t="shared" ref="D201:D265" si="85">I201</f>
        <v>24230</v>
      </c>
      <c r="E201" s="61">
        <f t="shared" ref="E201:E265" si="86">J201</f>
        <v>26766</v>
      </c>
      <c r="F201" s="522">
        <f t="shared" ref="F201:F265" si="87">G201+H201</f>
        <v>64187</v>
      </c>
      <c r="G201" s="522">
        <f t="shared" ref="G201:G265" si="88">SUM(M201:CY201)</f>
        <v>31094</v>
      </c>
      <c r="H201" s="62">
        <f t="shared" ref="H201:H265" si="89">SUM(CZ201:GL201)</f>
        <v>33093</v>
      </c>
      <c r="I201" s="62">
        <f t="shared" ref="I201:I265" si="90">SUM(AE201:CY201)</f>
        <v>24230</v>
      </c>
      <c r="J201" s="62">
        <f t="shared" ref="J201:J265" si="91">SUM(DR201:GL201)</f>
        <v>26766</v>
      </c>
      <c r="K201" s="50">
        <f t="shared" ref="K201:K265" si="92">SUM(M201:AD201)</f>
        <v>6864</v>
      </c>
      <c r="L201" s="61">
        <f t="shared" ref="L201:L265" si="93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hidden="1" x14ac:dyDescent="0.2">
      <c r="A202" s="31" t="s">
        <v>171</v>
      </c>
      <c r="B202" s="1" t="s">
        <v>358</v>
      </c>
      <c r="C202" s="30" t="str">
        <f>CONCATENATE(A202," - ",B202)</f>
        <v>LA England - Allerdale</v>
      </c>
      <c r="D202" s="51">
        <f>I202</f>
        <v>38931</v>
      </c>
      <c r="E202" s="51">
        <f>J202</f>
        <v>40857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hidden="1" x14ac:dyDescent="0.2">
      <c r="A203" s="31" t="s">
        <v>171</v>
      </c>
      <c r="B203" s="1" t="s">
        <v>359</v>
      </c>
      <c r="C203" s="30" t="str">
        <f>CONCATENATE(A203," - ",B203)</f>
        <v>LA England - Amber Valley</v>
      </c>
      <c r="D203" s="51">
        <f t="shared" si="85"/>
        <v>50791</v>
      </c>
      <c r="E203" s="51">
        <f t="shared" si="86"/>
        <v>53850</v>
      </c>
      <c r="F203" s="52">
        <f t="shared" si="87"/>
        <v>128829</v>
      </c>
      <c r="G203" s="52">
        <f t="shared" si="88"/>
        <v>63205</v>
      </c>
      <c r="H203" s="53">
        <f t="shared" si="89"/>
        <v>65624</v>
      </c>
      <c r="I203" s="53">
        <f t="shared" si="90"/>
        <v>50791</v>
      </c>
      <c r="J203" s="53">
        <f t="shared" si="91"/>
        <v>53850</v>
      </c>
      <c r="K203" s="50">
        <f t="shared" si="92"/>
        <v>12414</v>
      </c>
      <c r="L203" s="51">
        <f t="shared" si="93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hidden="1" x14ac:dyDescent="0.2">
      <c r="A204" s="31" t="s">
        <v>171</v>
      </c>
      <c r="B204" s="1" t="s">
        <v>360</v>
      </c>
      <c r="C204" s="30" t="str">
        <f t="shared" ref="C204:C267" si="94">CONCATENATE(A204," - ",B204)</f>
        <v>LA England - Arun</v>
      </c>
      <c r="D204" s="51">
        <f t="shared" si="85"/>
        <v>62456</v>
      </c>
      <c r="E204" s="51">
        <f t="shared" si="86"/>
        <v>69592</v>
      </c>
      <c r="F204" s="52">
        <f t="shared" si="87"/>
        <v>161123</v>
      </c>
      <c r="G204" s="52">
        <f t="shared" si="88"/>
        <v>77506</v>
      </c>
      <c r="H204" s="53">
        <f t="shared" si="89"/>
        <v>83617</v>
      </c>
      <c r="I204" s="53">
        <f t="shared" si="90"/>
        <v>62456</v>
      </c>
      <c r="J204" s="53">
        <f t="shared" si="91"/>
        <v>69592</v>
      </c>
      <c r="K204" s="50">
        <f t="shared" si="92"/>
        <v>15050</v>
      </c>
      <c r="L204" s="51">
        <f t="shared" si="93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hidden="1" x14ac:dyDescent="0.2">
      <c r="A205" s="31" t="s">
        <v>171</v>
      </c>
      <c r="B205" s="1" t="s">
        <v>361</v>
      </c>
      <c r="C205" s="30" t="str">
        <f t="shared" si="94"/>
        <v>LA England - Ashfield</v>
      </c>
      <c r="D205" s="51">
        <f t="shared" si="85"/>
        <v>49048</v>
      </c>
      <c r="E205" s="51">
        <f t="shared" si="86"/>
        <v>52268</v>
      </c>
      <c r="F205" s="52">
        <f t="shared" si="87"/>
        <v>128337</v>
      </c>
      <c r="G205" s="52">
        <f t="shared" si="88"/>
        <v>62869</v>
      </c>
      <c r="H205" s="53">
        <f t="shared" si="89"/>
        <v>65468</v>
      </c>
      <c r="I205" s="53">
        <f t="shared" si="90"/>
        <v>49048</v>
      </c>
      <c r="J205" s="53">
        <f t="shared" si="91"/>
        <v>52268</v>
      </c>
      <c r="K205" s="50">
        <f t="shared" si="92"/>
        <v>13821</v>
      </c>
      <c r="L205" s="51">
        <f t="shared" si="93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hidden="1" x14ac:dyDescent="0.2">
      <c r="A206" s="31" t="s">
        <v>171</v>
      </c>
      <c r="B206" s="1" t="s">
        <v>362</v>
      </c>
      <c r="C206" s="30" t="str">
        <f t="shared" si="94"/>
        <v>LA England - Ashford</v>
      </c>
      <c r="D206" s="51">
        <f t="shared" si="85"/>
        <v>48372</v>
      </c>
      <c r="E206" s="51">
        <f t="shared" si="86"/>
        <v>52521</v>
      </c>
      <c r="F206" s="52">
        <f t="shared" si="87"/>
        <v>131018</v>
      </c>
      <c r="G206" s="52">
        <f t="shared" si="88"/>
        <v>63653</v>
      </c>
      <c r="H206" s="53">
        <f t="shared" si="89"/>
        <v>67365</v>
      </c>
      <c r="I206" s="53">
        <f t="shared" si="90"/>
        <v>48372</v>
      </c>
      <c r="J206" s="53">
        <f t="shared" si="91"/>
        <v>52521</v>
      </c>
      <c r="K206" s="50">
        <f t="shared" si="92"/>
        <v>15281</v>
      </c>
      <c r="L206" s="51">
        <f t="shared" si="93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hidden="1" x14ac:dyDescent="0.2">
      <c r="A207" s="31" t="s">
        <v>171</v>
      </c>
      <c r="B207" s="1" t="s">
        <v>363</v>
      </c>
      <c r="C207" s="30" t="str">
        <f t="shared" si="94"/>
        <v>LA England - Babergh</v>
      </c>
      <c r="D207" s="51">
        <f t="shared" si="85"/>
        <v>36135</v>
      </c>
      <c r="E207" s="51">
        <f t="shared" si="86"/>
        <v>39002</v>
      </c>
      <c r="F207" s="52">
        <f t="shared" si="87"/>
        <v>92735</v>
      </c>
      <c r="G207" s="52">
        <f t="shared" si="88"/>
        <v>45088</v>
      </c>
      <c r="H207" s="53">
        <f t="shared" si="89"/>
        <v>47647</v>
      </c>
      <c r="I207" s="53">
        <f t="shared" si="90"/>
        <v>36135</v>
      </c>
      <c r="J207" s="53">
        <f t="shared" si="91"/>
        <v>39002</v>
      </c>
      <c r="K207" s="50">
        <f t="shared" si="92"/>
        <v>8953</v>
      </c>
      <c r="L207" s="51">
        <f t="shared" si="93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hidden="1" x14ac:dyDescent="0.2">
      <c r="A208" s="31" t="s">
        <v>171</v>
      </c>
      <c r="B208" s="1" t="s">
        <v>364</v>
      </c>
      <c r="C208" s="30" t="str">
        <f t="shared" si="94"/>
        <v>LA England - Barking and Dagenham</v>
      </c>
      <c r="D208" s="51">
        <f t="shared" si="85"/>
        <v>73662</v>
      </c>
      <c r="E208" s="51">
        <f t="shared" si="86"/>
        <v>76353</v>
      </c>
      <c r="F208" s="52">
        <f t="shared" si="87"/>
        <v>214107</v>
      </c>
      <c r="G208" s="52">
        <f t="shared" si="88"/>
        <v>106837</v>
      </c>
      <c r="H208" s="53">
        <f t="shared" si="89"/>
        <v>107270</v>
      </c>
      <c r="I208" s="53">
        <f t="shared" si="90"/>
        <v>73662</v>
      </c>
      <c r="J208" s="53">
        <f t="shared" si="91"/>
        <v>76353</v>
      </c>
      <c r="K208" s="50">
        <f t="shared" si="92"/>
        <v>33175</v>
      </c>
      <c r="L208" s="51">
        <f t="shared" si="93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hidden="1" x14ac:dyDescent="0.2">
      <c r="A209" s="31" t="s">
        <v>171</v>
      </c>
      <c r="B209" s="1" t="s">
        <v>365</v>
      </c>
      <c r="C209" s="30" t="str">
        <f t="shared" si="94"/>
        <v>LA England - Barnet</v>
      </c>
      <c r="D209" s="51">
        <f t="shared" si="85"/>
        <v>150276</v>
      </c>
      <c r="E209" s="51">
        <f t="shared" si="86"/>
        <v>154042</v>
      </c>
      <c r="F209" s="52">
        <f t="shared" si="87"/>
        <v>399007</v>
      </c>
      <c r="G209" s="52">
        <f t="shared" si="88"/>
        <v>198961</v>
      </c>
      <c r="H209" s="53">
        <f t="shared" si="89"/>
        <v>200046</v>
      </c>
      <c r="I209" s="53">
        <f t="shared" si="90"/>
        <v>150276</v>
      </c>
      <c r="J209" s="53">
        <f t="shared" si="91"/>
        <v>154042</v>
      </c>
      <c r="K209" s="50">
        <f t="shared" si="92"/>
        <v>48685</v>
      </c>
      <c r="L209" s="51">
        <f t="shared" si="93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hidden="1" x14ac:dyDescent="0.2">
      <c r="A210" s="31" t="s">
        <v>171</v>
      </c>
      <c r="B210" s="1" t="s">
        <v>366</v>
      </c>
      <c r="C210" s="30" t="str">
        <f t="shared" si="94"/>
        <v>LA England - Barnsley</v>
      </c>
      <c r="D210" s="51">
        <f t="shared" si="85"/>
        <v>95946</v>
      </c>
      <c r="E210" s="51">
        <f t="shared" si="86"/>
        <v>100504</v>
      </c>
      <c r="F210" s="52">
        <f t="shared" si="87"/>
        <v>248071</v>
      </c>
      <c r="G210" s="52">
        <f t="shared" si="88"/>
        <v>122409</v>
      </c>
      <c r="H210" s="53">
        <f t="shared" si="89"/>
        <v>125662</v>
      </c>
      <c r="I210" s="53">
        <f t="shared" si="90"/>
        <v>95946</v>
      </c>
      <c r="J210" s="53">
        <f t="shared" si="91"/>
        <v>100504</v>
      </c>
      <c r="K210" s="50">
        <f t="shared" si="92"/>
        <v>26463</v>
      </c>
      <c r="L210" s="51">
        <f t="shared" si="93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hidden="1" x14ac:dyDescent="0.2">
      <c r="A211" s="31" t="s">
        <v>171</v>
      </c>
      <c r="B211" s="1" t="s">
        <v>367</v>
      </c>
      <c r="C211" s="30" t="str">
        <f t="shared" si="94"/>
        <v>LA England - Barrow-in-Furness</v>
      </c>
      <c r="D211" s="51">
        <f t="shared" si="85"/>
        <v>26329</v>
      </c>
      <c r="E211" s="51">
        <f t="shared" si="86"/>
        <v>27299</v>
      </c>
      <c r="F211" s="52">
        <f t="shared" si="87"/>
        <v>66726</v>
      </c>
      <c r="G211" s="52">
        <f t="shared" si="88"/>
        <v>33028</v>
      </c>
      <c r="H211" s="53">
        <f t="shared" si="89"/>
        <v>33698</v>
      </c>
      <c r="I211" s="53">
        <f t="shared" si="90"/>
        <v>26329</v>
      </c>
      <c r="J211" s="53">
        <f t="shared" si="91"/>
        <v>27299</v>
      </c>
      <c r="K211" s="50">
        <f t="shared" si="92"/>
        <v>6699</v>
      </c>
      <c r="L211" s="51">
        <f t="shared" si="93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hidden="1" x14ac:dyDescent="0.2">
      <c r="A212" s="31" t="s">
        <v>171</v>
      </c>
      <c r="B212" s="1" t="s">
        <v>368</v>
      </c>
      <c r="C212" s="30" t="str">
        <f t="shared" si="94"/>
        <v>LA England - Basildon</v>
      </c>
      <c r="D212" s="51">
        <f t="shared" si="85"/>
        <v>68281</v>
      </c>
      <c r="E212" s="51">
        <f t="shared" si="86"/>
        <v>75035</v>
      </c>
      <c r="F212" s="52">
        <f t="shared" si="87"/>
        <v>187558</v>
      </c>
      <c r="G212" s="52">
        <f t="shared" si="88"/>
        <v>91038</v>
      </c>
      <c r="H212" s="53">
        <f t="shared" si="89"/>
        <v>96520</v>
      </c>
      <c r="I212" s="53">
        <f t="shared" si="90"/>
        <v>68281</v>
      </c>
      <c r="J212" s="53">
        <f t="shared" si="91"/>
        <v>75035</v>
      </c>
      <c r="K212" s="50">
        <f t="shared" si="92"/>
        <v>22757</v>
      </c>
      <c r="L212" s="51">
        <f t="shared" si="93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hidden="1" x14ac:dyDescent="0.2">
      <c r="A213" s="31" t="s">
        <v>171</v>
      </c>
      <c r="B213" s="1" t="s">
        <v>369</v>
      </c>
      <c r="C213" s="30" t="str">
        <f t="shared" si="94"/>
        <v>LA England - Basingstoke and Deane</v>
      </c>
      <c r="D213" s="51">
        <f t="shared" si="85"/>
        <v>67458</v>
      </c>
      <c r="E213" s="51">
        <f t="shared" si="86"/>
        <v>70875</v>
      </c>
      <c r="F213" s="52">
        <f t="shared" si="87"/>
        <v>177760</v>
      </c>
      <c r="G213" s="52">
        <f t="shared" si="88"/>
        <v>87696</v>
      </c>
      <c r="H213" s="53">
        <f t="shared" si="89"/>
        <v>90064</v>
      </c>
      <c r="I213" s="53">
        <f t="shared" si="90"/>
        <v>67458</v>
      </c>
      <c r="J213" s="53">
        <f t="shared" si="91"/>
        <v>70875</v>
      </c>
      <c r="K213" s="50">
        <f t="shared" si="92"/>
        <v>20238</v>
      </c>
      <c r="L213" s="51">
        <f t="shared" si="93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hidden="1" x14ac:dyDescent="0.2">
      <c r="A214" s="31" t="s">
        <v>171</v>
      </c>
      <c r="B214" s="1" t="s">
        <v>370</v>
      </c>
      <c r="C214" s="30" t="str">
        <f t="shared" si="94"/>
        <v>LA England - Bassetlaw</v>
      </c>
      <c r="D214" s="51">
        <f t="shared" si="85"/>
        <v>46425</v>
      </c>
      <c r="E214" s="51">
        <f t="shared" si="86"/>
        <v>48027</v>
      </c>
      <c r="F214" s="52">
        <f t="shared" si="87"/>
        <v>118280</v>
      </c>
      <c r="G214" s="52">
        <f t="shared" si="88"/>
        <v>58532</v>
      </c>
      <c r="H214" s="53">
        <f t="shared" si="89"/>
        <v>59748</v>
      </c>
      <c r="I214" s="53">
        <f t="shared" si="90"/>
        <v>46425</v>
      </c>
      <c r="J214" s="53">
        <f t="shared" si="91"/>
        <v>48027</v>
      </c>
      <c r="K214" s="50">
        <f t="shared" si="92"/>
        <v>12107</v>
      </c>
      <c r="L214" s="51">
        <f t="shared" si="93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hidden="1" x14ac:dyDescent="0.2">
      <c r="A215" s="31" t="s">
        <v>171</v>
      </c>
      <c r="B215" s="1" t="s">
        <v>371</v>
      </c>
      <c r="C215" s="30" t="str">
        <f t="shared" si="94"/>
        <v>LA England - Bath and North East Somerset</v>
      </c>
      <c r="D215" s="51">
        <f t="shared" si="85"/>
        <v>78633</v>
      </c>
      <c r="E215" s="51">
        <f t="shared" si="86"/>
        <v>81049</v>
      </c>
      <c r="F215" s="52">
        <f t="shared" si="87"/>
        <v>196357</v>
      </c>
      <c r="G215" s="52">
        <f t="shared" si="88"/>
        <v>97651</v>
      </c>
      <c r="H215" s="53">
        <f t="shared" si="89"/>
        <v>98706</v>
      </c>
      <c r="I215" s="53">
        <f t="shared" si="90"/>
        <v>78633</v>
      </c>
      <c r="J215" s="53">
        <f t="shared" si="91"/>
        <v>81049</v>
      </c>
      <c r="K215" s="50">
        <f t="shared" si="92"/>
        <v>19018</v>
      </c>
      <c r="L215" s="51">
        <f t="shared" si="93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hidden="1" x14ac:dyDescent="0.2">
      <c r="A216" s="31" t="s">
        <v>171</v>
      </c>
      <c r="B216" s="1" t="s">
        <v>372</v>
      </c>
      <c r="C216" s="30" t="str">
        <f t="shared" si="94"/>
        <v>LA England - Bedford</v>
      </c>
      <c r="D216" s="51">
        <f t="shared" si="85"/>
        <v>64719</v>
      </c>
      <c r="E216" s="51">
        <f t="shared" si="86"/>
        <v>68795</v>
      </c>
      <c r="F216" s="52">
        <f t="shared" si="87"/>
        <v>174687</v>
      </c>
      <c r="G216" s="52">
        <f t="shared" si="88"/>
        <v>85924</v>
      </c>
      <c r="H216" s="53">
        <f t="shared" si="89"/>
        <v>88763</v>
      </c>
      <c r="I216" s="53">
        <f t="shared" si="90"/>
        <v>64719</v>
      </c>
      <c r="J216" s="53">
        <f t="shared" si="91"/>
        <v>68795</v>
      </c>
      <c r="K216" s="50">
        <f t="shared" si="92"/>
        <v>21205</v>
      </c>
      <c r="L216" s="51">
        <f t="shared" si="93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hidden="1" x14ac:dyDescent="0.2">
      <c r="A217" s="31" t="s">
        <v>171</v>
      </c>
      <c r="B217" s="1" t="s">
        <v>373</v>
      </c>
      <c r="C217" s="30" t="str">
        <f t="shared" si="94"/>
        <v>LA England - Bexley</v>
      </c>
      <c r="D217" s="51">
        <f t="shared" si="85"/>
        <v>91027</v>
      </c>
      <c r="E217" s="51">
        <f t="shared" si="86"/>
        <v>100850</v>
      </c>
      <c r="F217" s="52">
        <f t="shared" si="87"/>
        <v>249301</v>
      </c>
      <c r="G217" s="52">
        <f t="shared" si="88"/>
        <v>120541</v>
      </c>
      <c r="H217" s="53">
        <f t="shared" si="89"/>
        <v>128760</v>
      </c>
      <c r="I217" s="53">
        <f t="shared" si="90"/>
        <v>91027</v>
      </c>
      <c r="J217" s="53">
        <f t="shared" si="91"/>
        <v>100850</v>
      </c>
      <c r="K217" s="50">
        <f t="shared" si="92"/>
        <v>29514</v>
      </c>
      <c r="L217" s="51">
        <f t="shared" si="93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hidden="1" x14ac:dyDescent="0.2">
      <c r="A218" s="31" t="s">
        <v>171</v>
      </c>
      <c r="B218" s="1" t="s">
        <v>374</v>
      </c>
      <c r="C218" s="30" t="str">
        <f t="shared" si="94"/>
        <v>LA England - Birmingham</v>
      </c>
      <c r="D218" s="51">
        <f t="shared" si="85"/>
        <v>418462</v>
      </c>
      <c r="E218" s="51">
        <f t="shared" si="86"/>
        <v>435554</v>
      </c>
      <c r="F218" s="52">
        <f t="shared" si="87"/>
        <v>1140525</v>
      </c>
      <c r="G218" s="52">
        <f t="shared" si="88"/>
        <v>566258</v>
      </c>
      <c r="H218" s="53">
        <f t="shared" si="89"/>
        <v>574267</v>
      </c>
      <c r="I218" s="53">
        <f t="shared" si="90"/>
        <v>418462</v>
      </c>
      <c r="J218" s="53">
        <f t="shared" si="91"/>
        <v>435554</v>
      </c>
      <c r="K218" s="50">
        <f t="shared" si="92"/>
        <v>147796</v>
      </c>
      <c r="L218" s="51">
        <f t="shared" si="93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hidden="1" x14ac:dyDescent="0.2">
      <c r="A219" s="31" t="s">
        <v>171</v>
      </c>
      <c r="B219" s="1" t="s">
        <v>375</v>
      </c>
      <c r="C219" s="30" t="str">
        <f t="shared" si="94"/>
        <v>LA England - Blaby</v>
      </c>
      <c r="D219" s="51">
        <f t="shared" si="85"/>
        <v>38463</v>
      </c>
      <c r="E219" s="51">
        <f t="shared" si="86"/>
        <v>41790</v>
      </c>
      <c r="F219" s="52">
        <f t="shared" si="87"/>
        <v>101950</v>
      </c>
      <c r="G219" s="52">
        <f t="shared" si="88"/>
        <v>49650</v>
      </c>
      <c r="H219" s="53">
        <f t="shared" si="89"/>
        <v>52300</v>
      </c>
      <c r="I219" s="53">
        <f t="shared" si="90"/>
        <v>38463</v>
      </c>
      <c r="J219" s="53">
        <f t="shared" si="91"/>
        <v>41790</v>
      </c>
      <c r="K219" s="50">
        <f t="shared" si="92"/>
        <v>11187</v>
      </c>
      <c r="L219" s="51">
        <f t="shared" si="93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hidden="1" x14ac:dyDescent="0.2">
      <c r="A220" s="31" t="s">
        <v>171</v>
      </c>
      <c r="B220" s="1" t="s">
        <v>376</v>
      </c>
      <c r="C220" s="30" t="str">
        <f t="shared" si="94"/>
        <v>LA England - Blackburn with Darwen</v>
      </c>
      <c r="D220" s="51">
        <f t="shared" si="85"/>
        <v>55675</v>
      </c>
      <c r="E220" s="51">
        <f t="shared" si="86"/>
        <v>55702</v>
      </c>
      <c r="F220" s="52">
        <f t="shared" si="87"/>
        <v>150030</v>
      </c>
      <c r="G220" s="52">
        <f t="shared" si="88"/>
        <v>75253</v>
      </c>
      <c r="H220" s="53">
        <f t="shared" si="89"/>
        <v>74777</v>
      </c>
      <c r="I220" s="53">
        <f t="shared" si="90"/>
        <v>55675</v>
      </c>
      <c r="J220" s="53">
        <f t="shared" si="91"/>
        <v>55702</v>
      </c>
      <c r="K220" s="50">
        <f t="shared" si="92"/>
        <v>19578</v>
      </c>
      <c r="L220" s="51">
        <f t="shared" si="93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hidden="1" x14ac:dyDescent="0.2">
      <c r="A221" s="31" t="s">
        <v>171</v>
      </c>
      <c r="B221" s="1" t="s">
        <v>377</v>
      </c>
      <c r="C221" s="30" t="str">
        <f t="shared" si="94"/>
        <v>LA England - Blackpool</v>
      </c>
      <c r="D221" s="51">
        <f t="shared" si="85"/>
        <v>53827</v>
      </c>
      <c r="E221" s="51">
        <f t="shared" si="86"/>
        <v>55444</v>
      </c>
      <c r="F221" s="52">
        <f t="shared" si="87"/>
        <v>138381</v>
      </c>
      <c r="G221" s="52">
        <f t="shared" si="88"/>
        <v>68740</v>
      </c>
      <c r="H221" s="53">
        <f t="shared" si="89"/>
        <v>69641</v>
      </c>
      <c r="I221" s="53">
        <f t="shared" si="90"/>
        <v>53827</v>
      </c>
      <c r="J221" s="53">
        <f t="shared" si="91"/>
        <v>55444</v>
      </c>
      <c r="K221" s="50">
        <f t="shared" si="92"/>
        <v>14913</v>
      </c>
      <c r="L221" s="51">
        <f t="shared" si="93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hidden="1" x14ac:dyDescent="0.2">
      <c r="A222" s="31" t="s">
        <v>171</v>
      </c>
      <c r="B222" s="1" t="s">
        <v>378</v>
      </c>
      <c r="C222" s="30" t="str">
        <f t="shared" si="94"/>
        <v>LA England - Bolsover</v>
      </c>
      <c r="D222" s="51">
        <f t="shared" si="85"/>
        <v>31973</v>
      </c>
      <c r="E222" s="51">
        <f t="shared" si="86"/>
        <v>33285</v>
      </c>
      <c r="F222" s="52">
        <f t="shared" si="87"/>
        <v>81305</v>
      </c>
      <c r="G222" s="52">
        <f t="shared" si="88"/>
        <v>40175</v>
      </c>
      <c r="H222" s="53">
        <f t="shared" si="89"/>
        <v>41130</v>
      </c>
      <c r="I222" s="53">
        <f t="shared" si="90"/>
        <v>31973</v>
      </c>
      <c r="J222" s="53">
        <f t="shared" si="91"/>
        <v>33285</v>
      </c>
      <c r="K222" s="50">
        <f t="shared" si="92"/>
        <v>8202</v>
      </c>
      <c r="L222" s="51">
        <f t="shared" si="93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hidden="1" x14ac:dyDescent="0.2">
      <c r="A223" s="31" t="s">
        <v>171</v>
      </c>
      <c r="B223" s="1" t="s">
        <v>379</v>
      </c>
      <c r="C223" s="30" t="str">
        <f t="shared" si="94"/>
        <v>LA England - Bolton</v>
      </c>
      <c r="D223" s="51">
        <f t="shared" si="85"/>
        <v>107973</v>
      </c>
      <c r="E223" s="51">
        <f t="shared" si="86"/>
        <v>111344</v>
      </c>
      <c r="F223" s="52">
        <f t="shared" si="87"/>
        <v>288248</v>
      </c>
      <c r="G223" s="52">
        <f t="shared" si="88"/>
        <v>143343</v>
      </c>
      <c r="H223" s="53">
        <f t="shared" si="89"/>
        <v>144905</v>
      </c>
      <c r="I223" s="53">
        <f t="shared" si="90"/>
        <v>107973</v>
      </c>
      <c r="J223" s="53">
        <f t="shared" si="91"/>
        <v>111344</v>
      </c>
      <c r="K223" s="50">
        <f t="shared" si="92"/>
        <v>35370</v>
      </c>
      <c r="L223" s="51">
        <f t="shared" si="93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hidden="1" x14ac:dyDescent="0.2">
      <c r="A224" s="31" t="s">
        <v>171</v>
      </c>
      <c r="B224" s="1" t="s">
        <v>380</v>
      </c>
      <c r="C224" s="30" t="str">
        <f t="shared" si="94"/>
        <v>LA England - Boston</v>
      </c>
      <c r="D224" s="51">
        <f t="shared" si="85"/>
        <v>27610</v>
      </c>
      <c r="E224" s="51">
        <f t="shared" si="86"/>
        <v>28192</v>
      </c>
      <c r="F224" s="52">
        <f t="shared" si="87"/>
        <v>70837</v>
      </c>
      <c r="G224" s="52">
        <f t="shared" si="88"/>
        <v>35358</v>
      </c>
      <c r="H224" s="53">
        <f t="shared" si="89"/>
        <v>35479</v>
      </c>
      <c r="I224" s="53">
        <f t="shared" si="90"/>
        <v>27610</v>
      </c>
      <c r="J224" s="53">
        <f t="shared" si="91"/>
        <v>28192</v>
      </c>
      <c r="K224" s="50">
        <f t="shared" si="92"/>
        <v>7748</v>
      </c>
      <c r="L224" s="51">
        <f t="shared" si="93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hidden="1" x14ac:dyDescent="0.2">
      <c r="A225" s="31" t="s">
        <v>171</v>
      </c>
      <c r="B225" s="1" t="s">
        <v>381</v>
      </c>
      <c r="C225" s="30" t="str">
        <f t="shared" si="94"/>
        <v>LA England - Bournemouth, Christchurch and Poole</v>
      </c>
      <c r="D225" s="51">
        <f t="shared" si="85"/>
        <v>158506</v>
      </c>
      <c r="E225" s="51">
        <f t="shared" si="86"/>
        <v>162131</v>
      </c>
      <c r="F225" s="52">
        <f t="shared" si="87"/>
        <v>396989</v>
      </c>
      <c r="G225" s="52">
        <f t="shared" si="88"/>
        <v>197680</v>
      </c>
      <c r="H225" s="53">
        <f t="shared" si="89"/>
        <v>199309</v>
      </c>
      <c r="I225" s="53">
        <f t="shared" si="90"/>
        <v>158506</v>
      </c>
      <c r="J225" s="53">
        <f t="shared" si="91"/>
        <v>162131</v>
      </c>
      <c r="K225" s="50">
        <f t="shared" si="92"/>
        <v>39174</v>
      </c>
      <c r="L225" s="51">
        <f t="shared" si="93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hidden="1" x14ac:dyDescent="0.2">
      <c r="A226" s="31" t="s">
        <v>171</v>
      </c>
      <c r="B226" s="1" t="s">
        <v>382</v>
      </c>
      <c r="C226" s="30" t="str">
        <f t="shared" si="94"/>
        <v>LA England - Bracknell Forest</v>
      </c>
      <c r="D226" s="51">
        <f t="shared" si="85"/>
        <v>46618</v>
      </c>
      <c r="E226" s="51">
        <f t="shared" si="86"/>
        <v>48713</v>
      </c>
      <c r="F226" s="52">
        <f t="shared" si="87"/>
        <v>124165</v>
      </c>
      <c r="G226" s="52">
        <f t="shared" si="88"/>
        <v>61460</v>
      </c>
      <c r="H226" s="53">
        <f t="shared" si="89"/>
        <v>62705</v>
      </c>
      <c r="I226" s="53">
        <f t="shared" si="90"/>
        <v>46618</v>
      </c>
      <c r="J226" s="53">
        <f t="shared" si="91"/>
        <v>48713</v>
      </c>
      <c r="K226" s="50">
        <f t="shared" si="92"/>
        <v>14842</v>
      </c>
      <c r="L226" s="51">
        <f t="shared" si="93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hidden="1" x14ac:dyDescent="0.2">
      <c r="A227" s="31" t="s">
        <v>171</v>
      </c>
      <c r="B227" s="1" t="s">
        <v>383</v>
      </c>
      <c r="C227" s="30" t="str">
        <f t="shared" si="94"/>
        <v>LA England - Bradford</v>
      </c>
      <c r="D227" s="51">
        <f t="shared" si="85"/>
        <v>195247</v>
      </c>
      <c r="E227" s="51">
        <f t="shared" si="86"/>
        <v>204262</v>
      </c>
      <c r="F227" s="52">
        <f t="shared" si="87"/>
        <v>542128</v>
      </c>
      <c r="G227" s="52">
        <f t="shared" si="88"/>
        <v>267428</v>
      </c>
      <c r="H227" s="53">
        <f t="shared" si="89"/>
        <v>274700</v>
      </c>
      <c r="I227" s="53">
        <f t="shared" si="90"/>
        <v>195247</v>
      </c>
      <c r="J227" s="53">
        <f t="shared" si="91"/>
        <v>204262</v>
      </c>
      <c r="K227" s="50">
        <f t="shared" si="92"/>
        <v>72181</v>
      </c>
      <c r="L227" s="51">
        <f t="shared" si="93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hidden="1" x14ac:dyDescent="0.2">
      <c r="A228" s="31" t="s">
        <v>171</v>
      </c>
      <c r="B228" s="1" t="s">
        <v>384</v>
      </c>
      <c r="C228" s="30" t="str">
        <f t="shared" si="94"/>
        <v>LA England - Braintree</v>
      </c>
      <c r="D228" s="51">
        <f t="shared" si="85"/>
        <v>58187</v>
      </c>
      <c r="E228" s="51">
        <f t="shared" si="86"/>
        <v>62166</v>
      </c>
      <c r="F228" s="52">
        <f t="shared" si="87"/>
        <v>153091</v>
      </c>
      <c r="G228" s="52">
        <f t="shared" si="88"/>
        <v>75091</v>
      </c>
      <c r="H228" s="53">
        <f t="shared" si="89"/>
        <v>78000</v>
      </c>
      <c r="I228" s="53">
        <f t="shared" si="90"/>
        <v>58187</v>
      </c>
      <c r="J228" s="53">
        <f t="shared" si="91"/>
        <v>62166</v>
      </c>
      <c r="K228" s="50">
        <f t="shared" si="92"/>
        <v>16904</v>
      </c>
      <c r="L228" s="51">
        <f t="shared" si="93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hidden="1" x14ac:dyDescent="0.2">
      <c r="A229" s="31" t="s">
        <v>171</v>
      </c>
      <c r="B229" s="1" t="s">
        <v>385</v>
      </c>
      <c r="C229" s="30" t="str">
        <f t="shared" si="94"/>
        <v>LA England - Breckland</v>
      </c>
      <c r="D229" s="51">
        <f t="shared" si="85"/>
        <v>55877</v>
      </c>
      <c r="E229" s="51">
        <f t="shared" si="86"/>
        <v>58214</v>
      </c>
      <c r="F229" s="52">
        <f t="shared" si="87"/>
        <v>141255</v>
      </c>
      <c r="G229" s="52">
        <f t="shared" si="88"/>
        <v>69932</v>
      </c>
      <c r="H229" s="53">
        <f t="shared" si="89"/>
        <v>71323</v>
      </c>
      <c r="I229" s="53">
        <f t="shared" si="90"/>
        <v>55877</v>
      </c>
      <c r="J229" s="53">
        <f t="shared" si="91"/>
        <v>58214</v>
      </c>
      <c r="K229" s="50">
        <f t="shared" si="92"/>
        <v>14055</v>
      </c>
      <c r="L229" s="51">
        <f t="shared" si="93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hidden="1" x14ac:dyDescent="0.2">
      <c r="A230" s="31" t="s">
        <v>171</v>
      </c>
      <c r="B230" s="1" t="s">
        <v>386</v>
      </c>
      <c r="C230" s="30" t="str">
        <f t="shared" si="94"/>
        <v>LA England - Brent</v>
      </c>
      <c r="D230" s="51">
        <f t="shared" si="85"/>
        <v>127984</v>
      </c>
      <c r="E230" s="51">
        <f t="shared" si="86"/>
        <v>121888</v>
      </c>
      <c r="F230" s="52">
        <f t="shared" si="87"/>
        <v>327753</v>
      </c>
      <c r="G230" s="52">
        <f t="shared" si="88"/>
        <v>167931</v>
      </c>
      <c r="H230" s="53">
        <f t="shared" si="89"/>
        <v>159822</v>
      </c>
      <c r="I230" s="53">
        <f t="shared" si="90"/>
        <v>127984</v>
      </c>
      <c r="J230" s="53">
        <f t="shared" si="91"/>
        <v>121888</v>
      </c>
      <c r="K230" s="50">
        <f t="shared" si="92"/>
        <v>39947</v>
      </c>
      <c r="L230" s="51">
        <f t="shared" si="93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hidden="1" x14ac:dyDescent="0.2">
      <c r="A231" s="31" t="s">
        <v>171</v>
      </c>
      <c r="B231" s="1" t="s">
        <v>387</v>
      </c>
      <c r="C231" s="30" t="str">
        <f t="shared" si="94"/>
        <v>LA England - Brentwood</v>
      </c>
      <c r="D231" s="51">
        <f t="shared" si="85"/>
        <v>29130</v>
      </c>
      <c r="E231" s="51">
        <f t="shared" si="86"/>
        <v>31809</v>
      </c>
      <c r="F231" s="52">
        <f t="shared" si="87"/>
        <v>77242</v>
      </c>
      <c r="G231" s="52">
        <f t="shared" si="88"/>
        <v>37510</v>
      </c>
      <c r="H231" s="53">
        <f t="shared" si="89"/>
        <v>39732</v>
      </c>
      <c r="I231" s="53">
        <f t="shared" si="90"/>
        <v>29130</v>
      </c>
      <c r="J231" s="53">
        <f t="shared" si="91"/>
        <v>31809</v>
      </c>
      <c r="K231" s="50">
        <f t="shared" si="92"/>
        <v>8380</v>
      </c>
      <c r="L231" s="51">
        <f t="shared" si="93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hidden="1" x14ac:dyDescent="0.2">
      <c r="A232" s="31" t="s">
        <v>171</v>
      </c>
      <c r="B232" s="1" t="s">
        <v>388</v>
      </c>
      <c r="C232" s="30" t="str">
        <f t="shared" si="94"/>
        <v>LA England - Brighton and Hove</v>
      </c>
      <c r="D232" s="51">
        <f t="shared" si="85"/>
        <v>121290</v>
      </c>
      <c r="E232" s="51">
        <f t="shared" si="86"/>
        <v>120116</v>
      </c>
      <c r="F232" s="52">
        <f t="shared" si="87"/>
        <v>291738</v>
      </c>
      <c r="G232" s="52">
        <f t="shared" si="88"/>
        <v>147146</v>
      </c>
      <c r="H232" s="53">
        <f t="shared" si="89"/>
        <v>144592</v>
      </c>
      <c r="I232" s="53">
        <f t="shared" si="90"/>
        <v>121290</v>
      </c>
      <c r="J232" s="53">
        <f t="shared" si="91"/>
        <v>120116</v>
      </c>
      <c r="K232" s="50">
        <f t="shared" si="92"/>
        <v>25856</v>
      </c>
      <c r="L232" s="51">
        <f t="shared" si="93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hidden="1" x14ac:dyDescent="0.2">
      <c r="A233" s="31" t="s">
        <v>171</v>
      </c>
      <c r="B233" s="1" t="s">
        <v>389</v>
      </c>
      <c r="C233" s="30" t="str">
        <f t="shared" si="94"/>
        <v>LA England - Bristol, City of</v>
      </c>
      <c r="D233" s="51">
        <f t="shared" si="85"/>
        <v>185713</v>
      </c>
      <c r="E233" s="51">
        <f t="shared" si="86"/>
        <v>185746</v>
      </c>
      <c r="F233" s="52">
        <f t="shared" si="87"/>
        <v>465866</v>
      </c>
      <c r="G233" s="52">
        <f t="shared" si="88"/>
        <v>234262</v>
      </c>
      <c r="H233" s="53">
        <f t="shared" si="89"/>
        <v>231604</v>
      </c>
      <c r="I233" s="53">
        <f t="shared" si="90"/>
        <v>185713</v>
      </c>
      <c r="J233" s="53">
        <f t="shared" si="91"/>
        <v>185746</v>
      </c>
      <c r="K233" s="50">
        <f t="shared" si="92"/>
        <v>48549</v>
      </c>
      <c r="L233" s="51">
        <f t="shared" si="93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hidden="1" x14ac:dyDescent="0.2">
      <c r="A234" s="31" t="s">
        <v>171</v>
      </c>
      <c r="B234" s="1" t="s">
        <v>390</v>
      </c>
      <c r="C234" s="30" t="str">
        <f t="shared" si="94"/>
        <v>LA England - Broadland</v>
      </c>
      <c r="D234" s="51">
        <f t="shared" si="85"/>
        <v>51709</v>
      </c>
      <c r="E234" s="51">
        <f t="shared" si="86"/>
        <v>55874</v>
      </c>
      <c r="F234" s="52">
        <f t="shared" si="87"/>
        <v>131931</v>
      </c>
      <c r="G234" s="52">
        <f t="shared" si="88"/>
        <v>64205</v>
      </c>
      <c r="H234" s="53">
        <f t="shared" si="89"/>
        <v>67726</v>
      </c>
      <c r="I234" s="53">
        <f t="shared" si="90"/>
        <v>51709</v>
      </c>
      <c r="J234" s="53">
        <f t="shared" si="91"/>
        <v>55874</v>
      </c>
      <c r="K234" s="50">
        <f t="shared" si="92"/>
        <v>12496</v>
      </c>
      <c r="L234" s="51">
        <f t="shared" si="93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hidden="1" x14ac:dyDescent="0.2">
      <c r="A235" s="31" t="s">
        <v>171</v>
      </c>
      <c r="B235" s="1" t="s">
        <v>391</v>
      </c>
      <c r="C235" s="30" t="str">
        <f t="shared" si="94"/>
        <v>LA England - Bromley</v>
      </c>
      <c r="D235" s="51">
        <f t="shared" si="85"/>
        <v>121442</v>
      </c>
      <c r="E235" s="51">
        <f t="shared" si="86"/>
        <v>135847</v>
      </c>
      <c r="F235" s="52">
        <f t="shared" si="87"/>
        <v>332752</v>
      </c>
      <c r="G235" s="52">
        <f t="shared" si="88"/>
        <v>160244</v>
      </c>
      <c r="H235" s="53">
        <f t="shared" si="89"/>
        <v>172508</v>
      </c>
      <c r="I235" s="53">
        <f t="shared" si="90"/>
        <v>121442</v>
      </c>
      <c r="J235" s="53">
        <f t="shared" si="91"/>
        <v>135847</v>
      </c>
      <c r="K235" s="50">
        <f t="shared" si="92"/>
        <v>38802</v>
      </c>
      <c r="L235" s="51">
        <f t="shared" si="93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hidden="1" x14ac:dyDescent="0.2">
      <c r="A236" s="31" t="s">
        <v>171</v>
      </c>
      <c r="B236" s="1" t="s">
        <v>392</v>
      </c>
      <c r="C236" s="30" t="str">
        <f t="shared" si="94"/>
        <v>LA England - Bromsgrove</v>
      </c>
      <c r="D236" s="51">
        <f t="shared" si="85"/>
        <v>38757</v>
      </c>
      <c r="E236" s="51">
        <f t="shared" si="86"/>
        <v>40983</v>
      </c>
      <c r="F236" s="52">
        <f t="shared" si="87"/>
        <v>100569</v>
      </c>
      <c r="G236" s="52">
        <f t="shared" si="88"/>
        <v>49311</v>
      </c>
      <c r="H236" s="53">
        <f t="shared" si="89"/>
        <v>51258</v>
      </c>
      <c r="I236" s="53">
        <f t="shared" si="90"/>
        <v>38757</v>
      </c>
      <c r="J236" s="53">
        <f t="shared" si="91"/>
        <v>40983</v>
      </c>
      <c r="K236" s="50">
        <f t="shared" si="92"/>
        <v>10554</v>
      </c>
      <c r="L236" s="51">
        <f t="shared" si="93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hidden="1" x14ac:dyDescent="0.2">
      <c r="A237" s="31" t="s">
        <v>171</v>
      </c>
      <c r="B237" s="1" t="s">
        <v>393</v>
      </c>
      <c r="C237" s="30" t="str">
        <f t="shared" si="94"/>
        <v>LA England - Broxbourne</v>
      </c>
      <c r="D237" s="51">
        <f t="shared" si="85"/>
        <v>35761</v>
      </c>
      <c r="E237" s="51">
        <f t="shared" si="86"/>
        <v>39586</v>
      </c>
      <c r="F237" s="52">
        <f t="shared" si="87"/>
        <v>97592</v>
      </c>
      <c r="G237" s="52">
        <f t="shared" si="88"/>
        <v>47140</v>
      </c>
      <c r="H237" s="53">
        <f t="shared" si="89"/>
        <v>50452</v>
      </c>
      <c r="I237" s="53">
        <f t="shared" si="90"/>
        <v>35761</v>
      </c>
      <c r="J237" s="53">
        <f t="shared" si="91"/>
        <v>39586</v>
      </c>
      <c r="K237" s="50">
        <f t="shared" si="92"/>
        <v>11379</v>
      </c>
      <c r="L237" s="51">
        <f t="shared" si="93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hidden="1" x14ac:dyDescent="0.2">
      <c r="A238" s="31" t="s">
        <v>171</v>
      </c>
      <c r="B238" s="1" t="s">
        <v>394</v>
      </c>
      <c r="C238" s="30" t="str">
        <f t="shared" si="94"/>
        <v>LA England - Broxtowe</v>
      </c>
      <c r="D238" s="51">
        <f t="shared" si="85"/>
        <v>45845</v>
      </c>
      <c r="E238" s="51">
        <f t="shared" si="86"/>
        <v>47155</v>
      </c>
      <c r="F238" s="52">
        <f t="shared" si="87"/>
        <v>114627</v>
      </c>
      <c r="G238" s="52">
        <f t="shared" si="88"/>
        <v>56951</v>
      </c>
      <c r="H238" s="53">
        <f t="shared" si="89"/>
        <v>57676</v>
      </c>
      <c r="I238" s="53">
        <f t="shared" si="90"/>
        <v>45845</v>
      </c>
      <c r="J238" s="53">
        <f t="shared" si="91"/>
        <v>47155</v>
      </c>
      <c r="K238" s="50">
        <f t="shared" si="92"/>
        <v>11106</v>
      </c>
      <c r="L238" s="51">
        <f t="shared" si="93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hidden="1" x14ac:dyDescent="0.2">
      <c r="A239" s="31" t="s">
        <v>171</v>
      </c>
      <c r="B239" s="1" t="s">
        <v>395</v>
      </c>
      <c r="C239" s="30" t="str">
        <f t="shared" si="94"/>
        <v>LA England - Buckinghamshire</v>
      </c>
      <c r="D239" s="51">
        <f t="shared" si="85"/>
        <v>203699</v>
      </c>
      <c r="E239" s="51">
        <f t="shared" si="86"/>
        <v>216557</v>
      </c>
      <c r="F239" s="52">
        <f t="shared" si="87"/>
        <v>547060</v>
      </c>
      <c r="G239" s="52">
        <f t="shared" si="88"/>
        <v>268281</v>
      </c>
      <c r="H239" s="53">
        <f t="shared" si="89"/>
        <v>278779</v>
      </c>
      <c r="I239" s="53">
        <f t="shared" si="90"/>
        <v>203699</v>
      </c>
      <c r="J239" s="53">
        <f t="shared" si="91"/>
        <v>216557</v>
      </c>
      <c r="K239" s="50">
        <f t="shared" si="92"/>
        <v>64582</v>
      </c>
      <c r="L239" s="51">
        <f t="shared" si="93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hidden="1" x14ac:dyDescent="0.2">
      <c r="A240" s="31" t="s">
        <v>171</v>
      </c>
      <c r="B240" s="1" t="s">
        <v>396</v>
      </c>
      <c r="C240" s="30" t="str">
        <f t="shared" si="94"/>
        <v>LA England - Burnley</v>
      </c>
      <c r="D240" s="51">
        <f t="shared" si="85"/>
        <v>33263</v>
      </c>
      <c r="E240" s="51">
        <f t="shared" si="86"/>
        <v>35202</v>
      </c>
      <c r="F240" s="52">
        <f t="shared" si="87"/>
        <v>89344</v>
      </c>
      <c r="G240" s="52">
        <f t="shared" si="88"/>
        <v>44061</v>
      </c>
      <c r="H240" s="53">
        <f t="shared" si="89"/>
        <v>45283</v>
      </c>
      <c r="I240" s="53">
        <f t="shared" si="90"/>
        <v>33263</v>
      </c>
      <c r="J240" s="53">
        <f t="shared" si="91"/>
        <v>35202</v>
      </c>
      <c r="K240" s="50">
        <f t="shared" si="92"/>
        <v>10798</v>
      </c>
      <c r="L240" s="51">
        <f t="shared" si="93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hidden="1" x14ac:dyDescent="0.2">
      <c r="A241" s="31" t="s">
        <v>171</v>
      </c>
      <c r="B241" s="1" t="s">
        <v>397</v>
      </c>
      <c r="C241" s="30" t="str">
        <f t="shared" si="94"/>
        <v>LA England - Bury</v>
      </c>
      <c r="D241" s="51">
        <f t="shared" si="85"/>
        <v>71367</v>
      </c>
      <c r="E241" s="51">
        <f t="shared" si="86"/>
        <v>76161</v>
      </c>
      <c r="F241" s="52">
        <f t="shared" si="87"/>
        <v>190708</v>
      </c>
      <c r="G241" s="52">
        <f t="shared" si="88"/>
        <v>93700</v>
      </c>
      <c r="H241" s="53">
        <f t="shared" si="89"/>
        <v>97008</v>
      </c>
      <c r="I241" s="53">
        <f t="shared" si="90"/>
        <v>71367</v>
      </c>
      <c r="J241" s="53">
        <f t="shared" si="91"/>
        <v>76161</v>
      </c>
      <c r="K241" s="50">
        <f t="shared" si="92"/>
        <v>22333</v>
      </c>
      <c r="L241" s="51">
        <f t="shared" si="93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hidden="1" x14ac:dyDescent="0.2">
      <c r="A242" s="31" t="s">
        <v>171</v>
      </c>
      <c r="B242" s="1" t="s">
        <v>398</v>
      </c>
      <c r="C242" s="30" t="str">
        <f t="shared" si="94"/>
        <v>LA England - Calderdale</v>
      </c>
      <c r="D242" s="51">
        <f t="shared" si="85"/>
        <v>80539</v>
      </c>
      <c r="E242" s="51">
        <f t="shared" si="86"/>
        <v>84949</v>
      </c>
      <c r="F242" s="52">
        <f t="shared" si="87"/>
        <v>211439</v>
      </c>
      <c r="G242" s="52">
        <f t="shared" si="88"/>
        <v>103866</v>
      </c>
      <c r="H242" s="53">
        <f t="shared" si="89"/>
        <v>107573</v>
      </c>
      <c r="I242" s="53">
        <f t="shared" si="90"/>
        <v>80539</v>
      </c>
      <c r="J242" s="53">
        <f t="shared" si="91"/>
        <v>84949</v>
      </c>
      <c r="K242" s="50">
        <f t="shared" si="92"/>
        <v>23327</v>
      </c>
      <c r="L242" s="51">
        <f t="shared" si="93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hidden="1" x14ac:dyDescent="0.2">
      <c r="A243" s="31" t="s">
        <v>171</v>
      </c>
      <c r="B243" s="1" t="s">
        <v>399</v>
      </c>
      <c r="C243" s="30" t="str">
        <f t="shared" si="94"/>
        <v>LA England - Cambridge</v>
      </c>
      <c r="D243" s="51">
        <f t="shared" si="85"/>
        <v>52678</v>
      </c>
      <c r="E243" s="51">
        <f t="shared" si="86"/>
        <v>47831</v>
      </c>
      <c r="F243" s="52">
        <f t="shared" si="87"/>
        <v>125063</v>
      </c>
      <c r="G243" s="52">
        <f t="shared" si="88"/>
        <v>65321</v>
      </c>
      <c r="H243" s="53">
        <f t="shared" si="89"/>
        <v>59742</v>
      </c>
      <c r="I243" s="53">
        <f t="shared" si="90"/>
        <v>52678</v>
      </c>
      <c r="J243" s="53">
        <f t="shared" si="91"/>
        <v>47831</v>
      </c>
      <c r="K243" s="50">
        <f t="shared" si="92"/>
        <v>12643</v>
      </c>
      <c r="L243" s="51">
        <f t="shared" si="93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hidden="1" x14ac:dyDescent="0.2">
      <c r="A244" s="31" t="s">
        <v>171</v>
      </c>
      <c r="B244" s="1" t="s">
        <v>400</v>
      </c>
      <c r="C244" s="30" t="str">
        <f t="shared" si="94"/>
        <v>LA England - Camden</v>
      </c>
      <c r="D244" s="51">
        <f t="shared" si="85"/>
        <v>115145</v>
      </c>
      <c r="E244" s="51">
        <f t="shared" si="86"/>
        <v>110271</v>
      </c>
      <c r="F244" s="52">
        <f t="shared" si="87"/>
        <v>279516</v>
      </c>
      <c r="G244" s="52">
        <f t="shared" si="88"/>
        <v>142915</v>
      </c>
      <c r="H244" s="53">
        <f t="shared" si="89"/>
        <v>136601</v>
      </c>
      <c r="I244" s="53">
        <f t="shared" si="90"/>
        <v>115145</v>
      </c>
      <c r="J244" s="53">
        <f t="shared" si="91"/>
        <v>110271</v>
      </c>
      <c r="K244" s="50">
        <f t="shared" si="92"/>
        <v>27770</v>
      </c>
      <c r="L244" s="51">
        <f t="shared" si="93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hidden="1" x14ac:dyDescent="0.2">
      <c r="A245" s="31" t="s">
        <v>171</v>
      </c>
      <c r="B245" s="1" t="s">
        <v>401</v>
      </c>
      <c r="C245" s="30" t="str">
        <f t="shared" si="94"/>
        <v>LA England - Cannock Chase</v>
      </c>
      <c r="D245" s="51">
        <f t="shared" si="85"/>
        <v>39835</v>
      </c>
      <c r="E245" s="51">
        <f t="shared" si="86"/>
        <v>41350</v>
      </c>
      <c r="F245" s="52">
        <f t="shared" si="87"/>
        <v>101484</v>
      </c>
      <c r="G245" s="52">
        <f t="shared" si="88"/>
        <v>50294</v>
      </c>
      <c r="H245" s="53">
        <f t="shared" si="89"/>
        <v>51190</v>
      </c>
      <c r="I245" s="53">
        <f t="shared" si="90"/>
        <v>39835</v>
      </c>
      <c r="J245" s="53">
        <f t="shared" si="91"/>
        <v>41350</v>
      </c>
      <c r="K245" s="50">
        <f t="shared" si="92"/>
        <v>10459</v>
      </c>
      <c r="L245" s="51">
        <f t="shared" si="93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hidden="1" x14ac:dyDescent="0.2">
      <c r="A246" s="31" t="s">
        <v>171</v>
      </c>
      <c r="B246" s="1" t="s">
        <v>402</v>
      </c>
      <c r="C246" s="30" t="str">
        <f t="shared" si="94"/>
        <v>LA England - Canterbury</v>
      </c>
      <c r="D246" s="51">
        <f t="shared" si="85"/>
        <v>66735</v>
      </c>
      <c r="E246" s="51">
        <f t="shared" si="86"/>
        <v>70066</v>
      </c>
      <c r="F246" s="52">
        <f t="shared" si="87"/>
        <v>166762</v>
      </c>
      <c r="G246" s="52">
        <f t="shared" si="88"/>
        <v>82314</v>
      </c>
      <c r="H246" s="53">
        <f t="shared" si="89"/>
        <v>84448</v>
      </c>
      <c r="I246" s="53">
        <f t="shared" si="90"/>
        <v>66735</v>
      </c>
      <c r="J246" s="53">
        <f t="shared" si="91"/>
        <v>70066</v>
      </c>
      <c r="K246" s="50">
        <f t="shared" si="92"/>
        <v>15579</v>
      </c>
      <c r="L246" s="51">
        <f t="shared" si="93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hidden="1" x14ac:dyDescent="0.2">
      <c r="A247" s="31" t="s">
        <v>171</v>
      </c>
      <c r="B247" s="1" t="s">
        <v>403</v>
      </c>
      <c r="C247" s="30" t="str">
        <f t="shared" si="94"/>
        <v>LA England - Carlisle</v>
      </c>
      <c r="D247" s="51">
        <f t="shared" si="85"/>
        <v>41914</v>
      </c>
      <c r="E247" s="51">
        <f t="shared" si="86"/>
        <v>45048</v>
      </c>
      <c r="F247" s="52">
        <f t="shared" si="87"/>
        <v>108524</v>
      </c>
      <c r="G247" s="52">
        <f t="shared" si="88"/>
        <v>53036</v>
      </c>
      <c r="H247" s="53">
        <f t="shared" si="89"/>
        <v>55488</v>
      </c>
      <c r="I247" s="53">
        <f t="shared" si="90"/>
        <v>41914</v>
      </c>
      <c r="J247" s="53">
        <f t="shared" si="91"/>
        <v>45048</v>
      </c>
      <c r="K247" s="50">
        <f t="shared" si="92"/>
        <v>11122</v>
      </c>
      <c r="L247" s="51">
        <f t="shared" si="93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hidden="1" x14ac:dyDescent="0.2">
      <c r="A248" s="31" t="s">
        <v>171</v>
      </c>
      <c r="B248" s="1" t="s">
        <v>404</v>
      </c>
      <c r="C248" s="30" t="str">
        <f t="shared" si="94"/>
        <v>LA England - Castle Point</v>
      </c>
      <c r="D248" s="51">
        <f t="shared" si="85"/>
        <v>35037</v>
      </c>
      <c r="E248" s="51">
        <f t="shared" si="86"/>
        <v>37927</v>
      </c>
      <c r="F248" s="52">
        <f t="shared" si="87"/>
        <v>90524</v>
      </c>
      <c r="G248" s="52">
        <f t="shared" si="88"/>
        <v>44034</v>
      </c>
      <c r="H248" s="53">
        <f t="shared" si="89"/>
        <v>46490</v>
      </c>
      <c r="I248" s="53">
        <f t="shared" si="90"/>
        <v>35037</v>
      </c>
      <c r="J248" s="53">
        <f t="shared" si="91"/>
        <v>37927</v>
      </c>
      <c r="K248" s="50">
        <f t="shared" si="92"/>
        <v>8997</v>
      </c>
      <c r="L248" s="51">
        <f t="shared" si="93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hidden="1" x14ac:dyDescent="0.2">
      <c r="A249" s="31" t="s">
        <v>171</v>
      </c>
      <c r="B249" s="1" t="s">
        <v>405</v>
      </c>
      <c r="C249" s="30" t="str">
        <f t="shared" si="94"/>
        <v>LA England - Central Bedfordshire</v>
      </c>
      <c r="D249" s="51">
        <f t="shared" si="85"/>
        <v>111525</v>
      </c>
      <c r="E249" s="51">
        <f t="shared" si="86"/>
        <v>117374</v>
      </c>
      <c r="F249" s="52">
        <f t="shared" si="87"/>
        <v>294096</v>
      </c>
      <c r="G249" s="52">
        <f t="shared" si="88"/>
        <v>144879</v>
      </c>
      <c r="H249" s="53">
        <f t="shared" si="89"/>
        <v>149217</v>
      </c>
      <c r="I249" s="53">
        <f t="shared" si="90"/>
        <v>111525</v>
      </c>
      <c r="J249" s="53">
        <f t="shared" si="91"/>
        <v>117374</v>
      </c>
      <c r="K249" s="50">
        <f t="shared" si="92"/>
        <v>33354</v>
      </c>
      <c r="L249" s="51">
        <f t="shared" si="93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hidden="1" x14ac:dyDescent="0.2">
      <c r="A250" s="31" t="s">
        <v>171</v>
      </c>
      <c r="B250" s="1" t="s">
        <v>406</v>
      </c>
      <c r="C250" s="30" t="str">
        <f t="shared" si="94"/>
        <v>LA England - Charnwood</v>
      </c>
      <c r="D250" s="51">
        <f t="shared" si="85"/>
        <v>76477</v>
      </c>
      <c r="E250" s="51">
        <f t="shared" si="86"/>
        <v>75963</v>
      </c>
      <c r="F250" s="52">
        <f t="shared" si="87"/>
        <v>188416</v>
      </c>
      <c r="G250" s="52">
        <f t="shared" si="88"/>
        <v>94974</v>
      </c>
      <c r="H250" s="53">
        <f t="shared" si="89"/>
        <v>93442</v>
      </c>
      <c r="I250" s="53">
        <f t="shared" si="90"/>
        <v>76477</v>
      </c>
      <c r="J250" s="53">
        <f t="shared" si="91"/>
        <v>75963</v>
      </c>
      <c r="K250" s="50">
        <f t="shared" si="92"/>
        <v>18497</v>
      </c>
      <c r="L250" s="51">
        <f t="shared" si="93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hidden="1" x14ac:dyDescent="0.2">
      <c r="A251" s="31" t="s">
        <v>171</v>
      </c>
      <c r="B251" s="1" t="s">
        <v>407</v>
      </c>
      <c r="C251" s="30" t="str">
        <f t="shared" si="94"/>
        <v>LA England - Chelmsford</v>
      </c>
      <c r="D251" s="51">
        <f t="shared" si="85"/>
        <v>68889</v>
      </c>
      <c r="E251" s="51">
        <f t="shared" si="86"/>
        <v>72291</v>
      </c>
      <c r="F251" s="52">
        <f t="shared" si="87"/>
        <v>179549</v>
      </c>
      <c r="G251" s="52">
        <f t="shared" si="88"/>
        <v>88666</v>
      </c>
      <c r="H251" s="53">
        <f t="shared" si="89"/>
        <v>90883</v>
      </c>
      <c r="I251" s="53">
        <f t="shared" si="90"/>
        <v>68889</v>
      </c>
      <c r="J251" s="53">
        <f t="shared" si="91"/>
        <v>72291</v>
      </c>
      <c r="K251" s="50">
        <f t="shared" si="92"/>
        <v>19777</v>
      </c>
      <c r="L251" s="51">
        <f t="shared" si="93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hidden="1" x14ac:dyDescent="0.2">
      <c r="A252" s="31" t="s">
        <v>171</v>
      </c>
      <c r="B252" s="1" t="s">
        <v>408</v>
      </c>
      <c r="C252" s="30" t="str">
        <f t="shared" si="94"/>
        <v>LA England - Cheltenham</v>
      </c>
      <c r="D252" s="51">
        <f t="shared" si="85"/>
        <v>45339</v>
      </c>
      <c r="E252" s="51">
        <f t="shared" si="86"/>
        <v>47284</v>
      </c>
      <c r="F252" s="52">
        <f t="shared" si="87"/>
        <v>116043</v>
      </c>
      <c r="G252" s="52">
        <f t="shared" si="88"/>
        <v>57177</v>
      </c>
      <c r="H252" s="53">
        <f t="shared" si="89"/>
        <v>58866</v>
      </c>
      <c r="I252" s="53">
        <f t="shared" si="90"/>
        <v>45339</v>
      </c>
      <c r="J252" s="53">
        <f t="shared" si="91"/>
        <v>47284</v>
      </c>
      <c r="K252" s="50">
        <f t="shared" si="92"/>
        <v>11838</v>
      </c>
      <c r="L252" s="51">
        <f t="shared" si="93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hidden="1" x14ac:dyDescent="0.2">
      <c r="A253" s="31" t="s">
        <v>171</v>
      </c>
      <c r="B253" s="1" t="s">
        <v>409</v>
      </c>
      <c r="C253" s="30" t="str">
        <f t="shared" si="94"/>
        <v>LA England - Cherwell</v>
      </c>
      <c r="D253" s="51">
        <f t="shared" si="85"/>
        <v>57582</v>
      </c>
      <c r="E253" s="51">
        <f t="shared" si="86"/>
        <v>60162</v>
      </c>
      <c r="F253" s="52">
        <f t="shared" si="87"/>
        <v>151846</v>
      </c>
      <c r="G253" s="52">
        <f t="shared" si="88"/>
        <v>75109</v>
      </c>
      <c r="H253" s="53">
        <f t="shared" si="89"/>
        <v>76737</v>
      </c>
      <c r="I253" s="53">
        <f t="shared" si="90"/>
        <v>57582</v>
      </c>
      <c r="J253" s="53">
        <f t="shared" si="91"/>
        <v>60162</v>
      </c>
      <c r="K253" s="50">
        <f t="shared" si="92"/>
        <v>17527</v>
      </c>
      <c r="L253" s="51">
        <f t="shared" si="93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hidden="1" x14ac:dyDescent="0.2">
      <c r="A254" s="31" t="s">
        <v>171</v>
      </c>
      <c r="B254" s="1" t="s">
        <v>410</v>
      </c>
      <c r="C254" s="30" t="str">
        <f t="shared" si="94"/>
        <v>LA England - Cheshire East</v>
      </c>
      <c r="D254" s="51">
        <f t="shared" si="85"/>
        <v>149160</v>
      </c>
      <c r="E254" s="51">
        <f t="shared" si="86"/>
        <v>159439</v>
      </c>
      <c r="F254" s="52">
        <f t="shared" si="87"/>
        <v>386667</v>
      </c>
      <c r="G254" s="52">
        <f t="shared" si="88"/>
        <v>189315</v>
      </c>
      <c r="H254" s="53">
        <f t="shared" si="89"/>
        <v>197352</v>
      </c>
      <c r="I254" s="53">
        <f t="shared" si="90"/>
        <v>149160</v>
      </c>
      <c r="J254" s="53">
        <f t="shared" si="91"/>
        <v>159439</v>
      </c>
      <c r="K254" s="50">
        <f t="shared" si="92"/>
        <v>40155</v>
      </c>
      <c r="L254" s="51">
        <f t="shared" si="93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hidden="1" x14ac:dyDescent="0.2">
      <c r="A255" s="31" t="s">
        <v>171</v>
      </c>
      <c r="B255" s="1" t="s">
        <v>411</v>
      </c>
      <c r="C255" s="30" t="str">
        <f t="shared" si="94"/>
        <v>LA England - Cheshire West and Chester</v>
      </c>
      <c r="D255" s="51">
        <f t="shared" si="85"/>
        <v>132048</v>
      </c>
      <c r="E255" s="51">
        <f t="shared" si="86"/>
        <v>142597</v>
      </c>
      <c r="F255" s="52">
        <f t="shared" si="87"/>
        <v>343823</v>
      </c>
      <c r="G255" s="52">
        <f t="shared" si="88"/>
        <v>167615</v>
      </c>
      <c r="H255" s="53">
        <f t="shared" si="89"/>
        <v>176208</v>
      </c>
      <c r="I255" s="53">
        <f t="shared" si="90"/>
        <v>132048</v>
      </c>
      <c r="J255" s="53">
        <f t="shared" si="91"/>
        <v>142597</v>
      </c>
      <c r="K255" s="50">
        <f t="shared" si="92"/>
        <v>35567</v>
      </c>
      <c r="L255" s="51">
        <f t="shared" si="93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hidden="1" x14ac:dyDescent="0.2">
      <c r="A256" s="31" t="s">
        <v>171</v>
      </c>
      <c r="B256" s="1" t="s">
        <v>412</v>
      </c>
      <c r="C256" s="30" t="str">
        <f t="shared" si="94"/>
        <v>LA England - Chesterfield</v>
      </c>
      <c r="D256" s="51">
        <f t="shared" si="85"/>
        <v>41438</v>
      </c>
      <c r="E256" s="51">
        <f t="shared" si="86"/>
        <v>43618</v>
      </c>
      <c r="F256" s="52">
        <f t="shared" si="87"/>
        <v>104930</v>
      </c>
      <c r="G256" s="52">
        <f t="shared" si="88"/>
        <v>51500</v>
      </c>
      <c r="H256" s="53">
        <f t="shared" si="89"/>
        <v>53430</v>
      </c>
      <c r="I256" s="53">
        <f t="shared" si="90"/>
        <v>41438</v>
      </c>
      <c r="J256" s="53">
        <f t="shared" si="91"/>
        <v>43618</v>
      </c>
      <c r="K256" s="50">
        <f t="shared" si="92"/>
        <v>10062</v>
      </c>
      <c r="L256" s="51">
        <f t="shared" si="93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hidden="1" x14ac:dyDescent="0.2">
      <c r="A257" s="31" t="s">
        <v>171</v>
      </c>
      <c r="B257" s="1" t="s">
        <v>413</v>
      </c>
      <c r="C257" s="30" t="str">
        <f t="shared" si="94"/>
        <v>LA England - Chichester</v>
      </c>
      <c r="D257" s="51">
        <f t="shared" si="85"/>
        <v>46907</v>
      </c>
      <c r="E257" s="51">
        <f t="shared" si="86"/>
        <v>52115</v>
      </c>
      <c r="F257" s="52">
        <f t="shared" si="87"/>
        <v>121508</v>
      </c>
      <c r="G257" s="52">
        <f t="shared" si="88"/>
        <v>58411</v>
      </c>
      <c r="H257" s="53">
        <f t="shared" si="89"/>
        <v>63097</v>
      </c>
      <c r="I257" s="53">
        <f t="shared" si="90"/>
        <v>46907</v>
      </c>
      <c r="J257" s="53">
        <f t="shared" si="91"/>
        <v>52115</v>
      </c>
      <c r="K257" s="50">
        <f t="shared" si="92"/>
        <v>11504</v>
      </c>
      <c r="L257" s="51">
        <f t="shared" si="93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hidden="1" x14ac:dyDescent="0.2">
      <c r="A258" s="31" t="s">
        <v>171</v>
      </c>
      <c r="B258" s="1" t="s">
        <v>414</v>
      </c>
      <c r="C258" s="30" t="str">
        <f t="shared" si="94"/>
        <v>LA England - Chorley</v>
      </c>
      <c r="D258" s="51">
        <f t="shared" si="85"/>
        <v>46795</v>
      </c>
      <c r="E258" s="51">
        <f t="shared" si="86"/>
        <v>47642</v>
      </c>
      <c r="F258" s="52">
        <f t="shared" si="87"/>
        <v>118870</v>
      </c>
      <c r="G258" s="52">
        <f t="shared" si="88"/>
        <v>59285</v>
      </c>
      <c r="H258" s="53">
        <f t="shared" si="89"/>
        <v>59585</v>
      </c>
      <c r="I258" s="53">
        <f t="shared" si="90"/>
        <v>46795</v>
      </c>
      <c r="J258" s="53">
        <f t="shared" si="91"/>
        <v>47642</v>
      </c>
      <c r="K258" s="50">
        <f t="shared" si="92"/>
        <v>12490</v>
      </c>
      <c r="L258" s="51">
        <f t="shared" si="93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hidden="1" x14ac:dyDescent="0.2">
      <c r="A259" s="31" t="s">
        <v>171</v>
      </c>
      <c r="B259" s="1" t="s">
        <v>415</v>
      </c>
      <c r="C259" s="30" t="str">
        <f t="shared" si="94"/>
        <v>LA England - City of London</v>
      </c>
      <c r="D259" s="51">
        <f t="shared" si="85"/>
        <v>5037</v>
      </c>
      <c r="E259" s="51">
        <f t="shared" si="86"/>
        <v>4076</v>
      </c>
      <c r="F259" s="52">
        <f t="shared" si="87"/>
        <v>10938</v>
      </c>
      <c r="G259" s="52">
        <f t="shared" si="88"/>
        <v>5973</v>
      </c>
      <c r="H259" s="53">
        <f t="shared" si="89"/>
        <v>4965</v>
      </c>
      <c r="I259" s="53">
        <f t="shared" si="90"/>
        <v>5037</v>
      </c>
      <c r="J259" s="53">
        <f t="shared" si="91"/>
        <v>4076</v>
      </c>
      <c r="K259" s="50">
        <f t="shared" si="92"/>
        <v>936</v>
      </c>
      <c r="L259" s="51">
        <f t="shared" si="93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hidden="1" x14ac:dyDescent="0.2">
      <c r="A260" s="31" t="s">
        <v>171</v>
      </c>
      <c r="B260" s="1" t="s">
        <v>416</v>
      </c>
      <c r="C260" s="30" t="str">
        <f t="shared" si="94"/>
        <v>LA England - Colchester</v>
      </c>
      <c r="D260" s="51">
        <f t="shared" si="85"/>
        <v>77274</v>
      </c>
      <c r="E260" s="51">
        <f t="shared" si="86"/>
        <v>78996</v>
      </c>
      <c r="F260" s="52">
        <f t="shared" si="87"/>
        <v>197200</v>
      </c>
      <c r="G260" s="52">
        <f t="shared" si="88"/>
        <v>98344</v>
      </c>
      <c r="H260" s="53">
        <f t="shared" si="89"/>
        <v>98856</v>
      </c>
      <c r="I260" s="53">
        <f t="shared" si="90"/>
        <v>77274</v>
      </c>
      <c r="J260" s="53">
        <f t="shared" si="91"/>
        <v>78996</v>
      </c>
      <c r="K260" s="50">
        <f t="shared" si="92"/>
        <v>21070</v>
      </c>
      <c r="L260" s="51">
        <f t="shared" si="93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hidden="1" x14ac:dyDescent="0.2">
      <c r="A261" s="31" t="s">
        <v>171</v>
      </c>
      <c r="B261" s="1" t="s">
        <v>417</v>
      </c>
      <c r="C261" s="30" t="str">
        <f t="shared" si="94"/>
        <v>LA England - Copeland</v>
      </c>
      <c r="D261" s="51">
        <f t="shared" si="85"/>
        <v>27279</v>
      </c>
      <c r="E261" s="51">
        <f t="shared" si="86"/>
        <v>27929</v>
      </c>
      <c r="F261" s="52">
        <f t="shared" si="87"/>
        <v>68041</v>
      </c>
      <c r="G261" s="52">
        <f t="shared" si="88"/>
        <v>33907</v>
      </c>
      <c r="H261" s="53">
        <f t="shared" si="89"/>
        <v>34134</v>
      </c>
      <c r="I261" s="53">
        <f t="shared" si="90"/>
        <v>27279</v>
      </c>
      <c r="J261" s="53">
        <f t="shared" si="91"/>
        <v>27929</v>
      </c>
      <c r="K261" s="50">
        <f t="shared" si="92"/>
        <v>6628</v>
      </c>
      <c r="L261" s="51">
        <f t="shared" si="93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hidden="1" x14ac:dyDescent="0.2">
      <c r="A262" s="31" t="s">
        <v>171</v>
      </c>
      <c r="B262" s="1" t="s">
        <v>418</v>
      </c>
      <c r="C262" s="30" t="str">
        <f t="shared" si="94"/>
        <v>LA England - Corby</v>
      </c>
      <c r="D262" s="51">
        <f t="shared" si="85"/>
        <v>26747</v>
      </c>
      <c r="E262" s="51">
        <f t="shared" si="86"/>
        <v>28104</v>
      </c>
      <c r="F262" s="52">
        <f t="shared" si="87"/>
        <v>73053</v>
      </c>
      <c r="G262" s="52">
        <f t="shared" si="88"/>
        <v>35996</v>
      </c>
      <c r="H262" s="53">
        <f t="shared" si="89"/>
        <v>37057</v>
      </c>
      <c r="I262" s="53">
        <f t="shared" si="90"/>
        <v>26747</v>
      </c>
      <c r="J262" s="53">
        <f t="shared" si="91"/>
        <v>28104</v>
      </c>
      <c r="K262" s="50">
        <f t="shared" si="92"/>
        <v>9249</v>
      </c>
      <c r="L262" s="51">
        <f t="shared" si="93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hidden="1" x14ac:dyDescent="0.2">
      <c r="A263" s="31" t="s">
        <v>171</v>
      </c>
      <c r="B263" s="1" t="s">
        <v>419</v>
      </c>
      <c r="C263" s="30" t="str">
        <f t="shared" si="94"/>
        <v>LA England - Cornwall</v>
      </c>
      <c r="D263" s="51">
        <f t="shared" si="85"/>
        <v>222372</v>
      </c>
      <c r="E263" s="51">
        <f t="shared" si="86"/>
        <v>241973</v>
      </c>
      <c r="F263" s="52">
        <f t="shared" si="87"/>
        <v>573299</v>
      </c>
      <c r="G263" s="52">
        <f t="shared" si="88"/>
        <v>278403</v>
      </c>
      <c r="H263" s="53">
        <f t="shared" si="89"/>
        <v>294896</v>
      </c>
      <c r="I263" s="53">
        <f t="shared" si="90"/>
        <v>222372</v>
      </c>
      <c r="J263" s="53">
        <f t="shared" si="91"/>
        <v>241973</v>
      </c>
      <c r="K263" s="50">
        <f t="shared" si="92"/>
        <v>56031</v>
      </c>
      <c r="L263" s="51">
        <f t="shared" si="93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hidden="1" x14ac:dyDescent="0.2">
      <c r="A264" s="31" t="s">
        <v>171</v>
      </c>
      <c r="B264" s="1" t="s">
        <v>420</v>
      </c>
      <c r="C264" s="30" t="str">
        <f t="shared" si="94"/>
        <v>LA England - Cotswold</v>
      </c>
      <c r="D264" s="51">
        <f t="shared" si="85"/>
        <v>35186</v>
      </c>
      <c r="E264" s="51">
        <f t="shared" si="86"/>
        <v>38356</v>
      </c>
      <c r="F264" s="52">
        <f t="shared" si="87"/>
        <v>90264</v>
      </c>
      <c r="G264" s="52">
        <f t="shared" si="88"/>
        <v>43655</v>
      </c>
      <c r="H264" s="53">
        <f t="shared" si="89"/>
        <v>46609</v>
      </c>
      <c r="I264" s="53">
        <f t="shared" si="90"/>
        <v>35186</v>
      </c>
      <c r="J264" s="53">
        <f t="shared" si="91"/>
        <v>38356</v>
      </c>
      <c r="K264" s="50">
        <f t="shared" si="92"/>
        <v>8469</v>
      </c>
      <c r="L264" s="51">
        <f t="shared" si="93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hidden="1" x14ac:dyDescent="0.2">
      <c r="A265" s="31" t="s">
        <v>171</v>
      </c>
      <c r="B265" s="1" t="s">
        <v>421</v>
      </c>
      <c r="C265" s="30" t="str">
        <f t="shared" si="94"/>
        <v>LA England - County Durham</v>
      </c>
      <c r="D265" s="51">
        <f t="shared" si="85"/>
        <v>209907</v>
      </c>
      <c r="E265" s="51">
        <f t="shared" si="86"/>
        <v>221263</v>
      </c>
      <c r="F265" s="52">
        <f t="shared" si="87"/>
        <v>533149</v>
      </c>
      <c r="G265" s="52">
        <f t="shared" si="88"/>
        <v>262253</v>
      </c>
      <c r="H265" s="53">
        <f t="shared" si="89"/>
        <v>270896</v>
      </c>
      <c r="I265" s="53">
        <f t="shared" si="90"/>
        <v>209907</v>
      </c>
      <c r="J265" s="53">
        <f t="shared" si="91"/>
        <v>221263</v>
      </c>
      <c r="K265" s="50">
        <f t="shared" si="92"/>
        <v>52346</v>
      </c>
      <c r="L265" s="51">
        <f t="shared" si="93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hidden="1" x14ac:dyDescent="0.2">
      <c r="A266" s="31" t="s">
        <v>171</v>
      </c>
      <c r="B266" s="1" t="s">
        <v>422</v>
      </c>
      <c r="C266" s="30" t="str">
        <f t="shared" si="94"/>
        <v>LA England - Coventry</v>
      </c>
      <c r="D266" s="51">
        <f t="shared" ref="D266:D329" si="95">I266</f>
        <v>151665</v>
      </c>
      <c r="E266" s="51">
        <f t="shared" ref="E266:E329" si="96">J266</f>
        <v>146915</v>
      </c>
      <c r="F266" s="52">
        <f t="shared" ref="F266:F329" si="97">G266+H266</f>
        <v>379387</v>
      </c>
      <c r="G266" s="52">
        <f t="shared" ref="G266:G329" si="98">SUM(M266:CY266)</f>
        <v>193290</v>
      </c>
      <c r="H266" s="53">
        <f t="shared" ref="H266:H329" si="99">SUM(CZ266:GL266)</f>
        <v>186097</v>
      </c>
      <c r="I266" s="53">
        <f t="shared" ref="I266:I329" si="100">SUM(AE266:CY266)</f>
        <v>151665</v>
      </c>
      <c r="J266" s="53">
        <f t="shared" ref="J266:J329" si="101">SUM(DR266:GL266)</f>
        <v>146915</v>
      </c>
      <c r="K266" s="50">
        <f t="shared" ref="K266:K329" si="102">SUM(M266:AD266)</f>
        <v>41625</v>
      </c>
      <c r="L266" s="51">
        <f t="shared" ref="L266:L329" si="103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hidden="1" x14ac:dyDescent="0.2">
      <c r="A267" s="31" t="s">
        <v>171</v>
      </c>
      <c r="B267" s="1" t="s">
        <v>423</v>
      </c>
      <c r="C267" s="30" t="str">
        <f t="shared" si="94"/>
        <v>LA England - Craven</v>
      </c>
      <c r="D267" s="51">
        <f t="shared" si="95"/>
        <v>22594</v>
      </c>
      <c r="E267" s="51">
        <f t="shared" si="96"/>
        <v>24631</v>
      </c>
      <c r="F267" s="52">
        <f t="shared" si="97"/>
        <v>57338</v>
      </c>
      <c r="G267" s="52">
        <f t="shared" si="98"/>
        <v>27796</v>
      </c>
      <c r="H267" s="53">
        <f t="shared" si="99"/>
        <v>29542</v>
      </c>
      <c r="I267" s="53">
        <f t="shared" si="100"/>
        <v>22594</v>
      </c>
      <c r="J267" s="53">
        <f t="shared" si="101"/>
        <v>24631</v>
      </c>
      <c r="K267" s="50">
        <f t="shared" si="102"/>
        <v>5202</v>
      </c>
      <c r="L267" s="51">
        <f t="shared" si="103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hidden="1" x14ac:dyDescent="0.2">
      <c r="A268" s="31" t="s">
        <v>171</v>
      </c>
      <c r="B268" s="1" t="s">
        <v>424</v>
      </c>
      <c r="C268" s="30" t="str">
        <f t="shared" ref="C268:C331" si="104">CONCATENATE(A268," - ",B268)</f>
        <v>LA England - Crawley</v>
      </c>
      <c r="D268" s="51">
        <f t="shared" si="95"/>
        <v>41927</v>
      </c>
      <c r="E268" s="51">
        <f t="shared" si="96"/>
        <v>42986</v>
      </c>
      <c r="F268" s="52">
        <f t="shared" si="97"/>
        <v>112474</v>
      </c>
      <c r="G268" s="52">
        <f t="shared" si="98"/>
        <v>56312</v>
      </c>
      <c r="H268" s="53">
        <f t="shared" si="99"/>
        <v>56162</v>
      </c>
      <c r="I268" s="53">
        <f t="shared" si="100"/>
        <v>41927</v>
      </c>
      <c r="J268" s="53">
        <f t="shared" si="101"/>
        <v>42986</v>
      </c>
      <c r="K268" s="50">
        <f t="shared" si="102"/>
        <v>14385</v>
      </c>
      <c r="L268" s="51">
        <f t="shared" si="103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hidden="1" x14ac:dyDescent="0.2">
      <c r="A269" s="31" t="s">
        <v>171</v>
      </c>
      <c r="B269" s="1" t="s">
        <v>425</v>
      </c>
      <c r="C269" s="30" t="str">
        <f t="shared" si="104"/>
        <v>LA England - Croydon</v>
      </c>
      <c r="D269" s="51">
        <f t="shared" si="95"/>
        <v>140013</v>
      </c>
      <c r="E269" s="51">
        <f t="shared" si="96"/>
        <v>153241</v>
      </c>
      <c r="F269" s="52">
        <f t="shared" si="97"/>
        <v>388563</v>
      </c>
      <c r="G269" s="52">
        <f t="shared" si="98"/>
        <v>188609</v>
      </c>
      <c r="H269" s="53">
        <f t="shared" si="99"/>
        <v>199954</v>
      </c>
      <c r="I269" s="53">
        <f t="shared" si="100"/>
        <v>140013</v>
      </c>
      <c r="J269" s="53">
        <f t="shared" si="101"/>
        <v>153241</v>
      </c>
      <c r="K269" s="50">
        <f t="shared" si="102"/>
        <v>48596</v>
      </c>
      <c r="L269" s="51">
        <f t="shared" si="103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hidden="1" x14ac:dyDescent="0.2">
      <c r="A270" s="31" t="s">
        <v>171</v>
      </c>
      <c r="B270" s="1" t="s">
        <v>426</v>
      </c>
      <c r="C270" s="30" t="str">
        <f t="shared" si="104"/>
        <v>LA England - Dacorum</v>
      </c>
      <c r="D270" s="51">
        <f t="shared" si="95"/>
        <v>57953</v>
      </c>
      <c r="E270" s="51">
        <f t="shared" si="96"/>
        <v>61939</v>
      </c>
      <c r="F270" s="52">
        <f t="shared" si="97"/>
        <v>155457</v>
      </c>
      <c r="G270" s="52">
        <f t="shared" si="98"/>
        <v>76266</v>
      </c>
      <c r="H270" s="53">
        <f t="shared" si="99"/>
        <v>79191</v>
      </c>
      <c r="I270" s="53">
        <f t="shared" si="100"/>
        <v>57953</v>
      </c>
      <c r="J270" s="53">
        <f t="shared" si="101"/>
        <v>61939</v>
      </c>
      <c r="K270" s="50">
        <f t="shared" si="102"/>
        <v>18313</v>
      </c>
      <c r="L270" s="51">
        <f t="shared" si="103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hidden="1" x14ac:dyDescent="0.2">
      <c r="A271" s="31" t="s">
        <v>171</v>
      </c>
      <c r="B271" s="1" t="s">
        <v>427</v>
      </c>
      <c r="C271" s="30" t="str">
        <f t="shared" si="104"/>
        <v>LA England - Darlington</v>
      </c>
      <c r="D271" s="51">
        <f t="shared" si="95"/>
        <v>40700</v>
      </c>
      <c r="E271" s="51">
        <f t="shared" si="96"/>
        <v>44069</v>
      </c>
      <c r="F271" s="52">
        <f t="shared" si="97"/>
        <v>107402</v>
      </c>
      <c r="G271" s="52">
        <f t="shared" si="98"/>
        <v>52257</v>
      </c>
      <c r="H271" s="53">
        <f t="shared" si="99"/>
        <v>55145</v>
      </c>
      <c r="I271" s="53">
        <f t="shared" si="100"/>
        <v>40700</v>
      </c>
      <c r="J271" s="53">
        <f t="shared" si="101"/>
        <v>44069</v>
      </c>
      <c r="K271" s="50">
        <f t="shared" si="102"/>
        <v>11557</v>
      </c>
      <c r="L271" s="51">
        <f t="shared" si="103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hidden="1" x14ac:dyDescent="0.2">
      <c r="A272" s="31" t="s">
        <v>171</v>
      </c>
      <c r="B272" s="1" t="s">
        <v>428</v>
      </c>
      <c r="C272" s="30" t="str">
        <f t="shared" si="104"/>
        <v>LA England - Dartford</v>
      </c>
      <c r="D272" s="51">
        <f t="shared" si="95"/>
        <v>41603</v>
      </c>
      <c r="E272" s="51">
        <f t="shared" si="96"/>
        <v>43844</v>
      </c>
      <c r="F272" s="52">
        <f t="shared" si="97"/>
        <v>114051</v>
      </c>
      <c r="G272" s="52">
        <f t="shared" si="98"/>
        <v>56272</v>
      </c>
      <c r="H272" s="53">
        <f t="shared" si="99"/>
        <v>57779</v>
      </c>
      <c r="I272" s="53">
        <f t="shared" si="100"/>
        <v>41603</v>
      </c>
      <c r="J272" s="53">
        <f t="shared" si="101"/>
        <v>43844</v>
      </c>
      <c r="K272" s="50">
        <f t="shared" si="102"/>
        <v>14669</v>
      </c>
      <c r="L272" s="51">
        <f t="shared" si="103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hidden="1" x14ac:dyDescent="0.2">
      <c r="A273" s="31" t="s">
        <v>171</v>
      </c>
      <c r="B273" s="1" t="s">
        <v>429</v>
      </c>
      <c r="C273" s="30" t="str">
        <f t="shared" si="104"/>
        <v>LA England - Daventry</v>
      </c>
      <c r="D273" s="51">
        <f t="shared" si="95"/>
        <v>33831</v>
      </c>
      <c r="E273" s="51">
        <f t="shared" si="96"/>
        <v>34911</v>
      </c>
      <c r="F273" s="52">
        <f t="shared" si="97"/>
        <v>86951</v>
      </c>
      <c r="G273" s="52">
        <f t="shared" si="98"/>
        <v>42985</v>
      </c>
      <c r="H273" s="53">
        <f t="shared" si="99"/>
        <v>43966</v>
      </c>
      <c r="I273" s="53">
        <f t="shared" si="100"/>
        <v>33831</v>
      </c>
      <c r="J273" s="53">
        <f t="shared" si="101"/>
        <v>34911</v>
      </c>
      <c r="K273" s="50">
        <f t="shared" si="102"/>
        <v>9154</v>
      </c>
      <c r="L273" s="51">
        <f t="shared" si="103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hidden="1" x14ac:dyDescent="0.2">
      <c r="A274" s="31" t="s">
        <v>171</v>
      </c>
      <c r="B274" s="1" t="s">
        <v>430</v>
      </c>
      <c r="C274" s="30" t="str">
        <f t="shared" si="104"/>
        <v>LA England - Derby</v>
      </c>
      <c r="D274" s="51">
        <f t="shared" si="95"/>
        <v>97118</v>
      </c>
      <c r="E274" s="51">
        <f t="shared" si="96"/>
        <v>100005</v>
      </c>
      <c r="F274" s="52">
        <f t="shared" si="97"/>
        <v>256814</v>
      </c>
      <c r="G274" s="52">
        <f t="shared" si="98"/>
        <v>127639</v>
      </c>
      <c r="H274" s="53">
        <f t="shared" si="99"/>
        <v>129175</v>
      </c>
      <c r="I274" s="53">
        <f t="shared" si="100"/>
        <v>97118</v>
      </c>
      <c r="J274" s="53">
        <f t="shared" si="101"/>
        <v>100005</v>
      </c>
      <c r="K274" s="50">
        <f t="shared" si="102"/>
        <v>30521</v>
      </c>
      <c r="L274" s="51">
        <f t="shared" si="103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hidden="1" x14ac:dyDescent="0.2">
      <c r="A275" s="31" t="s">
        <v>171</v>
      </c>
      <c r="B275" s="1" t="s">
        <v>431</v>
      </c>
      <c r="C275" s="30" t="str">
        <f t="shared" si="104"/>
        <v>LA England - Derbyshire Dales</v>
      </c>
      <c r="D275" s="51">
        <f t="shared" si="95"/>
        <v>29502</v>
      </c>
      <c r="E275" s="51">
        <f t="shared" si="96"/>
        <v>30659</v>
      </c>
      <c r="F275" s="52">
        <f t="shared" si="97"/>
        <v>72422</v>
      </c>
      <c r="G275" s="52">
        <f t="shared" si="98"/>
        <v>35645</v>
      </c>
      <c r="H275" s="53">
        <f t="shared" si="99"/>
        <v>36777</v>
      </c>
      <c r="I275" s="53">
        <f t="shared" si="100"/>
        <v>29502</v>
      </c>
      <c r="J275" s="53">
        <f t="shared" si="101"/>
        <v>30659</v>
      </c>
      <c r="K275" s="50">
        <f t="shared" si="102"/>
        <v>6143</v>
      </c>
      <c r="L275" s="51">
        <f t="shared" si="103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hidden="1" x14ac:dyDescent="0.2">
      <c r="A276" s="31" t="s">
        <v>171</v>
      </c>
      <c r="B276" s="1" t="s">
        <v>432</v>
      </c>
      <c r="C276" s="30" t="str">
        <f t="shared" si="104"/>
        <v>LA England - Doncaster</v>
      </c>
      <c r="D276" s="51">
        <f t="shared" si="95"/>
        <v>121030</v>
      </c>
      <c r="E276" s="51">
        <f t="shared" si="96"/>
        <v>124393</v>
      </c>
      <c r="F276" s="52">
        <f t="shared" si="97"/>
        <v>312785</v>
      </c>
      <c r="G276" s="52">
        <f t="shared" si="98"/>
        <v>155520</v>
      </c>
      <c r="H276" s="53">
        <f t="shared" si="99"/>
        <v>157265</v>
      </c>
      <c r="I276" s="53">
        <f t="shared" si="100"/>
        <v>121030</v>
      </c>
      <c r="J276" s="53">
        <f t="shared" si="101"/>
        <v>124393</v>
      </c>
      <c r="K276" s="50">
        <f t="shared" si="102"/>
        <v>34490</v>
      </c>
      <c r="L276" s="51">
        <f t="shared" si="103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hidden="1" x14ac:dyDescent="0.2">
      <c r="A277" s="31" t="s">
        <v>171</v>
      </c>
      <c r="B277" s="1" t="s">
        <v>328</v>
      </c>
      <c r="C277" s="30" t="str">
        <f t="shared" si="104"/>
        <v>LA England - Dorset</v>
      </c>
      <c r="D277" s="51">
        <f t="shared" si="95"/>
        <v>151011</v>
      </c>
      <c r="E277" s="51">
        <f t="shared" si="96"/>
        <v>161082</v>
      </c>
      <c r="F277" s="52">
        <f t="shared" si="97"/>
        <v>379791</v>
      </c>
      <c r="G277" s="52">
        <f t="shared" si="98"/>
        <v>185684</v>
      </c>
      <c r="H277" s="53">
        <f t="shared" si="99"/>
        <v>194107</v>
      </c>
      <c r="I277" s="53">
        <f t="shared" si="100"/>
        <v>151011</v>
      </c>
      <c r="J277" s="53">
        <f t="shared" si="101"/>
        <v>161082</v>
      </c>
      <c r="K277" s="50">
        <f t="shared" si="102"/>
        <v>34673</v>
      </c>
      <c r="L277" s="51">
        <f t="shared" si="103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hidden="1" x14ac:dyDescent="0.2">
      <c r="A278" s="31" t="s">
        <v>171</v>
      </c>
      <c r="B278" s="1" t="s">
        <v>433</v>
      </c>
      <c r="C278" s="30" t="str">
        <f t="shared" si="104"/>
        <v>LA England - Dover</v>
      </c>
      <c r="D278" s="51">
        <f t="shared" si="95"/>
        <v>46534</v>
      </c>
      <c r="E278" s="51">
        <f t="shared" si="96"/>
        <v>48710</v>
      </c>
      <c r="F278" s="52">
        <f t="shared" si="97"/>
        <v>118514</v>
      </c>
      <c r="G278" s="52">
        <f t="shared" si="98"/>
        <v>58453</v>
      </c>
      <c r="H278" s="53">
        <f t="shared" si="99"/>
        <v>60061</v>
      </c>
      <c r="I278" s="53">
        <f t="shared" si="100"/>
        <v>46534</v>
      </c>
      <c r="J278" s="53">
        <f t="shared" si="101"/>
        <v>48710</v>
      </c>
      <c r="K278" s="50">
        <f t="shared" si="102"/>
        <v>11919</v>
      </c>
      <c r="L278" s="51">
        <f t="shared" si="103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hidden="1" x14ac:dyDescent="0.2">
      <c r="A279" s="31" t="s">
        <v>171</v>
      </c>
      <c r="B279" s="1" t="s">
        <v>434</v>
      </c>
      <c r="C279" s="30" t="str">
        <f t="shared" si="104"/>
        <v>LA England - Dudley</v>
      </c>
      <c r="D279" s="51">
        <f t="shared" si="95"/>
        <v>122507</v>
      </c>
      <c r="E279" s="51">
        <f t="shared" si="96"/>
        <v>130262</v>
      </c>
      <c r="F279" s="52">
        <f t="shared" si="97"/>
        <v>322363</v>
      </c>
      <c r="G279" s="52">
        <f t="shared" si="98"/>
        <v>157963</v>
      </c>
      <c r="H279" s="53">
        <f t="shared" si="99"/>
        <v>164400</v>
      </c>
      <c r="I279" s="53">
        <f t="shared" si="100"/>
        <v>122507</v>
      </c>
      <c r="J279" s="53">
        <f t="shared" si="101"/>
        <v>130262</v>
      </c>
      <c r="K279" s="50">
        <f t="shared" si="102"/>
        <v>35456</v>
      </c>
      <c r="L279" s="51">
        <f t="shared" si="103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hidden="1" x14ac:dyDescent="0.2">
      <c r="A280" s="31" t="s">
        <v>171</v>
      </c>
      <c r="B280" s="1" t="s">
        <v>435</v>
      </c>
      <c r="C280" s="30" t="str">
        <f t="shared" si="104"/>
        <v>LA England - Ealing</v>
      </c>
      <c r="D280" s="51">
        <f t="shared" si="95"/>
        <v>129479</v>
      </c>
      <c r="E280" s="51">
        <f t="shared" si="96"/>
        <v>128656</v>
      </c>
      <c r="F280" s="52">
        <f t="shared" si="97"/>
        <v>340341</v>
      </c>
      <c r="G280" s="52">
        <f t="shared" si="98"/>
        <v>171769</v>
      </c>
      <c r="H280" s="53">
        <f t="shared" si="99"/>
        <v>168572</v>
      </c>
      <c r="I280" s="53">
        <f t="shared" si="100"/>
        <v>129479</v>
      </c>
      <c r="J280" s="53">
        <f t="shared" si="101"/>
        <v>128656</v>
      </c>
      <c r="K280" s="50">
        <f t="shared" si="102"/>
        <v>42290</v>
      </c>
      <c r="L280" s="51">
        <f t="shared" si="103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hidden="1" x14ac:dyDescent="0.2">
      <c r="A281" s="31" t="s">
        <v>171</v>
      </c>
      <c r="B281" s="1" t="s">
        <v>436</v>
      </c>
      <c r="C281" s="30" t="str">
        <f t="shared" si="104"/>
        <v>LA England - East Cambridgeshire</v>
      </c>
      <c r="D281" s="51">
        <f t="shared" si="95"/>
        <v>34081</v>
      </c>
      <c r="E281" s="51">
        <f t="shared" si="96"/>
        <v>36495</v>
      </c>
      <c r="F281" s="52">
        <f t="shared" si="97"/>
        <v>90172</v>
      </c>
      <c r="G281" s="52">
        <f t="shared" si="98"/>
        <v>44166</v>
      </c>
      <c r="H281" s="53">
        <f t="shared" si="99"/>
        <v>46006</v>
      </c>
      <c r="I281" s="53">
        <f t="shared" si="100"/>
        <v>34081</v>
      </c>
      <c r="J281" s="53">
        <f t="shared" si="101"/>
        <v>36495</v>
      </c>
      <c r="K281" s="50">
        <f t="shared" si="102"/>
        <v>10085</v>
      </c>
      <c r="L281" s="51">
        <f t="shared" si="103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hidden="1" x14ac:dyDescent="0.2">
      <c r="A282" s="31" t="s">
        <v>171</v>
      </c>
      <c r="B282" s="1" t="s">
        <v>437</v>
      </c>
      <c r="C282" s="30" t="str">
        <f t="shared" si="104"/>
        <v>LA England - East Devon</v>
      </c>
      <c r="D282" s="51">
        <f t="shared" si="95"/>
        <v>57713</v>
      </c>
      <c r="E282" s="51">
        <f t="shared" si="96"/>
        <v>63868</v>
      </c>
      <c r="F282" s="52">
        <f t="shared" si="97"/>
        <v>148080</v>
      </c>
      <c r="G282" s="52">
        <f t="shared" si="98"/>
        <v>71418</v>
      </c>
      <c r="H282" s="53">
        <f t="shared" si="99"/>
        <v>76662</v>
      </c>
      <c r="I282" s="53">
        <f t="shared" si="100"/>
        <v>57713</v>
      </c>
      <c r="J282" s="53">
        <f t="shared" si="101"/>
        <v>63868</v>
      </c>
      <c r="K282" s="50">
        <f t="shared" si="102"/>
        <v>13705</v>
      </c>
      <c r="L282" s="51">
        <f t="shared" si="103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hidden="1" x14ac:dyDescent="0.2">
      <c r="A283" s="31" t="s">
        <v>171</v>
      </c>
      <c r="B283" s="1" t="s">
        <v>438</v>
      </c>
      <c r="C283" s="30" t="str">
        <f t="shared" si="104"/>
        <v>LA England - East Hampshire</v>
      </c>
      <c r="D283" s="51">
        <f t="shared" si="95"/>
        <v>46879</v>
      </c>
      <c r="E283" s="51">
        <f t="shared" si="96"/>
        <v>51756</v>
      </c>
      <c r="F283" s="52">
        <f t="shared" si="97"/>
        <v>123838</v>
      </c>
      <c r="G283" s="52">
        <f t="shared" si="98"/>
        <v>59672</v>
      </c>
      <c r="H283" s="53">
        <f t="shared" si="99"/>
        <v>64166</v>
      </c>
      <c r="I283" s="53">
        <f t="shared" si="100"/>
        <v>46879</v>
      </c>
      <c r="J283" s="53">
        <f t="shared" si="101"/>
        <v>51756</v>
      </c>
      <c r="K283" s="50">
        <f t="shared" si="102"/>
        <v>12793</v>
      </c>
      <c r="L283" s="51">
        <f t="shared" si="103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hidden="1" x14ac:dyDescent="0.2">
      <c r="A284" s="31" t="s">
        <v>171</v>
      </c>
      <c r="B284" s="1" t="s">
        <v>439</v>
      </c>
      <c r="C284" s="30" t="str">
        <f t="shared" si="104"/>
        <v>LA England - East Hertfordshire</v>
      </c>
      <c r="D284" s="51">
        <f t="shared" si="95"/>
        <v>57061</v>
      </c>
      <c r="E284" s="51">
        <f t="shared" si="96"/>
        <v>61103</v>
      </c>
      <c r="F284" s="52">
        <f t="shared" si="97"/>
        <v>151786</v>
      </c>
      <c r="G284" s="52">
        <f t="shared" si="98"/>
        <v>74340</v>
      </c>
      <c r="H284" s="53">
        <f t="shared" si="99"/>
        <v>77446</v>
      </c>
      <c r="I284" s="53">
        <f t="shared" si="100"/>
        <v>57061</v>
      </c>
      <c r="J284" s="53">
        <f t="shared" si="101"/>
        <v>61103</v>
      </c>
      <c r="K284" s="50">
        <f t="shared" si="102"/>
        <v>17279</v>
      </c>
      <c r="L284" s="51">
        <f t="shared" si="103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hidden="1" x14ac:dyDescent="0.2">
      <c r="A285" s="31" t="s">
        <v>171</v>
      </c>
      <c r="B285" s="1" t="s">
        <v>440</v>
      </c>
      <c r="C285" s="30" t="str">
        <f t="shared" si="104"/>
        <v>LA England - East Lindsey</v>
      </c>
      <c r="D285" s="51">
        <f t="shared" si="95"/>
        <v>56932</v>
      </c>
      <c r="E285" s="51">
        <f t="shared" si="96"/>
        <v>60759</v>
      </c>
      <c r="F285" s="52">
        <f t="shared" si="97"/>
        <v>142030</v>
      </c>
      <c r="G285" s="52">
        <f t="shared" si="98"/>
        <v>69303</v>
      </c>
      <c r="H285" s="53">
        <f t="shared" si="99"/>
        <v>72727</v>
      </c>
      <c r="I285" s="53">
        <f t="shared" si="100"/>
        <v>56932</v>
      </c>
      <c r="J285" s="53">
        <f t="shared" si="101"/>
        <v>60759</v>
      </c>
      <c r="K285" s="50">
        <f t="shared" si="102"/>
        <v>12371</v>
      </c>
      <c r="L285" s="51">
        <f t="shared" si="103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hidden="1" x14ac:dyDescent="0.2">
      <c r="A286" s="31" t="s">
        <v>171</v>
      </c>
      <c r="B286" s="1" t="s">
        <v>441</v>
      </c>
      <c r="C286" s="30" t="str">
        <f t="shared" si="104"/>
        <v>LA England - East Northamptonshire</v>
      </c>
      <c r="D286" s="51">
        <f t="shared" si="95"/>
        <v>36467</v>
      </c>
      <c r="E286" s="51">
        <f t="shared" si="96"/>
        <v>38347</v>
      </c>
      <c r="F286" s="52">
        <f t="shared" si="97"/>
        <v>95103</v>
      </c>
      <c r="G286" s="52">
        <f t="shared" si="98"/>
        <v>46924</v>
      </c>
      <c r="H286" s="53">
        <f t="shared" si="99"/>
        <v>48179</v>
      </c>
      <c r="I286" s="53">
        <f t="shared" si="100"/>
        <v>36467</v>
      </c>
      <c r="J286" s="53">
        <f t="shared" si="101"/>
        <v>38347</v>
      </c>
      <c r="K286" s="50">
        <f t="shared" si="102"/>
        <v>10457</v>
      </c>
      <c r="L286" s="51">
        <f t="shared" si="103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hidden="1" x14ac:dyDescent="0.2">
      <c r="A287" s="31" t="s">
        <v>171</v>
      </c>
      <c r="B287" s="1" t="s">
        <v>442</v>
      </c>
      <c r="C287" s="30" t="str">
        <f t="shared" si="104"/>
        <v>LA England - East Riding of Yorkshire</v>
      </c>
      <c r="D287" s="51">
        <f t="shared" si="95"/>
        <v>135669</v>
      </c>
      <c r="E287" s="51">
        <f t="shared" si="96"/>
        <v>144154</v>
      </c>
      <c r="F287" s="52">
        <f t="shared" si="97"/>
        <v>343201</v>
      </c>
      <c r="G287" s="52">
        <f t="shared" si="98"/>
        <v>168372</v>
      </c>
      <c r="H287" s="53">
        <f t="shared" si="99"/>
        <v>174829</v>
      </c>
      <c r="I287" s="53">
        <f t="shared" si="100"/>
        <v>135669</v>
      </c>
      <c r="J287" s="53">
        <f t="shared" si="101"/>
        <v>144154</v>
      </c>
      <c r="K287" s="50">
        <f t="shared" si="102"/>
        <v>32703</v>
      </c>
      <c r="L287" s="51">
        <f t="shared" si="103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hidden="1" x14ac:dyDescent="0.2">
      <c r="A288" s="31" t="s">
        <v>171</v>
      </c>
      <c r="B288" s="1" t="s">
        <v>443</v>
      </c>
      <c r="C288" s="30" t="str">
        <f t="shared" si="104"/>
        <v>LA England - East Staffordshire</v>
      </c>
      <c r="D288" s="51">
        <f t="shared" si="95"/>
        <v>47251</v>
      </c>
      <c r="E288" s="51">
        <f t="shared" si="96"/>
        <v>47314</v>
      </c>
      <c r="F288" s="52">
        <f t="shared" si="97"/>
        <v>120923</v>
      </c>
      <c r="G288" s="52">
        <f t="shared" si="98"/>
        <v>60907</v>
      </c>
      <c r="H288" s="53">
        <f t="shared" si="99"/>
        <v>60016</v>
      </c>
      <c r="I288" s="53">
        <f t="shared" si="100"/>
        <v>47251</v>
      </c>
      <c r="J288" s="53">
        <f t="shared" si="101"/>
        <v>47314</v>
      </c>
      <c r="K288" s="50">
        <f t="shared" si="102"/>
        <v>13656</v>
      </c>
      <c r="L288" s="51">
        <f t="shared" si="103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hidden="1" x14ac:dyDescent="0.2">
      <c r="A289" s="31" t="s">
        <v>171</v>
      </c>
      <c r="B289" s="1" t="s">
        <v>444</v>
      </c>
      <c r="C289" s="30" t="str">
        <f t="shared" si="104"/>
        <v>LA England - East Suffolk</v>
      </c>
      <c r="D289" s="51">
        <f t="shared" si="95"/>
        <v>97771</v>
      </c>
      <c r="E289" s="51">
        <f t="shared" si="96"/>
        <v>105433</v>
      </c>
      <c r="F289" s="52">
        <f t="shared" si="97"/>
        <v>250373</v>
      </c>
      <c r="G289" s="52">
        <f t="shared" si="98"/>
        <v>121712</v>
      </c>
      <c r="H289" s="53">
        <f t="shared" si="99"/>
        <v>128661</v>
      </c>
      <c r="I289" s="53">
        <f t="shared" si="100"/>
        <v>97771</v>
      </c>
      <c r="J289" s="53">
        <f t="shared" si="101"/>
        <v>105433</v>
      </c>
      <c r="K289" s="50">
        <f t="shared" si="102"/>
        <v>23941</v>
      </c>
      <c r="L289" s="51">
        <f t="shared" si="103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hidden="1" x14ac:dyDescent="0.2">
      <c r="A290" s="31" t="s">
        <v>171</v>
      </c>
      <c r="B290" s="1" t="s">
        <v>445</v>
      </c>
      <c r="C290" s="30" t="str">
        <f t="shared" si="104"/>
        <v>LA England - Eastbourne</v>
      </c>
      <c r="D290" s="51">
        <f t="shared" si="95"/>
        <v>39988</v>
      </c>
      <c r="E290" s="51">
        <f t="shared" si="96"/>
        <v>43411</v>
      </c>
      <c r="F290" s="52">
        <f t="shared" si="97"/>
        <v>103324</v>
      </c>
      <c r="G290" s="52">
        <f t="shared" si="98"/>
        <v>50247</v>
      </c>
      <c r="H290" s="53">
        <f t="shared" si="99"/>
        <v>53077</v>
      </c>
      <c r="I290" s="53">
        <f t="shared" si="100"/>
        <v>39988</v>
      </c>
      <c r="J290" s="53">
        <f t="shared" si="101"/>
        <v>43411</v>
      </c>
      <c r="K290" s="50">
        <f t="shared" si="102"/>
        <v>10259</v>
      </c>
      <c r="L290" s="51">
        <f t="shared" si="103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hidden="1" x14ac:dyDescent="0.2">
      <c r="A291" s="31" t="s">
        <v>171</v>
      </c>
      <c r="B291" s="1" t="s">
        <v>446</v>
      </c>
      <c r="C291" s="30" t="str">
        <f t="shared" si="104"/>
        <v>LA England - Eastleigh</v>
      </c>
      <c r="D291" s="51">
        <f t="shared" si="95"/>
        <v>50989</v>
      </c>
      <c r="E291" s="51">
        <f t="shared" si="96"/>
        <v>55391</v>
      </c>
      <c r="F291" s="52">
        <f t="shared" si="97"/>
        <v>135520</v>
      </c>
      <c r="G291" s="52">
        <f t="shared" si="98"/>
        <v>65910</v>
      </c>
      <c r="H291" s="53">
        <f t="shared" si="99"/>
        <v>69610</v>
      </c>
      <c r="I291" s="53">
        <f t="shared" si="100"/>
        <v>50989</v>
      </c>
      <c r="J291" s="53">
        <f t="shared" si="101"/>
        <v>55391</v>
      </c>
      <c r="K291" s="50">
        <f t="shared" si="102"/>
        <v>14921</v>
      </c>
      <c r="L291" s="51">
        <f t="shared" si="103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hidden="1" x14ac:dyDescent="0.2">
      <c r="A292" s="31" t="s">
        <v>171</v>
      </c>
      <c r="B292" s="1" t="s">
        <v>447</v>
      </c>
      <c r="C292" s="30" t="str">
        <f t="shared" si="104"/>
        <v>LA England - Eden</v>
      </c>
      <c r="D292" s="51">
        <f t="shared" si="95"/>
        <v>21918</v>
      </c>
      <c r="E292" s="51">
        <f t="shared" si="96"/>
        <v>22701</v>
      </c>
      <c r="F292" s="52">
        <f t="shared" si="97"/>
        <v>53754</v>
      </c>
      <c r="G292" s="52">
        <f t="shared" si="98"/>
        <v>26685</v>
      </c>
      <c r="H292" s="53">
        <f t="shared" si="99"/>
        <v>27069</v>
      </c>
      <c r="I292" s="53">
        <f t="shared" si="100"/>
        <v>21918</v>
      </c>
      <c r="J292" s="53">
        <f t="shared" si="101"/>
        <v>22701</v>
      </c>
      <c r="K292" s="50">
        <f t="shared" si="102"/>
        <v>4767</v>
      </c>
      <c r="L292" s="51">
        <f t="shared" si="103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hidden="1" x14ac:dyDescent="0.2">
      <c r="A293" s="31" t="s">
        <v>171</v>
      </c>
      <c r="B293" s="1" t="s">
        <v>448</v>
      </c>
      <c r="C293" s="30" t="str">
        <f t="shared" si="104"/>
        <v>LA England - Elmbridge</v>
      </c>
      <c r="D293" s="51">
        <f t="shared" si="95"/>
        <v>49113</v>
      </c>
      <c r="E293" s="51">
        <f t="shared" si="96"/>
        <v>54130</v>
      </c>
      <c r="F293" s="52">
        <f t="shared" si="97"/>
        <v>137215</v>
      </c>
      <c r="G293" s="52">
        <f t="shared" si="98"/>
        <v>66477</v>
      </c>
      <c r="H293" s="53">
        <f t="shared" si="99"/>
        <v>70738</v>
      </c>
      <c r="I293" s="53">
        <f t="shared" si="100"/>
        <v>49113</v>
      </c>
      <c r="J293" s="53">
        <f t="shared" si="101"/>
        <v>54130</v>
      </c>
      <c r="K293" s="50">
        <f t="shared" si="102"/>
        <v>17364</v>
      </c>
      <c r="L293" s="51">
        <f t="shared" si="103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hidden="1" x14ac:dyDescent="0.2">
      <c r="A294" s="31" t="s">
        <v>171</v>
      </c>
      <c r="B294" s="1" t="s">
        <v>449</v>
      </c>
      <c r="C294" s="30" t="str">
        <f t="shared" si="104"/>
        <v>LA England - Enfield</v>
      </c>
      <c r="D294" s="51">
        <f t="shared" si="95"/>
        <v>120374</v>
      </c>
      <c r="E294" s="51">
        <f t="shared" si="96"/>
        <v>128827</v>
      </c>
      <c r="F294" s="52">
        <f t="shared" si="97"/>
        <v>333587</v>
      </c>
      <c r="G294" s="52">
        <f t="shared" si="98"/>
        <v>163819</v>
      </c>
      <c r="H294" s="53">
        <f t="shared" si="99"/>
        <v>169768</v>
      </c>
      <c r="I294" s="53">
        <f t="shared" si="100"/>
        <v>120374</v>
      </c>
      <c r="J294" s="53">
        <f t="shared" si="101"/>
        <v>128827</v>
      </c>
      <c r="K294" s="50">
        <f t="shared" si="102"/>
        <v>43445</v>
      </c>
      <c r="L294" s="51">
        <f t="shared" si="103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hidden="1" x14ac:dyDescent="0.2">
      <c r="A295" s="31" t="s">
        <v>171</v>
      </c>
      <c r="B295" s="1" t="s">
        <v>450</v>
      </c>
      <c r="C295" s="30" t="str">
        <f t="shared" si="104"/>
        <v>LA England - Epping Forest</v>
      </c>
      <c r="D295" s="51">
        <f t="shared" si="95"/>
        <v>49423</v>
      </c>
      <c r="E295" s="51">
        <f t="shared" si="96"/>
        <v>54582</v>
      </c>
      <c r="F295" s="52">
        <f t="shared" si="97"/>
        <v>132175</v>
      </c>
      <c r="G295" s="52">
        <f t="shared" si="98"/>
        <v>63888</v>
      </c>
      <c r="H295" s="53">
        <f t="shared" si="99"/>
        <v>68287</v>
      </c>
      <c r="I295" s="53">
        <f t="shared" si="100"/>
        <v>49423</v>
      </c>
      <c r="J295" s="53">
        <f t="shared" si="101"/>
        <v>54582</v>
      </c>
      <c r="K295" s="50">
        <f t="shared" si="102"/>
        <v>14465</v>
      </c>
      <c r="L295" s="51">
        <f t="shared" si="103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hidden="1" x14ac:dyDescent="0.2">
      <c r="A296" s="31" t="s">
        <v>171</v>
      </c>
      <c r="B296" s="1" t="s">
        <v>451</v>
      </c>
      <c r="C296" s="30" t="str">
        <f t="shared" si="104"/>
        <v>LA England - Epsom and Ewell</v>
      </c>
      <c r="D296" s="51">
        <f t="shared" si="95"/>
        <v>29578</v>
      </c>
      <c r="E296" s="51">
        <f t="shared" si="96"/>
        <v>32365</v>
      </c>
      <c r="F296" s="52">
        <f t="shared" si="97"/>
        <v>81003</v>
      </c>
      <c r="G296" s="52">
        <f t="shared" si="98"/>
        <v>39360</v>
      </c>
      <c r="H296" s="53">
        <f t="shared" si="99"/>
        <v>41643</v>
      </c>
      <c r="I296" s="53">
        <f t="shared" si="100"/>
        <v>29578</v>
      </c>
      <c r="J296" s="53">
        <f t="shared" si="101"/>
        <v>32365</v>
      </c>
      <c r="K296" s="50">
        <f t="shared" si="102"/>
        <v>9782</v>
      </c>
      <c r="L296" s="51">
        <f t="shared" si="103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hidden="1" x14ac:dyDescent="0.2">
      <c r="A297" s="31" t="s">
        <v>171</v>
      </c>
      <c r="B297" s="1" t="s">
        <v>452</v>
      </c>
      <c r="C297" s="30" t="str">
        <f t="shared" si="104"/>
        <v>LA England - Erewash</v>
      </c>
      <c r="D297" s="51">
        <f t="shared" si="95"/>
        <v>44500</v>
      </c>
      <c r="E297" s="51">
        <f t="shared" si="96"/>
        <v>47882</v>
      </c>
      <c r="F297" s="52">
        <f t="shared" si="97"/>
        <v>115332</v>
      </c>
      <c r="G297" s="52">
        <f t="shared" si="98"/>
        <v>56438</v>
      </c>
      <c r="H297" s="53">
        <f t="shared" si="99"/>
        <v>58894</v>
      </c>
      <c r="I297" s="53">
        <f t="shared" si="100"/>
        <v>44500</v>
      </c>
      <c r="J297" s="53">
        <f t="shared" si="101"/>
        <v>47882</v>
      </c>
      <c r="K297" s="50">
        <f t="shared" si="102"/>
        <v>11938</v>
      </c>
      <c r="L297" s="51">
        <f t="shared" si="103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hidden="1" x14ac:dyDescent="0.2">
      <c r="A298" s="31" t="s">
        <v>171</v>
      </c>
      <c r="B298" s="1" t="s">
        <v>453</v>
      </c>
      <c r="C298" s="30" t="str">
        <f t="shared" si="104"/>
        <v>LA England - Exeter</v>
      </c>
      <c r="D298" s="51">
        <f t="shared" si="95"/>
        <v>55230</v>
      </c>
      <c r="E298" s="51">
        <f t="shared" si="96"/>
        <v>55340</v>
      </c>
      <c r="F298" s="52">
        <f t="shared" si="97"/>
        <v>133333</v>
      </c>
      <c r="G298" s="52">
        <f t="shared" si="98"/>
        <v>66930</v>
      </c>
      <c r="H298" s="53">
        <f t="shared" si="99"/>
        <v>66403</v>
      </c>
      <c r="I298" s="53">
        <f t="shared" si="100"/>
        <v>55230</v>
      </c>
      <c r="J298" s="53">
        <f t="shared" si="101"/>
        <v>55340</v>
      </c>
      <c r="K298" s="50">
        <f t="shared" si="102"/>
        <v>11700</v>
      </c>
      <c r="L298" s="51">
        <f t="shared" si="103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hidden="1" x14ac:dyDescent="0.2">
      <c r="A299" s="31" t="s">
        <v>171</v>
      </c>
      <c r="B299" s="1" t="s">
        <v>454</v>
      </c>
      <c r="C299" s="30" t="str">
        <f t="shared" si="104"/>
        <v>LA England - Fareham</v>
      </c>
      <c r="D299" s="51">
        <f t="shared" si="95"/>
        <v>45585</v>
      </c>
      <c r="E299" s="51">
        <f t="shared" si="96"/>
        <v>48865</v>
      </c>
      <c r="F299" s="52">
        <f t="shared" si="97"/>
        <v>116338</v>
      </c>
      <c r="G299" s="52">
        <f t="shared" si="98"/>
        <v>56769</v>
      </c>
      <c r="H299" s="53">
        <f t="shared" si="99"/>
        <v>59569</v>
      </c>
      <c r="I299" s="53">
        <f t="shared" si="100"/>
        <v>45585</v>
      </c>
      <c r="J299" s="53">
        <f t="shared" si="101"/>
        <v>48865</v>
      </c>
      <c r="K299" s="50">
        <f t="shared" si="102"/>
        <v>11184</v>
      </c>
      <c r="L299" s="51">
        <f t="shared" si="103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hidden="1" x14ac:dyDescent="0.2">
      <c r="A300" s="31" t="s">
        <v>171</v>
      </c>
      <c r="B300" s="1" t="s">
        <v>455</v>
      </c>
      <c r="C300" s="30" t="str">
        <f t="shared" si="104"/>
        <v>LA England - Fenland</v>
      </c>
      <c r="D300" s="51">
        <f t="shared" si="95"/>
        <v>40125</v>
      </c>
      <c r="E300" s="51">
        <f t="shared" si="96"/>
        <v>41599</v>
      </c>
      <c r="F300" s="52">
        <f t="shared" si="97"/>
        <v>102080</v>
      </c>
      <c r="G300" s="52">
        <f t="shared" si="98"/>
        <v>50542</v>
      </c>
      <c r="H300" s="53">
        <f t="shared" si="99"/>
        <v>51538</v>
      </c>
      <c r="I300" s="53">
        <f t="shared" si="100"/>
        <v>40125</v>
      </c>
      <c r="J300" s="53">
        <f t="shared" si="101"/>
        <v>41599</v>
      </c>
      <c r="K300" s="50">
        <f t="shared" si="102"/>
        <v>10417</v>
      </c>
      <c r="L300" s="51">
        <f t="shared" si="103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hidden="1" x14ac:dyDescent="0.2">
      <c r="A301" s="31" t="s">
        <v>171</v>
      </c>
      <c r="B301" s="1" t="s">
        <v>456</v>
      </c>
      <c r="C301" s="30" t="str">
        <f t="shared" si="104"/>
        <v>LA England - Folkestone and Hythe</v>
      </c>
      <c r="D301" s="51">
        <f t="shared" si="95"/>
        <v>45114</v>
      </c>
      <c r="E301" s="51">
        <f t="shared" si="96"/>
        <v>46946</v>
      </c>
      <c r="F301" s="52">
        <f t="shared" si="97"/>
        <v>113320</v>
      </c>
      <c r="G301" s="52">
        <f t="shared" si="98"/>
        <v>56077</v>
      </c>
      <c r="H301" s="53">
        <f t="shared" si="99"/>
        <v>57243</v>
      </c>
      <c r="I301" s="53">
        <f t="shared" si="100"/>
        <v>45114</v>
      </c>
      <c r="J301" s="53">
        <f t="shared" si="101"/>
        <v>46946</v>
      </c>
      <c r="K301" s="50">
        <f t="shared" si="102"/>
        <v>10963</v>
      </c>
      <c r="L301" s="51">
        <f t="shared" si="103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hidden="1" x14ac:dyDescent="0.2">
      <c r="A302" s="31" t="s">
        <v>171</v>
      </c>
      <c r="B302" s="1" t="s">
        <v>457</v>
      </c>
      <c r="C302" s="30" t="str">
        <f t="shared" si="104"/>
        <v>LA England - Forest of Dean</v>
      </c>
      <c r="D302" s="51">
        <f t="shared" si="95"/>
        <v>34559</v>
      </c>
      <c r="E302" s="51">
        <f t="shared" si="96"/>
        <v>36221</v>
      </c>
      <c r="F302" s="52">
        <f t="shared" si="97"/>
        <v>87107</v>
      </c>
      <c r="G302" s="52">
        <f t="shared" si="98"/>
        <v>42753</v>
      </c>
      <c r="H302" s="53">
        <f t="shared" si="99"/>
        <v>44354</v>
      </c>
      <c r="I302" s="53">
        <f t="shared" si="100"/>
        <v>34559</v>
      </c>
      <c r="J302" s="53">
        <f t="shared" si="101"/>
        <v>36221</v>
      </c>
      <c r="K302" s="50">
        <f t="shared" si="102"/>
        <v>8194</v>
      </c>
      <c r="L302" s="51">
        <f t="shared" si="103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hidden="1" x14ac:dyDescent="0.2">
      <c r="A303" s="31" t="s">
        <v>171</v>
      </c>
      <c r="B303" s="1" t="s">
        <v>458</v>
      </c>
      <c r="C303" s="30" t="str">
        <f t="shared" si="104"/>
        <v>LA England - Fylde</v>
      </c>
      <c r="D303" s="51">
        <f t="shared" si="95"/>
        <v>32379</v>
      </c>
      <c r="E303" s="51">
        <f t="shared" si="96"/>
        <v>34619</v>
      </c>
      <c r="F303" s="52">
        <f t="shared" si="97"/>
        <v>81211</v>
      </c>
      <c r="G303" s="52">
        <f t="shared" si="98"/>
        <v>39498</v>
      </c>
      <c r="H303" s="53">
        <f t="shared" si="99"/>
        <v>41713</v>
      </c>
      <c r="I303" s="53">
        <f t="shared" si="100"/>
        <v>32379</v>
      </c>
      <c r="J303" s="53">
        <f t="shared" si="101"/>
        <v>34619</v>
      </c>
      <c r="K303" s="50">
        <f t="shared" si="102"/>
        <v>7119</v>
      </c>
      <c r="L303" s="51">
        <f t="shared" si="103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hidden="1" x14ac:dyDescent="0.2">
      <c r="A304" s="31" t="s">
        <v>171</v>
      </c>
      <c r="B304" s="1" t="s">
        <v>459</v>
      </c>
      <c r="C304" s="30" t="str">
        <f t="shared" si="104"/>
        <v>LA England - Gateshead</v>
      </c>
      <c r="D304" s="51">
        <f t="shared" si="95"/>
        <v>79605</v>
      </c>
      <c r="E304" s="51">
        <f t="shared" si="96"/>
        <v>83144</v>
      </c>
      <c r="F304" s="52">
        <f t="shared" si="97"/>
        <v>201950</v>
      </c>
      <c r="G304" s="52">
        <f t="shared" si="98"/>
        <v>99495</v>
      </c>
      <c r="H304" s="53">
        <f t="shared" si="99"/>
        <v>102455</v>
      </c>
      <c r="I304" s="53">
        <f t="shared" si="100"/>
        <v>79605</v>
      </c>
      <c r="J304" s="53">
        <f t="shared" si="101"/>
        <v>83144</v>
      </c>
      <c r="K304" s="50">
        <f t="shared" si="102"/>
        <v>19890</v>
      </c>
      <c r="L304" s="51">
        <f t="shared" si="103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hidden="1" x14ac:dyDescent="0.2">
      <c r="A305" s="31" t="s">
        <v>171</v>
      </c>
      <c r="B305" s="1" t="s">
        <v>460</v>
      </c>
      <c r="C305" s="30" t="str">
        <f t="shared" si="104"/>
        <v>LA England - Gedling</v>
      </c>
      <c r="D305" s="51">
        <f t="shared" si="95"/>
        <v>45358</v>
      </c>
      <c r="E305" s="51">
        <f t="shared" si="96"/>
        <v>49314</v>
      </c>
      <c r="F305" s="52">
        <f t="shared" si="97"/>
        <v>118239</v>
      </c>
      <c r="G305" s="52">
        <f t="shared" si="98"/>
        <v>57550</v>
      </c>
      <c r="H305" s="53">
        <f t="shared" si="99"/>
        <v>60689</v>
      </c>
      <c r="I305" s="53">
        <f t="shared" si="100"/>
        <v>45358</v>
      </c>
      <c r="J305" s="53">
        <f t="shared" si="101"/>
        <v>49314</v>
      </c>
      <c r="K305" s="50">
        <f t="shared" si="102"/>
        <v>12192</v>
      </c>
      <c r="L305" s="51">
        <f t="shared" si="103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hidden="1" x14ac:dyDescent="0.2">
      <c r="A306" s="31" t="s">
        <v>171</v>
      </c>
      <c r="B306" s="1" t="s">
        <v>461</v>
      </c>
      <c r="C306" s="30" t="str">
        <f t="shared" si="104"/>
        <v>LA England - Gloucester</v>
      </c>
      <c r="D306" s="51">
        <f t="shared" si="95"/>
        <v>49457</v>
      </c>
      <c r="E306" s="51">
        <f t="shared" si="96"/>
        <v>51464</v>
      </c>
      <c r="F306" s="52">
        <f t="shared" si="97"/>
        <v>129709</v>
      </c>
      <c r="G306" s="52">
        <f t="shared" si="98"/>
        <v>64144</v>
      </c>
      <c r="H306" s="53">
        <f t="shared" si="99"/>
        <v>65565</v>
      </c>
      <c r="I306" s="53">
        <f t="shared" si="100"/>
        <v>49457</v>
      </c>
      <c r="J306" s="53">
        <f t="shared" si="101"/>
        <v>51464</v>
      </c>
      <c r="K306" s="50">
        <f t="shared" si="102"/>
        <v>14687</v>
      </c>
      <c r="L306" s="51">
        <f t="shared" si="103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hidden="1" x14ac:dyDescent="0.2">
      <c r="A307" s="31" t="s">
        <v>171</v>
      </c>
      <c r="B307" s="1" t="s">
        <v>462</v>
      </c>
      <c r="C307" s="30" t="str">
        <f t="shared" si="104"/>
        <v>LA England - Gosport</v>
      </c>
      <c r="D307" s="51">
        <f t="shared" si="95"/>
        <v>32997</v>
      </c>
      <c r="E307" s="51">
        <f t="shared" si="96"/>
        <v>34245</v>
      </c>
      <c r="F307" s="52">
        <f t="shared" si="97"/>
        <v>84679</v>
      </c>
      <c r="G307" s="52">
        <f t="shared" si="98"/>
        <v>42105</v>
      </c>
      <c r="H307" s="53">
        <f t="shared" si="99"/>
        <v>42574</v>
      </c>
      <c r="I307" s="53">
        <f t="shared" si="100"/>
        <v>32997</v>
      </c>
      <c r="J307" s="53">
        <f t="shared" si="101"/>
        <v>34245</v>
      </c>
      <c r="K307" s="50">
        <f t="shared" si="102"/>
        <v>9108</v>
      </c>
      <c r="L307" s="51">
        <f t="shared" si="103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hidden="1" x14ac:dyDescent="0.2">
      <c r="A308" s="31" t="s">
        <v>171</v>
      </c>
      <c r="B308" s="1" t="s">
        <v>463</v>
      </c>
      <c r="C308" s="30" t="str">
        <f t="shared" si="104"/>
        <v>LA England - Gravesham</v>
      </c>
      <c r="D308" s="51">
        <f t="shared" si="95"/>
        <v>39534</v>
      </c>
      <c r="E308" s="51">
        <f t="shared" si="96"/>
        <v>41805</v>
      </c>
      <c r="F308" s="52">
        <f t="shared" si="97"/>
        <v>106890</v>
      </c>
      <c r="G308" s="52">
        <f t="shared" si="98"/>
        <v>52578</v>
      </c>
      <c r="H308" s="53">
        <f t="shared" si="99"/>
        <v>54312</v>
      </c>
      <c r="I308" s="53">
        <f t="shared" si="100"/>
        <v>39534</v>
      </c>
      <c r="J308" s="53">
        <f t="shared" si="101"/>
        <v>41805</v>
      </c>
      <c r="K308" s="50">
        <f t="shared" si="102"/>
        <v>13044</v>
      </c>
      <c r="L308" s="51">
        <f t="shared" si="103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hidden="1" x14ac:dyDescent="0.2">
      <c r="A309" s="31" t="s">
        <v>171</v>
      </c>
      <c r="B309" s="1" t="s">
        <v>464</v>
      </c>
      <c r="C309" s="30" t="str">
        <f t="shared" si="104"/>
        <v>LA England - Great Yarmouth</v>
      </c>
      <c r="D309" s="51">
        <f t="shared" si="95"/>
        <v>38863</v>
      </c>
      <c r="E309" s="51">
        <f t="shared" si="96"/>
        <v>40576</v>
      </c>
      <c r="F309" s="52">
        <f t="shared" si="97"/>
        <v>99198</v>
      </c>
      <c r="G309" s="52">
        <f t="shared" si="98"/>
        <v>48991</v>
      </c>
      <c r="H309" s="53">
        <f t="shared" si="99"/>
        <v>50207</v>
      </c>
      <c r="I309" s="53">
        <f t="shared" si="100"/>
        <v>38863</v>
      </c>
      <c r="J309" s="53">
        <f t="shared" si="101"/>
        <v>40576</v>
      </c>
      <c r="K309" s="50">
        <f t="shared" si="102"/>
        <v>10128</v>
      </c>
      <c r="L309" s="51">
        <f t="shared" si="103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hidden="1" x14ac:dyDescent="0.2">
      <c r="A310" s="31" t="s">
        <v>171</v>
      </c>
      <c r="B310" s="1" t="s">
        <v>465</v>
      </c>
      <c r="C310" s="30" t="str">
        <f t="shared" si="104"/>
        <v>LA England - Greenwich</v>
      </c>
      <c r="D310" s="51">
        <f t="shared" si="95"/>
        <v>110715</v>
      </c>
      <c r="E310" s="51">
        <f t="shared" si="96"/>
        <v>108825</v>
      </c>
      <c r="F310" s="52">
        <f t="shared" si="97"/>
        <v>289034</v>
      </c>
      <c r="G310" s="52">
        <f t="shared" si="98"/>
        <v>146138</v>
      </c>
      <c r="H310" s="53">
        <f t="shared" si="99"/>
        <v>142896</v>
      </c>
      <c r="I310" s="53">
        <f t="shared" si="100"/>
        <v>110715</v>
      </c>
      <c r="J310" s="53">
        <f t="shared" si="101"/>
        <v>108825</v>
      </c>
      <c r="K310" s="50">
        <f t="shared" si="102"/>
        <v>35423</v>
      </c>
      <c r="L310" s="51">
        <f t="shared" si="103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hidden="1" x14ac:dyDescent="0.2">
      <c r="A311" s="31" t="s">
        <v>171</v>
      </c>
      <c r="B311" s="1" t="s">
        <v>466</v>
      </c>
      <c r="C311" s="30" t="str">
        <f t="shared" si="104"/>
        <v>LA England - Guildford</v>
      </c>
      <c r="D311" s="51">
        <f t="shared" si="95"/>
        <v>60389</v>
      </c>
      <c r="E311" s="51">
        <f t="shared" si="96"/>
        <v>60595</v>
      </c>
      <c r="F311" s="52">
        <f t="shared" si="97"/>
        <v>150352</v>
      </c>
      <c r="G311" s="52">
        <f t="shared" si="98"/>
        <v>75512</v>
      </c>
      <c r="H311" s="53">
        <f t="shared" si="99"/>
        <v>74840</v>
      </c>
      <c r="I311" s="53">
        <f t="shared" si="100"/>
        <v>60389</v>
      </c>
      <c r="J311" s="53">
        <f t="shared" si="101"/>
        <v>60595</v>
      </c>
      <c r="K311" s="50">
        <f t="shared" si="102"/>
        <v>15123</v>
      </c>
      <c r="L311" s="51">
        <f t="shared" si="103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hidden="1" x14ac:dyDescent="0.2">
      <c r="A312" s="31" t="s">
        <v>171</v>
      </c>
      <c r="B312" s="1" t="s">
        <v>467</v>
      </c>
      <c r="C312" s="30" t="str">
        <f t="shared" si="104"/>
        <v>LA England - Hackney</v>
      </c>
      <c r="D312" s="51">
        <f t="shared" si="95"/>
        <v>107855</v>
      </c>
      <c r="E312" s="51">
        <f t="shared" si="96"/>
        <v>109258</v>
      </c>
      <c r="F312" s="52">
        <f t="shared" si="97"/>
        <v>280941</v>
      </c>
      <c r="G312" s="52">
        <f t="shared" si="98"/>
        <v>140381</v>
      </c>
      <c r="H312" s="53">
        <f t="shared" si="99"/>
        <v>140560</v>
      </c>
      <c r="I312" s="53">
        <f t="shared" si="100"/>
        <v>107855</v>
      </c>
      <c r="J312" s="53">
        <f t="shared" si="101"/>
        <v>109258</v>
      </c>
      <c r="K312" s="50">
        <f t="shared" si="102"/>
        <v>32526</v>
      </c>
      <c r="L312" s="51">
        <f t="shared" si="103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hidden="1" x14ac:dyDescent="0.2">
      <c r="A313" s="31" t="s">
        <v>171</v>
      </c>
      <c r="B313" s="1" t="s">
        <v>468</v>
      </c>
      <c r="C313" s="30" t="str">
        <f t="shared" si="104"/>
        <v>LA England - Halton</v>
      </c>
      <c r="D313" s="51">
        <f t="shared" si="95"/>
        <v>48515</v>
      </c>
      <c r="E313" s="51">
        <f t="shared" si="96"/>
        <v>52399</v>
      </c>
      <c r="F313" s="52">
        <f t="shared" si="97"/>
        <v>129759</v>
      </c>
      <c r="G313" s="52">
        <f t="shared" si="98"/>
        <v>63295</v>
      </c>
      <c r="H313" s="53">
        <f t="shared" si="99"/>
        <v>66464</v>
      </c>
      <c r="I313" s="53">
        <f t="shared" si="100"/>
        <v>48515</v>
      </c>
      <c r="J313" s="53">
        <f t="shared" si="101"/>
        <v>52399</v>
      </c>
      <c r="K313" s="50">
        <f t="shared" si="102"/>
        <v>14780</v>
      </c>
      <c r="L313" s="51">
        <f t="shared" si="103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hidden="1" x14ac:dyDescent="0.2">
      <c r="A314" s="31" t="s">
        <v>171</v>
      </c>
      <c r="B314" s="1" t="s">
        <v>469</v>
      </c>
      <c r="C314" s="30" t="str">
        <f t="shared" si="104"/>
        <v>LA England - Hambleton</v>
      </c>
      <c r="D314" s="51">
        <f t="shared" si="95"/>
        <v>36546</v>
      </c>
      <c r="E314" s="51">
        <f t="shared" si="96"/>
        <v>38920</v>
      </c>
      <c r="F314" s="52">
        <f t="shared" si="97"/>
        <v>91932</v>
      </c>
      <c r="G314" s="52">
        <f t="shared" si="98"/>
        <v>44992</v>
      </c>
      <c r="H314" s="53">
        <f t="shared" si="99"/>
        <v>46940</v>
      </c>
      <c r="I314" s="53">
        <f t="shared" si="100"/>
        <v>36546</v>
      </c>
      <c r="J314" s="53">
        <f t="shared" si="101"/>
        <v>38920</v>
      </c>
      <c r="K314" s="50">
        <f t="shared" si="102"/>
        <v>8446</v>
      </c>
      <c r="L314" s="51">
        <f t="shared" si="103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hidden="1" x14ac:dyDescent="0.2">
      <c r="A315" s="31" t="s">
        <v>171</v>
      </c>
      <c r="B315" s="1" t="s">
        <v>470</v>
      </c>
      <c r="C315" s="30" t="str">
        <f t="shared" si="104"/>
        <v>LA England - Hammersmith and Fulham</v>
      </c>
      <c r="D315" s="51">
        <f t="shared" si="95"/>
        <v>72164</v>
      </c>
      <c r="E315" s="51">
        <f t="shared" si="96"/>
        <v>74269</v>
      </c>
      <c r="F315" s="52">
        <f t="shared" si="97"/>
        <v>183544</v>
      </c>
      <c r="G315" s="52">
        <f t="shared" si="98"/>
        <v>90972</v>
      </c>
      <c r="H315" s="53">
        <f t="shared" si="99"/>
        <v>92572</v>
      </c>
      <c r="I315" s="53">
        <f t="shared" si="100"/>
        <v>72164</v>
      </c>
      <c r="J315" s="53">
        <f t="shared" si="101"/>
        <v>74269</v>
      </c>
      <c r="K315" s="50">
        <f t="shared" si="102"/>
        <v>18808</v>
      </c>
      <c r="L315" s="51">
        <f t="shared" si="103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hidden="1" x14ac:dyDescent="0.2">
      <c r="A316" s="31" t="s">
        <v>171</v>
      </c>
      <c r="B316" s="1" t="s">
        <v>471</v>
      </c>
      <c r="C316" s="30" t="str">
        <f t="shared" si="104"/>
        <v>LA England - Harborough</v>
      </c>
      <c r="D316" s="51">
        <f t="shared" si="95"/>
        <v>36903</v>
      </c>
      <c r="E316" s="51">
        <f t="shared" si="96"/>
        <v>38958</v>
      </c>
      <c r="F316" s="52">
        <f t="shared" si="97"/>
        <v>95537</v>
      </c>
      <c r="G316" s="52">
        <f t="shared" si="98"/>
        <v>47084</v>
      </c>
      <c r="H316" s="53">
        <f t="shared" si="99"/>
        <v>48453</v>
      </c>
      <c r="I316" s="53">
        <f t="shared" si="100"/>
        <v>36903</v>
      </c>
      <c r="J316" s="53">
        <f t="shared" si="101"/>
        <v>38958</v>
      </c>
      <c r="K316" s="50">
        <f t="shared" si="102"/>
        <v>10181</v>
      </c>
      <c r="L316" s="51">
        <f t="shared" si="103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hidden="1" x14ac:dyDescent="0.2">
      <c r="A317" s="31" t="s">
        <v>171</v>
      </c>
      <c r="B317" s="1" t="s">
        <v>472</v>
      </c>
      <c r="C317" s="30" t="str">
        <f t="shared" si="104"/>
        <v>LA England - Haringey</v>
      </c>
      <c r="D317" s="51">
        <f t="shared" si="95"/>
        <v>105036</v>
      </c>
      <c r="E317" s="51">
        <f t="shared" si="96"/>
        <v>101863</v>
      </c>
      <c r="F317" s="52">
        <f t="shared" si="97"/>
        <v>266357</v>
      </c>
      <c r="G317" s="52">
        <f t="shared" si="98"/>
        <v>135322</v>
      </c>
      <c r="H317" s="53">
        <f t="shared" si="99"/>
        <v>131035</v>
      </c>
      <c r="I317" s="53">
        <f t="shared" si="100"/>
        <v>105036</v>
      </c>
      <c r="J317" s="53">
        <f t="shared" si="101"/>
        <v>101863</v>
      </c>
      <c r="K317" s="50">
        <f t="shared" si="102"/>
        <v>30286</v>
      </c>
      <c r="L317" s="51">
        <f t="shared" si="103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hidden="1" x14ac:dyDescent="0.2">
      <c r="A318" s="31" t="s">
        <v>171</v>
      </c>
      <c r="B318" s="1" t="s">
        <v>473</v>
      </c>
      <c r="C318" s="30" t="str">
        <f t="shared" si="104"/>
        <v>LA England - Harlow</v>
      </c>
      <c r="D318" s="51">
        <f t="shared" si="95"/>
        <v>31194</v>
      </c>
      <c r="E318" s="51">
        <f t="shared" si="96"/>
        <v>34217</v>
      </c>
      <c r="F318" s="52">
        <f t="shared" si="97"/>
        <v>87280</v>
      </c>
      <c r="G318" s="52">
        <f t="shared" si="98"/>
        <v>42379</v>
      </c>
      <c r="H318" s="53">
        <f t="shared" si="99"/>
        <v>44901</v>
      </c>
      <c r="I318" s="53">
        <f t="shared" si="100"/>
        <v>31194</v>
      </c>
      <c r="J318" s="53">
        <f t="shared" si="101"/>
        <v>34217</v>
      </c>
      <c r="K318" s="50">
        <f t="shared" si="102"/>
        <v>11185</v>
      </c>
      <c r="L318" s="51">
        <f t="shared" si="103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hidden="1" x14ac:dyDescent="0.2">
      <c r="A319" s="31" t="s">
        <v>171</v>
      </c>
      <c r="B319" s="1" t="s">
        <v>474</v>
      </c>
      <c r="C319" s="30" t="str">
        <f t="shared" si="104"/>
        <v>LA England - Harrogate</v>
      </c>
      <c r="D319" s="51">
        <f t="shared" si="95"/>
        <v>61918</v>
      </c>
      <c r="E319" s="51">
        <f t="shared" si="96"/>
        <v>66477</v>
      </c>
      <c r="F319" s="52">
        <f t="shared" si="97"/>
        <v>161545</v>
      </c>
      <c r="G319" s="52">
        <f t="shared" si="98"/>
        <v>79180</v>
      </c>
      <c r="H319" s="53">
        <f t="shared" si="99"/>
        <v>82365</v>
      </c>
      <c r="I319" s="53">
        <f t="shared" si="100"/>
        <v>61918</v>
      </c>
      <c r="J319" s="53">
        <f t="shared" si="101"/>
        <v>66477</v>
      </c>
      <c r="K319" s="50">
        <f t="shared" si="102"/>
        <v>17262</v>
      </c>
      <c r="L319" s="51">
        <f t="shared" si="103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hidden="1" x14ac:dyDescent="0.2">
      <c r="A320" s="31" t="s">
        <v>171</v>
      </c>
      <c r="B320" s="1" t="s">
        <v>475</v>
      </c>
      <c r="C320" s="30" t="str">
        <f t="shared" si="104"/>
        <v>LA England - Harrow</v>
      </c>
      <c r="D320" s="51">
        <f t="shared" si="95"/>
        <v>95968</v>
      </c>
      <c r="E320" s="51">
        <f t="shared" si="96"/>
        <v>96399</v>
      </c>
      <c r="F320" s="52">
        <f t="shared" si="97"/>
        <v>252338</v>
      </c>
      <c r="G320" s="52">
        <f t="shared" si="98"/>
        <v>126802</v>
      </c>
      <c r="H320" s="53">
        <f t="shared" si="99"/>
        <v>125536</v>
      </c>
      <c r="I320" s="53">
        <f t="shared" si="100"/>
        <v>95968</v>
      </c>
      <c r="J320" s="53">
        <f t="shared" si="101"/>
        <v>96399</v>
      </c>
      <c r="K320" s="50">
        <f t="shared" si="102"/>
        <v>30834</v>
      </c>
      <c r="L320" s="51">
        <f t="shared" si="103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hidden="1" x14ac:dyDescent="0.2">
      <c r="A321" s="31" t="s">
        <v>171</v>
      </c>
      <c r="B321" s="1" t="s">
        <v>476</v>
      </c>
      <c r="C321" s="30" t="str">
        <f t="shared" si="104"/>
        <v>LA England - Hart</v>
      </c>
      <c r="D321" s="51">
        <f t="shared" si="95"/>
        <v>37086</v>
      </c>
      <c r="E321" s="51">
        <f t="shared" si="96"/>
        <v>38820</v>
      </c>
      <c r="F321" s="52">
        <f t="shared" si="97"/>
        <v>97608</v>
      </c>
      <c r="G321" s="52">
        <f t="shared" si="98"/>
        <v>48215</v>
      </c>
      <c r="H321" s="53">
        <f t="shared" si="99"/>
        <v>49393</v>
      </c>
      <c r="I321" s="53">
        <f t="shared" si="100"/>
        <v>37086</v>
      </c>
      <c r="J321" s="53">
        <f t="shared" si="101"/>
        <v>38820</v>
      </c>
      <c r="K321" s="50">
        <f t="shared" si="102"/>
        <v>11129</v>
      </c>
      <c r="L321" s="51">
        <f t="shared" si="103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hidden="1" x14ac:dyDescent="0.2">
      <c r="A322" s="31" t="s">
        <v>171</v>
      </c>
      <c r="B322" s="1" t="s">
        <v>477</v>
      </c>
      <c r="C322" s="30" t="str">
        <f t="shared" si="104"/>
        <v>LA England - Hartlepool</v>
      </c>
      <c r="D322" s="51">
        <f t="shared" si="95"/>
        <v>35705</v>
      </c>
      <c r="E322" s="51">
        <f t="shared" si="96"/>
        <v>38023</v>
      </c>
      <c r="F322" s="52">
        <f t="shared" si="97"/>
        <v>93836</v>
      </c>
      <c r="G322" s="52">
        <f t="shared" si="98"/>
        <v>46005</v>
      </c>
      <c r="H322" s="53">
        <f t="shared" si="99"/>
        <v>47831</v>
      </c>
      <c r="I322" s="53">
        <f t="shared" si="100"/>
        <v>35705</v>
      </c>
      <c r="J322" s="53">
        <f t="shared" si="101"/>
        <v>38023</v>
      </c>
      <c r="K322" s="50">
        <f t="shared" si="102"/>
        <v>10300</v>
      </c>
      <c r="L322" s="51">
        <f t="shared" si="103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hidden="1" x14ac:dyDescent="0.2">
      <c r="A323" s="31" t="s">
        <v>171</v>
      </c>
      <c r="B323" s="1" t="s">
        <v>478</v>
      </c>
      <c r="C323" s="30" t="str">
        <f t="shared" si="104"/>
        <v>LA England - Hastings</v>
      </c>
      <c r="D323" s="51">
        <f t="shared" si="95"/>
        <v>35462</v>
      </c>
      <c r="E323" s="51">
        <f t="shared" si="96"/>
        <v>37937</v>
      </c>
      <c r="F323" s="52">
        <f t="shared" si="97"/>
        <v>92554</v>
      </c>
      <c r="G323" s="52">
        <f t="shared" si="98"/>
        <v>45286</v>
      </c>
      <c r="H323" s="53">
        <f t="shared" si="99"/>
        <v>47268</v>
      </c>
      <c r="I323" s="53">
        <f t="shared" si="100"/>
        <v>35462</v>
      </c>
      <c r="J323" s="53">
        <f t="shared" si="101"/>
        <v>37937</v>
      </c>
      <c r="K323" s="50">
        <f t="shared" si="102"/>
        <v>9824</v>
      </c>
      <c r="L323" s="51">
        <f t="shared" si="103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hidden="1" x14ac:dyDescent="0.2">
      <c r="A324" s="31" t="s">
        <v>171</v>
      </c>
      <c r="B324" s="1" t="s">
        <v>479</v>
      </c>
      <c r="C324" s="30" t="str">
        <f t="shared" si="104"/>
        <v>LA England - Havant</v>
      </c>
      <c r="D324" s="51">
        <f t="shared" si="95"/>
        <v>48312</v>
      </c>
      <c r="E324" s="51">
        <f t="shared" si="96"/>
        <v>52994</v>
      </c>
      <c r="F324" s="52">
        <f t="shared" si="97"/>
        <v>126339</v>
      </c>
      <c r="G324" s="52">
        <f t="shared" si="98"/>
        <v>61231</v>
      </c>
      <c r="H324" s="53">
        <f t="shared" si="99"/>
        <v>65108</v>
      </c>
      <c r="I324" s="53">
        <f t="shared" si="100"/>
        <v>48312</v>
      </c>
      <c r="J324" s="53">
        <f t="shared" si="101"/>
        <v>52994</v>
      </c>
      <c r="K324" s="50">
        <f t="shared" si="102"/>
        <v>12919</v>
      </c>
      <c r="L324" s="51">
        <f t="shared" si="103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hidden="1" x14ac:dyDescent="0.2">
      <c r="A325" s="31" t="s">
        <v>171</v>
      </c>
      <c r="B325" s="1" t="s">
        <v>480</v>
      </c>
      <c r="C325" s="30" t="str">
        <f t="shared" si="104"/>
        <v>LA England - Havering</v>
      </c>
      <c r="D325" s="51">
        <f t="shared" si="95"/>
        <v>95499</v>
      </c>
      <c r="E325" s="51">
        <f t="shared" si="96"/>
        <v>106132</v>
      </c>
      <c r="F325" s="52">
        <f t="shared" si="97"/>
        <v>260651</v>
      </c>
      <c r="G325" s="52">
        <f t="shared" si="98"/>
        <v>125614</v>
      </c>
      <c r="H325" s="53">
        <f t="shared" si="99"/>
        <v>135037</v>
      </c>
      <c r="I325" s="53">
        <f t="shared" si="100"/>
        <v>95499</v>
      </c>
      <c r="J325" s="53">
        <f t="shared" si="101"/>
        <v>106132</v>
      </c>
      <c r="K325" s="50">
        <f t="shared" si="102"/>
        <v>30115</v>
      </c>
      <c r="L325" s="51">
        <f t="shared" si="103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hidden="1" x14ac:dyDescent="0.2">
      <c r="A326" s="31" t="s">
        <v>171</v>
      </c>
      <c r="B326" s="1" t="s">
        <v>481</v>
      </c>
      <c r="C326" s="30" t="str">
        <f t="shared" si="104"/>
        <v>LA England - Herefordshire, County of</v>
      </c>
      <c r="D326" s="51">
        <f t="shared" si="95"/>
        <v>77142</v>
      </c>
      <c r="E326" s="51">
        <f t="shared" si="96"/>
        <v>80444</v>
      </c>
      <c r="F326" s="52">
        <f t="shared" si="97"/>
        <v>193615</v>
      </c>
      <c r="G326" s="52">
        <f t="shared" si="98"/>
        <v>95775</v>
      </c>
      <c r="H326" s="53">
        <f t="shared" si="99"/>
        <v>97840</v>
      </c>
      <c r="I326" s="53">
        <f t="shared" si="100"/>
        <v>77142</v>
      </c>
      <c r="J326" s="53">
        <f t="shared" si="101"/>
        <v>80444</v>
      </c>
      <c r="K326" s="50">
        <f t="shared" si="102"/>
        <v>18633</v>
      </c>
      <c r="L326" s="51">
        <f t="shared" si="103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hidden="1" x14ac:dyDescent="0.2">
      <c r="A327" s="31" t="s">
        <v>171</v>
      </c>
      <c r="B327" s="1" t="s">
        <v>482</v>
      </c>
      <c r="C327" s="30" t="str">
        <f t="shared" si="104"/>
        <v>LA England - Hertsmere</v>
      </c>
      <c r="D327" s="51">
        <f t="shared" si="95"/>
        <v>37573</v>
      </c>
      <c r="E327" s="51">
        <f t="shared" si="96"/>
        <v>42699</v>
      </c>
      <c r="F327" s="52">
        <f t="shared" si="97"/>
        <v>105471</v>
      </c>
      <c r="G327" s="52">
        <f t="shared" si="98"/>
        <v>50420</v>
      </c>
      <c r="H327" s="53">
        <f t="shared" si="99"/>
        <v>55051</v>
      </c>
      <c r="I327" s="53">
        <f t="shared" si="100"/>
        <v>37573</v>
      </c>
      <c r="J327" s="53">
        <f t="shared" si="101"/>
        <v>42699</v>
      </c>
      <c r="K327" s="50">
        <f t="shared" si="102"/>
        <v>12847</v>
      </c>
      <c r="L327" s="51">
        <f t="shared" si="103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hidden="1" x14ac:dyDescent="0.2">
      <c r="A328" s="31" t="s">
        <v>171</v>
      </c>
      <c r="B328" s="1" t="s">
        <v>483</v>
      </c>
      <c r="C328" s="30" t="str">
        <f t="shared" si="104"/>
        <v>LA England - High Peak</v>
      </c>
      <c r="D328" s="51">
        <f t="shared" si="95"/>
        <v>36682</v>
      </c>
      <c r="E328" s="51">
        <f t="shared" si="96"/>
        <v>38355</v>
      </c>
      <c r="F328" s="52">
        <f t="shared" si="97"/>
        <v>92633</v>
      </c>
      <c r="G328" s="52">
        <f t="shared" si="98"/>
        <v>45639</v>
      </c>
      <c r="H328" s="53">
        <f t="shared" si="99"/>
        <v>46994</v>
      </c>
      <c r="I328" s="53">
        <f t="shared" si="100"/>
        <v>36682</v>
      </c>
      <c r="J328" s="53">
        <f t="shared" si="101"/>
        <v>38355</v>
      </c>
      <c r="K328" s="50">
        <f t="shared" si="102"/>
        <v>8957</v>
      </c>
      <c r="L328" s="51">
        <f t="shared" si="103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hidden="1" x14ac:dyDescent="0.2">
      <c r="A329" s="31" t="s">
        <v>171</v>
      </c>
      <c r="B329" s="1" t="s">
        <v>484</v>
      </c>
      <c r="C329" s="30" t="str">
        <f t="shared" si="104"/>
        <v>LA England - Hillingdon</v>
      </c>
      <c r="D329" s="51">
        <f t="shared" si="95"/>
        <v>117493</v>
      </c>
      <c r="E329" s="51">
        <f t="shared" si="96"/>
        <v>116876</v>
      </c>
      <c r="F329" s="52">
        <f t="shared" si="97"/>
        <v>309014</v>
      </c>
      <c r="G329" s="52">
        <f t="shared" si="98"/>
        <v>155965</v>
      </c>
      <c r="H329" s="53">
        <f t="shared" si="99"/>
        <v>153049</v>
      </c>
      <c r="I329" s="53">
        <f t="shared" si="100"/>
        <v>117493</v>
      </c>
      <c r="J329" s="53">
        <f t="shared" si="101"/>
        <v>116876</v>
      </c>
      <c r="K329" s="50">
        <f t="shared" si="102"/>
        <v>38472</v>
      </c>
      <c r="L329" s="51">
        <f t="shared" si="103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hidden="1" x14ac:dyDescent="0.2">
      <c r="A330" s="31" t="s">
        <v>171</v>
      </c>
      <c r="B330" s="1" t="s">
        <v>485</v>
      </c>
      <c r="C330" s="30" t="str">
        <f t="shared" si="104"/>
        <v>LA England - Hinckley and Bosworth</v>
      </c>
      <c r="D330" s="51">
        <f t="shared" ref="D330:D393" si="105">I330</f>
        <v>44178</v>
      </c>
      <c r="E330" s="51">
        <f t="shared" ref="E330:E393" si="106">J330</f>
        <v>46786</v>
      </c>
      <c r="F330" s="52">
        <f t="shared" ref="F330:F393" si="107">G330+H330</f>
        <v>113666</v>
      </c>
      <c r="G330" s="52">
        <f t="shared" ref="G330:G393" si="108">SUM(M330:CY330)</f>
        <v>55917</v>
      </c>
      <c r="H330" s="53">
        <f t="shared" ref="H330:H393" si="109">SUM(CZ330:GL330)</f>
        <v>57749</v>
      </c>
      <c r="I330" s="53">
        <f t="shared" ref="I330:I393" si="110">SUM(AE330:CY330)</f>
        <v>44178</v>
      </c>
      <c r="J330" s="53">
        <f t="shared" ref="J330:J393" si="111">SUM(DR330:GL330)</f>
        <v>46786</v>
      </c>
      <c r="K330" s="50">
        <f t="shared" ref="K330:K390" si="112">SUM(M330:AD330)</f>
        <v>11739</v>
      </c>
      <c r="L330" s="51">
        <f t="shared" ref="L330:L393" si="113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hidden="1" x14ac:dyDescent="0.2">
      <c r="A331" s="31" t="s">
        <v>171</v>
      </c>
      <c r="B331" s="1" t="s">
        <v>486</v>
      </c>
      <c r="C331" s="30" t="str">
        <f t="shared" si="104"/>
        <v>LA England - Horsham</v>
      </c>
      <c r="D331" s="51">
        <f t="shared" si="105"/>
        <v>55450</v>
      </c>
      <c r="E331" s="51">
        <f t="shared" si="106"/>
        <v>60292</v>
      </c>
      <c r="F331" s="52">
        <f t="shared" si="107"/>
        <v>145474</v>
      </c>
      <c r="G331" s="52">
        <f t="shared" si="108"/>
        <v>70673</v>
      </c>
      <c r="H331" s="53">
        <f t="shared" si="109"/>
        <v>74801</v>
      </c>
      <c r="I331" s="53">
        <f t="shared" si="110"/>
        <v>55450</v>
      </c>
      <c r="J331" s="53">
        <f t="shared" si="111"/>
        <v>60292</v>
      </c>
      <c r="K331" s="50">
        <f t="shared" si="112"/>
        <v>15223</v>
      </c>
      <c r="L331" s="51">
        <f t="shared" si="113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hidden="1" x14ac:dyDescent="0.2">
      <c r="A332" s="31" t="s">
        <v>171</v>
      </c>
      <c r="B332" s="1" t="s">
        <v>487</v>
      </c>
      <c r="C332" s="30" t="str">
        <f t="shared" ref="C332:C395" si="114">CONCATENATE(A332," - ",B332)</f>
        <v>LA England - Hounslow</v>
      </c>
      <c r="D332" s="51">
        <f t="shared" si="105"/>
        <v>105183</v>
      </c>
      <c r="E332" s="51">
        <f t="shared" si="106"/>
        <v>100811</v>
      </c>
      <c r="F332" s="52">
        <f t="shared" si="107"/>
        <v>271767</v>
      </c>
      <c r="G332" s="52">
        <f t="shared" si="108"/>
        <v>138734</v>
      </c>
      <c r="H332" s="53">
        <f t="shared" si="109"/>
        <v>133033</v>
      </c>
      <c r="I332" s="53">
        <f t="shared" si="110"/>
        <v>105183</v>
      </c>
      <c r="J332" s="53">
        <f t="shared" si="111"/>
        <v>100811</v>
      </c>
      <c r="K332" s="50">
        <f t="shared" si="112"/>
        <v>33551</v>
      </c>
      <c r="L332" s="51">
        <f t="shared" si="113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hidden="1" x14ac:dyDescent="0.2">
      <c r="A333" s="31" t="s">
        <v>171</v>
      </c>
      <c r="B333" s="1" t="s">
        <v>488</v>
      </c>
      <c r="C333" s="30" t="str">
        <f t="shared" si="114"/>
        <v>LA England - Huntingdonshire</v>
      </c>
      <c r="D333" s="51">
        <f t="shared" si="105"/>
        <v>70063</v>
      </c>
      <c r="E333" s="51">
        <f t="shared" si="106"/>
        <v>71986</v>
      </c>
      <c r="F333" s="52">
        <f t="shared" si="107"/>
        <v>178985</v>
      </c>
      <c r="G333" s="52">
        <f t="shared" si="108"/>
        <v>89158</v>
      </c>
      <c r="H333" s="53">
        <f t="shared" si="109"/>
        <v>89827</v>
      </c>
      <c r="I333" s="53">
        <f t="shared" si="110"/>
        <v>70063</v>
      </c>
      <c r="J333" s="53">
        <f t="shared" si="111"/>
        <v>71986</v>
      </c>
      <c r="K333" s="50">
        <f t="shared" si="112"/>
        <v>19095</v>
      </c>
      <c r="L333" s="51">
        <f t="shared" si="113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hidden="1" x14ac:dyDescent="0.2">
      <c r="A334" s="31" t="s">
        <v>171</v>
      </c>
      <c r="B334" s="1" t="s">
        <v>489</v>
      </c>
      <c r="C334" s="30" t="str">
        <f t="shared" si="114"/>
        <v>LA England - Hyndburn</v>
      </c>
      <c r="D334" s="51">
        <f t="shared" si="105"/>
        <v>30471</v>
      </c>
      <c r="E334" s="51">
        <f t="shared" si="106"/>
        <v>31889</v>
      </c>
      <c r="F334" s="52">
        <f t="shared" si="107"/>
        <v>81133</v>
      </c>
      <c r="G334" s="52">
        <f t="shared" si="108"/>
        <v>40112</v>
      </c>
      <c r="H334" s="53">
        <f t="shared" si="109"/>
        <v>41021</v>
      </c>
      <c r="I334" s="53">
        <f t="shared" si="110"/>
        <v>30471</v>
      </c>
      <c r="J334" s="53">
        <f t="shared" si="111"/>
        <v>31889</v>
      </c>
      <c r="K334" s="50">
        <f t="shared" si="112"/>
        <v>9641</v>
      </c>
      <c r="L334" s="51">
        <f t="shared" si="113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hidden="1" x14ac:dyDescent="0.2">
      <c r="A335" s="31" t="s">
        <v>171</v>
      </c>
      <c r="B335" s="1" t="s">
        <v>490</v>
      </c>
      <c r="C335" s="30" t="str">
        <f t="shared" si="114"/>
        <v>LA England - Ipswich</v>
      </c>
      <c r="D335" s="51">
        <f t="shared" si="105"/>
        <v>52066</v>
      </c>
      <c r="E335" s="51">
        <f t="shared" si="106"/>
        <v>52995</v>
      </c>
      <c r="F335" s="52">
        <f t="shared" si="107"/>
        <v>135979</v>
      </c>
      <c r="G335" s="52">
        <f t="shared" si="108"/>
        <v>67993</v>
      </c>
      <c r="H335" s="53">
        <f t="shared" si="109"/>
        <v>67986</v>
      </c>
      <c r="I335" s="53">
        <f t="shared" si="110"/>
        <v>52066</v>
      </c>
      <c r="J335" s="53">
        <f t="shared" si="111"/>
        <v>52995</v>
      </c>
      <c r="K335" s="50">
        <f t="shared" si="112"/>
        <v>15927</v>
      </c>
      <c r="L335" s="51">
        <f t="shared" si="113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hidden="1" x14ac:dyDescent="0.2">
      <c r="A336" s="31" t="s">
        <v>171</v>
      </c>
      <c r="B336" s="1" t="s">
        <v>491</v>
      </c>
      <c r="C336" s="30" t="str">
        <f t="shared" si="114"/>
        <v>LA England - Isle of Wight</v>
      </c>
      <c r="D336" s="51">
        <f t="shared" si="105"/>
        <v>57000</v>
      </c>
      <c r="E336" s="51">
        <f t="shared" si="106"/>
        <v>60623</v>
      </c>
      <c r="F336" s="52">
        <f t="shared" si="107"/>
        <v>142296</v>
      </c>
      <c r="G336" s="52">
        <f t="shared" si="108"/>
        <v>69784</v>
      </c>
      <c r="H336" s="53">
        <f t="shared" si="109"/>
        <v>72512</v>
      </c>
      <c r="I336" s="53">
        <f t="shared" si="110"/>
        <v>57000</v>
      </c>
      <c r="J336" s="53">
        <f t="shared" si="111"/>
        <v>60623</v>
      </c>
      <c r="K336" s="50">
        <f t="shared" si="112"/>
        <v>12784</v>
      </c>
      <c r="L336" s="51">
        <f t="shared" si="113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hidden="1" x14ac:dyDescent="0.2">
      <c r="A337" s="31" t="s">
        <v>171</v>
      </c>
      <c r="B337" s="1" t="s">
        <v>492</v>
      </c>
      <c r="C337" s="30" t="str">
        <f t="shared" si="114"/>
        <v>LA England - Isles of Scilly</v>
      </c>
      <c r="D337" s="51">
        <f t="shared" si="105"/>
        <v>897</v>
      </c>
      <c r="E337" s="51">
        <f t="shared" si="106"/>
        <v>990</v>
      </c>
      <c r="F337" s="52">
        <f t="shared" si="107"/>
        <v>2226</v>
      </c>
      <c r="G337" s="52">
        <f t="shared" si="108"/>
        <v>1077</v>
      </c>
      <c r="H337" s="53">
        <f t="shared" si="109"/>
        <v>1149</v>
      </c>
      <c r="I337" s="53">
        <f t="shared" si="110"/>
        <v>897</v>
      </c>
      <c r="J337" s="53">
        <f t="shared" si="111"/>
        <v>990</v>
      </c>
      <c r="K337" s="50">
        <f t="shared" si="112"/>
        <v>180</v>
      </c>
      <c r="L337" s="51">
        <f t="shared" si="113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hidden="1" x14ac:dyDescent="0.2">
      <c r="A338" s="31" t="s">
        <v>171</v>
      </c>
      <c r="B338" s="1" t="s">
        <v>493</v>
      </c>
      <c r="C338" s="30" t="str">
        <f t="shared" si="114"/>
        <v>LA England - Islington</v>
      </c>
      <c r="D338" s="51">
        <f t="shared" si="105"/>
        <v>103060</v>
      </c>
      <c r="E338" s="51">
        <f t="shared" si="106"/>
        <v>101823</v>
      </c>
      <c r="F338" s="52">
        <f t="shared" si="107"/>
        <v>248115</v>
      </c>
      <c r="G338" s="52">
        <f t="shared" si="108"/>
        <v>125239</v>
      </c>
      <c r="H338" s="53">
        <f t="shared" si="109"/>
        <v>122876</v>
      </c>
      <c r="I338" s="53">
        <f t="shared" si="110"/>
        <v>103060</v>
      </c>
      <c r="J338" s="53">
        <f t="shared" si="111"/>
        <v>101823</v>
      </c>
      <c r="K338" s="50">
        <f t="shared" si="112"/>
        <v>22179</v>
      </c>
      <c r="L338" s="51">
        <f t="shared" si="113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hidden="1" x14ac:dyDescent="0.2">
      <c r="A339" s="31" t="s">
        <v>171</v>
      </c>
      <c r="B339" s="1" t="s">
        <v>494</v>
      </c>
      <c r="C339" s="30" t="str">
        <f t="shared" si="114"/>
        <v>LA England - Kensington and Chelsea</v>
      </c>
      <c r="D339" s="51">
        <f t="shared" si="105"/>
        <v>63878</v>
      </c>
      <c r="E339" s="51">
        <f t="shared" si="106"/>
        <v>63880</v>
      </c>
      <c r="F339" s="52">
        <f t="shared" si="107"/>
        <v>156864</v>
      </c>
      <c r="G339" s="52">
        <f t="shared" si="108"/>
        <v>78889</v>
      </c>
      <c r="H339" s="53">
        <f t="shared" si="109"/>
        <v>77975</v>
      </c>
      <c r="I339" s="53">
        <f t="shared" si="110"/>
        <v>63878</v>
      </c>
      <c r="J339" s="53">
        <f t="shared" si="111"/>
        <v>63880</v>
      </c>
      <c r="K339" s="50">
        <f t="shared" si="112"/>
        <v>15011</v>
      </c>
      <c r="L339" s="51">
        <f t="shared" si="113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hidden="1" x14ac:dyDescent="0.2">
      <c r="A340" s="31" t="s">
        <v>171</v>
      </c>
      <c r="B340" s="1" t="s">
        <v>495</v>
      </c>
      <c r="C340" s="30" t="str">
        <f t="shared" si="114"/>
        <v>LA England - Kettering</v>
      </c>
      <c r="D340" s="51">
        <f t="shared" si="105"/>
        <v>38567</v>
      </c>
      <c r="E340" s="51">
        <f t="shared" si="106"/>
        <v>40317</v>
      </c>
      <c r="F340" s="52">
        <f t="shared" si="107"/>
        <v>102211</v>
      </c>
      <c r="G340" s="52">
        <f t="shared" si="108"/>
        <v>50483</v>
      </c>
      <c r="H340" s="53">
        <f t="shared" si="109"/>
        <v>51728</v>
      </c>
      <c r="I340" s="53">
        <f t="shared" si="110"/>
        <v>38567</v>
      </c>
      <c r="J340" s="53">
        <f t="shared" si="111"/>
        <v>40317</v>
      </c>
      <c r="K340" s="50">
        <f t="shared" si="112"/>
        <v>11916</v>
      </c>
      <c r="L340" s="51">
        <f t="shared" si="113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hidden="1" x14ac:dyDescent="0.2">
      <c r="A341" s="31" t="s">
        <v>171</v>
      </c>
      <c r="B341" s="1" t="s">
        <v>496</v>
      </c>
      <c r="C341" s="30" t="str">
        <f t="shared" si="114"/>
        <v>LA England - King's Lynn and West Norfolk</v>
      </c>
      <c r="D341" s="51">
        <f t="shared" si="105"/>
        <v>58785</v>
      </c>
      <c r="E341" s="51">
        <f t="shared" si="106"/>
        <v>62866</v>
      </c>
      <c r="F341" s="52">
        <f t="shared" si="107"/>
        <v>151245</v>
      </c>
      <c r="G341" s="52">
        <f t="shared" si="108"/>
        <v>73884</v>
      </c>
      <c r="H341" s="53">
        <f t="shared" si="109"/>
        <v>77361</v>
      </c>
      <c r="I341" s="53">
        <f t="shared" si="110"/>
        <v>58785</v>
      </c>
      <c r="J341" s="53">
        <f t="shared" si="111"/>
        <v>62866</v>
      </c>
      <c r="K341" s="50">
        <f t="shared" si="112"/>
        <v>15099</v>
      </c>
      <c r="L341" s="51">
        <f t="shared" si="113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hidden="1" x14ac:dyDescent="0.2">
      <c r="A342" s="31" t="s">
        <v>171</v>
      </c>
      <c r="B342" s="1" t="s">
        <v>497</v>
      </c>
      <c r="C342" s="30" t="str">
        <f t="shared" si="114"/>
        <v>LA England - Kingston upon Hull, City of</v>
      </c>
      <c r="D342" s="51">
        <f t="shared" si="105"/>
        <v>100817</v>
      </c>
      <c r="E342" s="51">
        <f t="shared" si="106"/>
        <v>100724</v>
      </c>
      <c r="F342" s="52">
        <f t="shared" si="107"/>
        <v>259126</v>
      </c>
      <c r="G342" s="52">
        <f t="shared" si="108"/>
        <v>130491</v>
      </c>
      <c r="H342" s="53">
        <f t="shared" si="109"/>
        <v>128635</v>
      </c>
      <c r="I342" s="53">
        <f t="shared" si="110"/>
        <v>100817</v>
      </c>
      <c r="J342" s="53">
        <f t="shared" si="111"/>
        <v>100724</v>
      </c>
      <c r="K342" s="50">
        <f t="shared" si="112"/>
        <v>29674</v>
      </c>
      <c r="L342" s="51">
        <f t="shared" si="113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hidden="1" x14ac:dyDescent="0.2">
      <c r="A343" s="31" t="s">
        <v>171</v>
      </c>
      <c r="B343" s="1" t="s">
        <v>498</v>
      </c>
      <c r="C343" s="30" t="str">
        <f t="shared" si="114"/>
        <v>LA England - Kingston upon Thames</v>
      </c>
      <c r="D343" s="51">
        <f t="shared" si="105"/>
        <v>68743</v>
      </c>
      <c r="E343" s="51">
        <f t="shared" si="106"/>
        <v>70353</v>
      </c>
      <c r="F343" s="52">
        <f t="shared" si="107"/>
        <v>179142</v>
      </c>
      <c r="G343" s="52">
        <f t="shared" si="108"/>
        <v>88975</v>
      </c>
      <c r="H343" s="53">
        <f t="shared" si="109"/>
        <v>90167</v>
      </c>
      <c r="I343" s="53">
        <f t="shared" si="110"/>
        <v>68743</v>
      </c>
      <c r="J343" s="53">
        <f t="shared" si="111"/>
        <v>70353</v>
      </c>
      <c r="K343" s="50">
        <f t="shared" si="112"/>
        <v>20232</v>
      </c>
      <c r="L343" s="51">
        <f t="shared" si="113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hidden="1" x14ac:dyDescent="0.2">
      <c r="A344" s="31" t="s">
        <v>171</v>
      </c>
      <c r="B344" s="1" t="s">
        <v>499</v>
      </c>
      <c r="C344" s="30" t="str">
        <f t="shared" si="114"/>
        <v>LA England - Kirklees</v>
      </c>
      <c r="D344" s="51">
        <f t="shared" si="105"/>
        <v>168057</v>
      </c>
      <c r="E344" s="51">
        <f t="shared" si="106"/>
        <v>173213</v>
      </c>
      <c r="F344" s="52">
        <f t="shared" si="107"/>
        <v>441290</v>
      </c>
      <c r="G344" s="52">
        <f t="shared" si="108"/>
        <v>219158</v>
      </c>
      <c r="H344" s="53">
        <f t="shared" si="109"/>
        <v>222132</v>
      </c>
      <c r="I344" s="53">
        <f t="shared" si="110"/>
        <v>168057</v>
      </c>
      <c r="J344" s="53">
        <f t="shared" si="111"/>
        <v>173213</v>
      </c>
      <c r="K344" s="50">
        <f t="shared" si="112"/>
        <v>51101</v>
      </c>
      <c r="L344" s="51">
        <f t="shared" si="113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hidden="1" x14ac:dyDescent="0.2">
      <c r="A345" s="31" t="s">
        <v>171</v>
      </c>
      <c r="B345" s="1" t="s">
        <v>500</v>
      </c>
      <c r="C345" s="30" t="str">
        <f t="shared" si="114"/>
        <v>LA England - Knowsley</v>
      </c>
      <c r="D345" s="51">
        <f t="shared" si="105"/>
        <v>54795</v>
      </c>
      <c r="E345" s="51">
        <f t="shared" si="106"/>
        <v>63220</v>
      </c>
      <c r="F345" s="52">
        <f t="shared" si="107"/>
        <v>152452</v>
      </c>
      <c r="G345" s="52">
        <f t="shared" si="108"/>
        <v>72488</v>
      </c>
      <c r="H345" s="53">
        <f t="shared" si="109"/>
        <v>79964</v>
      </c>
      <c r="I345" s="53">
        <f t="shared" si="110"/>
        <v>54795</v>
      </c>
      <c r="J345" s="53">
        <f t="shared" si="111"/>
        <v>63220</v>
      </c>
      <c r="K345" s="50">
        <f t="shared" si="112"/>
        <v>17693</v>
      </c>
      <c r="L345" s="51">
        <f t="shared" si="113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hidden="1" x14ac:dyDescent="0.2">
      <c r="A346" s="31" t="s">
        <v>171</v>
      </c>
      <c r="B346" s="1" t="s">
        <v>501</v>
      </c>
      <c r="C346" s="30" t="str">
        <f t="shared" si="114"/>
        <v>LA England - Lambeth</v>
      </c>
      <c r="D346" s="51">
        <f t="shared" si="105"/>
        <v>130743</v>
      </c>
      <c r="E346" s="51">
        <f t="shared" si="106"/>
        <v>129431</v>
      </c>
      <c r="F346" s="52">
        <f t="shared" si="107"/>
        <v>321813</v>
      </c>
      <c r="G346" s="52">
        <f t="shared" si="108"/>
        <v>162467</v>
      </c>
      <c r="H346" s="53">
        <f t="shared" si="109"/>
        <v>159346</v>
      </c>
      <c r="I346" s="53">
        <f t="shared" si="110"/>
        <v>130743</v>
      </c>
      <c r="J346" s="53">
        <f t="shared" si="111"/>
        <v>129431</v>
      </c>
      <c r="K346" s="50">
        <f t="shared" si="112"/>
        <v>31724</v>
      </c>
      <c r="L346" s="51">
        <f t="shared" si="113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hidden="1" x14ac:dyDescent="0.2">
      <c r="A347" s="31" t="s">
        <v>171</v>
      </c>
      <c r="B347" s="1" t="s">
        <v>502</v>
      </c>
      <c r="C347" s="30" t="str">
        <f t="shared" si="114"/>
        <v>LA England - Lancaster</v>
      </c>
      <c r="D347" s="51">
        <f t="shared" si="105"/>
        <v>59194</v>
      </c>
      <c r="E347" s="51">
        <f t="shared" si="106"/>
        <v>61127</v>
      </c>
      <c r="F347" s="52">
        <f t="shared" si="107"/>
        <v>148119</v>
      </c>
      <c r="G347" s="52">
        <f t="shared" si="108"/>
        <v>73519</v>
      </c>
      <c r="H347" s="53">
        <f t="shared" si="109"/>
        <v>74600</v>
      </c>
      <c r="I347" s="53">
        <f t="shared" si="110"/>
        <v>59194</v>
      </c>
      <c r="J347" s="53">
        <f t="shared" si="111"/>
        <v>61127</v>
      </c>
      <c r="K347" s="50">
        <f t="shared" si="112"/>
        <v>14325</v>
      </c>
      <c r="L347" s="51">
        <f t="shared" si="113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hidden="1" x14ac:dyDescent="0.2">
      <c r="A348" s="31" t="s">
        <v>171</v>
      </c>
      <c r="B348" s="1" t="s">
        <v>503</v>
      </c>
      <c r="C348" s="30" t="str">
        <f t="shared" si="114"/>
        <v>LA England - Leeds</v>
      </c>
      <c r="D348" s="51">
        <f t="shared" si="105"/>
        <v>304065</v>
      </c>
      <c r="E348" s="51">
        <f t="shared" si="106"/>
        <v>324140</v>
      </c>
      <c r="F348" s="52">
        <f t="shared" si="107"/>
        <v>798786</v>
      </c>
      <c r="G348" s="52">
        <f t="shared" si="108"/>
        <v>391667</v>
      </c>
      <c r="H348" s="53">
        <f t="shared" si="109"/>
        <v>407119</v>
      </c>
      <c r="I348" s="53">
        <f t="shared" si="110"/>
        <v>304065</v>
      </c>
      <c r="J348" s="53">
        <f t="shared" si="111"/>
        <v>324140</v>
      </c>
      <c r="K348" s="50">
        <f t="shared" si="112"/>
        <v>87602</v>
      </c>
      <c r="L348" s="51">
        <f t="shared" si="113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hidden="1" x14ac:dyDescent="0.2">
      <c r="A349" s="31" t="s">
        <v>171</v>
      </c>
      <c r="B349" s="1" t="s">
        <v>504</v>
      </c>
      <c r="C349" s="30" t="str">
        <f t="shared" si="114"/>
        <v>LA England - Leicester</v>
      </c>
      <c r="D349" s="51">
        <f t="shared" si="105"/>
        <v>135163</v>
      </c>
      <c r="E349" s="51">
        <f t="shared" si="106"/>
        <v>134804</v>
      </c>
      <c r="F349" s="52">
        <f t="shared" si="107"/>
        <v>354036</v>
      </c>
      <c r="G349" s="52">
        <f t="shared" si="108"/>
        <v>178126</v>
      </c>
      <c r="H349" s="53">
        <f t="shared" si="109"/>
        <v>175910</v>
      </c>
      <c r="I349" s="53">
        <f t="shared" si="110"/>
        <v>135163</v>
      </c>
      <c r="J349" s="53">
        <f t="shared" si="111"/>
        <v>134804</v>
      </c>
      <c r="K349" s="50">
        <f t="shared" si="112"/>
        <v>42963</v>
      </c>
      <c r="L349" s="51">
        <f t="shared" si="113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hidden="1" x14ac:dyDescent="0.2">
      <c r="A350" s="31" t="s">
        <v>171</v>
      </c>
      <c r="B350" s="1" t="s">
        <v>505</v>
      </c>
      <c r="C350" s="30" t="str">
        <f t="shared" si="114"/>
        <v>LA England - Lewes</v>
      </c>
      <c r="D350" s="51">
        <f t="shared" si="105"/>
        <v>39809</v>
      </c>
      <c r="E350" s="51">
        <f t="shared" si="106"/>
        <v>43781</v>
      </c>
      <c r="F350" s="52">
        <f t="shared" si="107"/>
        <v>103525</v>
      </c>
      <c r="G350" s="52">
        <f t="shared" si="108"/>
        <v>50274</v>
      </c>
      <c r="H350" s="53">
        <f t="shared" si="109"/>
        <v>53251</v>
      </c>
      <c r="I350" s="53">
        <f t="shared" si="110"/>
        <v>39809</v>
      </c>
      <c r="J350" s="53">
        <f t="shared" si="111"/>
        <v>43781</v>
      </c>
      <c r="K350" s="50">
        <f t="shared" si="112"/>
        <v>10465</v>
      </c>
      <c r="L350" s="51">
        <f t="shared" si="113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hidden="1" x14ac:dyDescent="0.2">
      <c r="A351" s="31" t="s">
        <v>171</v>
      </c>
      <c r="B351" s="1" t="s">
        <v>506</v>
      </c>
      <c r="C351" s="30" t="str">
        <f t="shared" si="114"/>
        <v>LA England - Lewisham</v>
      </c>
      <c r="D351" s="51">
        <f t="shared" si="105"/>
        <v>116372</v>
      </c>
      <c r="E351" s="51">
        <f t="shared" si="106"/>
        <v>120661</v>
      </c>
      <c r="F351" s="52">
        <f t="shared" si="107"/>
        <v>305309</v>
      </c>
      <c r="G351" s="52">
        <f t="shared" si="108"/>
        <v>151473</v>
      </c>
      <c r="H351" s="53">
        <f t="shared" si="109"/>
        <v>153836</v>
      </c>
      <c r="I351" s="53">
        <f t="shared" si="110"/>
        <v>116372</v>
      </c>
      <c r="J351" s="53">
        <f t="shared" si="111"/>
        <v>120661</v>
      </c>
      <c r="K351" s="50">
        <f t="shared" si="112"/>
        <v>35101</v>
      </c>
      <c r="L351" s="51">
        <f t="shared" si="113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hidden="1" x14ac:dyDescent="0.2">
      <c r="A352" s="31" t="s">
        <v>171</v>
      </c>
      <c r="B352" s="1" t="s">
        <v>507</v>
      </c>
      <c r="C352" s="30" t="str">
        <f t="shared" si="114"/>
        <v>LA England - Lichfield</v>
      </c>
      <c r="D352" s="51">
        <f t="shared" si="105"/>
        <v>41642</v>
      </c>
      <c r="E352" s="51">
        <f t="shared" si="106"/>
        <v>43712</v>
      </c>
      <c r="F352" s="52">
        <f t="shared" si="107"/>
        <v>105637</v>
      </c>
      <c r="G352" s="52">
        <f t="shared" si="108"/>
        <v>52054</v>
      </c>
      <c r="H352" s="53">
        <f t="shared" si="109"/>
        <v>53583</v>
      </c>
      <c r="I352" s="53">
        <f t="shared" si="110"/>
        <v>41642</v>
      </c>
      <c r="J352" s="53">
        <f t="shared" si="111"/>
        <v>43712</v>
      </c>
      <c r="K352" s="50">
        <f t="shared" si="112"/>
        <v>10412</v>
      </c>
      <c r="L352" s="51">
        <f t="shared" si="113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hidden="1" x14ac:dyDescent="0.2">
      <c r="A353" s="31" t="s">
        <v>171</v>
      </c>
      <c r="B353" s="1" t="s">
        <v>508</v>
      </c>
      <c r="C353" s="30" t="str">
        <f t="shared" si="114"/>
        <v>LA England - Lincoln</v>
      </c>
      <c r="D353" s="51">
        <f t="shared" si="105"/>
        <v>40538</v>
      </c>
      <c r="E353" s="51">
        <f t="shared" si="106"/>
        <v>41304</v>
      </c>
      <c r="F353" s="52">
        <f t="shared" si="107"/>
        <v>100049</v>
      </c>
      <c r="G353" s="52">
        <f t="shared" si="108"/>
        <v>50031</v>
      </c>
      <c r="H353" s="53">
        <f t="shared" si="109"/>
        <v>50018</v>
      </c>
      <c r="I353" s="53">
        <f t="shared" si="110"/>
        <v>40538</v>
      </c>
      <c r="J353" s="53">
        <f t="shared" si="111"/>
        <v>41304</v>
      </c>
      <c r="K353" s="50">
        <f t="shared" si="112"/>
        <v>9493</v>
      </c>
      <c r="L353" s="51">
        <f t="shared" si="113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hidden="1" x14ac:dyDescent="0.2">
      <c r="A354" s="31" t="s">
        <v>171</v>
      </c>
      <c r="B354" s="1" t="s">
        <v>509</v>
      </c>
      <c r="C354" s="30" t="str">
        <f t="shared" si="114"/>
        <v>LA England - Liverpool</v>
      </c>
      <c r="D354" s="51">
        <f t="shared" si="105"/>
        <v>200678</v>
      </c>
      <c r="E354" s="51">
        <f t="shared" si="106"/>
        <v>203052</v>
      </c>
      <c r="F354" s="52">
        <f t="shared" si="107"/>
        <v>500474</v>
      </c>
      <c r="G354" s="52">
        <f t="shared" si="108"/>
        <v>250396</v>
      </c>
      <c r="H354" s="53">
        <f t="shared" si="109"/>
        <v>250078</v>
      </c>
      <c r="I354" s="53">
        <f t="shared" si="110"/>
        <v>200678</v>
      </c>
      <c r="J354" s="53">
        <f t="shared" si="111"/>
        <v>203052</v>
      </c>
      <c r="K354" s="50">
        <f t="shared" si="112"/>
        <v>49718</v>
      </c>
      <c r="L354" s="51">
        <f t="shared" si="113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hidden="1" x14ac:dyDescent="0.2">
      <c r="A355" s="31" t="s">
        <v>171</v>
      </c>
      <c r="B355" s="1" t="s">
        <v>510</v>
      </c>
      <c r="C355" s="30" t="str">
        <f t="shared" si="114"/>
        <v>LA England - Luton</v>
      </c>
      <c r="D355" s="51">
        <f t="shared" si="105"/>
        <v>79023</v>
      </c>
      <c r="E355" s="51">
        <f t="shared" si="106"/>
        <v>76431</v>
      </c>
      <c r="F355" s="52">
        <f t="shared" si="107"/>
        <v>213528</v>
      </c>
      <c r="G355" s="52">
        <f t="shared" si="108"/>
        <v>108914</v>
      </c>
      <c r="H355" s="53">
        <f t="shared" si="109"/>
        <v>104614</v>
      </c>
      <c r="I355" s="53">
        <f t="shared" si="110"/>
        <v>79023</v>
      </c>
      <c r="J355" s="53">
        <f t="shared" si="111"/>
        <v>76431</v>
      </c>
      <c r="K355" s="50">
        <f t="shared" si="112"/>
        <v>29891</v>
      </c>
      <c r="L355" s="51">
        <f t="shared" si="113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hidden="1" x14ac:dyDescent="0.2">
      <c r="A356" s="31" t="s">
        <v>171</v>
      </c>
      <c r="B356" s="1" t="s">
        <v>511</v>
      </c>
      <c r="C356" s="30" t="str">
        <f t="shared" si="114"/>
        <v>LA England - Maidstone</v>
      </c>
      <c r="D356" s="51">
        <f t="shared" si="105"/>
        <v>65259</v>
      </c>
      <c r="E356" s="51">
        <f t="shared" si="106"/>
        <v>69221</v>
      </c>
      <c r="F356" s="52">
        <f t="shared" si="107"/>
        <v>173132</v>
      </c>
      <c r="G356" s="52">
        <f t="shared" si="108"/>
        <v>85254</v>
      </c>
      <c r="H356" s="53">
        <f t="shared" si="109"/>
        <v>87878</v>
      </c>
      <c r="I356" s="53">
        <f t="shared" si="110"/>
        <v>65259</v>
      </c>
      <c r="J356" s="53">
        <f t="shared" si="111"/>
        <v>69221</v>
      </c>
      <c r="K356" s="50">
        <f t="shared" si="112"/>
        <v>19995</v>
      </c>
      <c r="L356" s="51">
        <f t="shared" si="113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hidden="1" x14ac:dyDescent="0.2">
      <c r="A357" s="31" t="s">
        <v>171</v>
      </c>
      <c r="B357" s="1" t="s">
        <v>512</v>
      </c>
      <c r="C357" s="30" t="str">
        <f t="shared" si="114"/>
        <v>LA England - Maldon</v>
      </c>
      <c r="D357" s="51">
        <f t="shared" si="105"/>
        <v>25886</v>
      </c>
      <c r="E357" s="51">
        <f t="shared" si="106"/>
        <v>27425</v>
      </c>
      <c r="F357" s="52">
        <f t="shared" si="107"/>
        <v>65401</v>
      </c>
      <c r="G357" s="52">
        <f t="shared" si="108"/>
        <v>32095</v>
      </c>
      <c r="H357" s="53">
        <f t="shared" si="109"/>
        <v>33306</v>
      </c>
      <c r="I357" s="53">
        <f t="shared" si="110"/>
        <v>25886</v>
      </c>
      <c r="J357" s="53">
        <f t="shared" si="111"/>
        <v>27425</v>
      </c>
      <c r="K357" s="50">
        <f t="shared" si="112"/>
        <v>6209</v>
      </c>
      <c r="L357" s="51">
        <f t="shared" si="113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hidden="1" x14ac:dyDescent="0.2">
      <c r="A358" s="31" t="s">
        <v>171</v>
      </c>
      <c r="B358" s="1" t="s">
        <v>513</v>
      </c>
      <c r="C358" s="30" t="str">
        <f t="shared" si="114"/>
        <v>LA England - Malvern Hills</v>
      </c>
      <c r="D358" s="51">
        <f t="shared" si="105"/>
        <v>31414</v>
      </c>
      <c r="E358" s="51">
        <f t="shared" si="106"/>
        <v>33592</v>
      </c>
      <c r="F358" s="52">
        <f t="shared" si="107"/>
        <v>79445</v>
      </c>
      <c r="G358" s="52">
        <f t="shared" si="108"/>
        <v>38747</v>
      </c>
      <c r="H358" s="53">
        <f t="shared" si="109"/>
        <v>40698</v>
      </c>
      <c r="I358" s="53">
        <f t="shared" si="110"/>
        <v>31414</v>
      </c>
      <c r="J358" s="53">
        <f t="shared" si="111"/>
        <v>33592</v>
      </c>
      <c r="K358" s="50">
        <f t="shared" si="112"/>
        <v>7333</v>
      </c>
      <c r="L358" s="51">
        <f t="shared" si="113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hidden="1" x14ac:dyDescent="0.2">
      <c r="A359" s="31" t="s">
        <v>171</v>
      </c>
      <c r="B359" s="1" t="s">
        <v>514</v>
      </c>
      <c r="C359" s="30" t="str">
        <f t="shared" si="114"/>
        <v>LA England - Manchester</v>
      </c>
      <c r="D359" s="51">
        <f t="shared" si="105"/>
        <v>219579</v>
      </c>
      <c r="E359" s="51">
        <f t="shared" si="106"/>
        <v>212290</v>
      </c>
      <c r="F359" s="52">
        <f t="shared" si="107"/>
        <v>555741</v>
      </c>
      <c r="G359" s="52">
        <f t="shared" si="108"/>
        <v>282806</v>
      </c>
      <c r="H359" s="53">
        <f t="shared" si="109"/>
        <v>272935</v>
      </c>
      <c r="I359" s="53">
        <f t="shared" si="110"/>
        <v>219579</v>
      </c>
      <c r="J359" s="53">
        <f t="shared" si="111"/>
        <v>212290</v>
      </c>
      <c r="K359" s="50">
        <f t="shared" si="112"/>
        <v>63227</v>
      </c>
      <c r="L359" s="51">
        <f t="shared" si="113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hidden="1" x14ac:dyDescent="0.2">
      <c r="A360" s="31" t="s">
        <v>171</v>
      </c>
      <c r="B360" s="1" t="s">
        <v>515</v>
      </c>
      <c r="C360" s="30" t="str">
        <f t="shared" si="114"/>
        <v>LA England - Mansfield</v>
      </c>
      <c r="D360" s="51">
        <f t="shared" si="105"/>
        <v>42268</v>
      </c>
      <c r="E360" s="51">
        <f t="shared" si="106"/>
        <v>44159</v>
      </c>
      <c r="F360" s="52">
        <f t="shared" si="107"/>
        <v>109351</v>
      </c>
      <c r="G360" s="52">
        <f t="shared" si="108"/>
        <v>53867</v>
      </c>
      <c r="H360" s="53">
        <f t="shared" si="109"/>
        <v>55484</v>
      </c>
      <c r="I360" s="53">
        <f t="shared" si="110"/>
        <v>42268</v>
      </c>
      <c r="J360" s="53">
        <f t="shared" si="111"/>
        <v>44159</v>
      </c>
      <c r="K360" s="50">
        <f t="shared" si="112"/>
        <v>11599</v>
      </c>
      <c r="L360" s="51">
        <f t="shared" si="113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hidden="1" x14ac:dyDescent="0.2">
      <c r="A361" s="31" t="s">
        <v>171</v>
      </c>
      <c r="B361" s="1" t="s">
        <v>516</v>
      </c>
      <c r="C361" s="30" t="str">
        <f t="shared" si="114"/>
        <v>LA England - Medway</v>
      </c>
      <c r="D361" s="51">
        <f t="shared" si="105"/>
        <v>104713</v>
      </c>
      <c r="E361" s="51">
        <f t="shared" si="106"/>
        <v>108988</v>
      </c>
      <c r="F361" s="52">
        <f t="shared" si="107"/>
        <v>279142</v>
      </c>
      <c r="G361" s="52">
        <f t="shared" si="108"/>
        <v>138256</v>
      </c>
      <c r="H361" s="53">
        <f t="shared" si="109"/>
        <v>140886</v>
      </c>
      <c r="I361" s="53">
        <f t="shared" si="110"/>
        <v>104713</v>
      </c>
      <c r="J361" s="53">
        <f t="shared" si="111"/>
        <v>108988</v>
      </c>
      <c r="K361" s="50">
        <f t="shared" si="112"/>
        <v>33543</v>
      </c>
      <c r="L361" s="51">
        <f t="shared" si="113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hidden="1" x14ac:dyDescent="0.2">
      <c r="A362" s="31" t="s">
        <v>171</v>
      </c>
      <c r="B362" s="1" t="s">
        <v>517</v>
      </c>
      <c r="C362" s="30" t="str">
        <f t="shared" si="114"/>
        <v>LA England - Melton</v>
      </c>
      <c r="D362" s="51">
        <f t="shared" si="105"/>
        <v>19967</v>
      </c>
      <c r="E362" s="51">
        <f t="shared" si="106"/>
        <v>21380</v>
      </c>
      <c r="F362" s="52">
        <f t="shared" si="107"/>
        <v>51394</v>
      </c>
      <c r="G362" s="52">
        <f t="shared" si="108"/>
        <v>25078</v>
      </c>
      <c r="H362" s="53">
        <f t="shared" si="109"/>
        <v>26316</v>
      </c>
      <c r="I362" s="53">
        <f t="shared" si="110"/>
        <v>19967</v>
      </c>
      <c r="J362" s="53">
        <f t="shared" si="111"/>
        <v>21380</v>
      </c>
      <c r="K362" s="50">
        <f t="shared" si="112"/>
        <v>5111</v>
      </c>
      <c r="L362" s="51">
        <f t="shared" si="113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hidden="1" x14ac:dyDescent="0.2">
      <c r="A363" s="31" t="s">
        <v>171</v>
      </c>
      <c r="B363" s="1" t="s">
        <v>518</v>
      </c>
      <c r="C363" s="30" t="str">
        <f t="shared" si="114"/>
        <v>LA England - Mendip</v>
      </c>
      <c r="D363" s="51">
        <f t="shared" si="105"/>
        <v>44287</v>
      </c>
      <c r="E363" s="51">
        <f t="shared" si="106"/>
        <v>48210</v>
      </c>
      <c r="F363" s="52">
        <f t="shared" si="107"/>
        <v>116288</v>
      </c>
      <c r="G363" s="52">
        <f t="shared" si="108"/>
        <v>56474</v>
      </c>
      <c r="H363" s="53">
        <f t="shared" si="109"/>
        <v>59814</v>
      </c>
      <c r="I363" s="53">
        <f t="shared" si="110"/>
        <v>44287</v>
      </c>
      <c r="J363" s="53">
        <f t="shared" si="111"/>
        <v>48210</v>
      </c>
      <c r="K363" s="50">
        <f t="shared" si="112"/>
        <v>12187</v>
      </c>
      <c r="L363" s="51">
        <f t="shared" si="113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hidden="1" x14ac:dyDescent="0.2">
      <c r="A364" s="31" t="s">
        <v>171</v>
      </c>
      <c r="B364" s="1" t="s">
        <v>519</v>
      </c>
      <c r="C364" s="30" t="str">
        <f t="shared" si="114"/>
        <v>LA England - Merton</v>
      </c>
      <c r="D364" s="51">
        <f t="shared" si="105"/>
        <v>77366</v>
      </c>
      <c r="E364" s="51">
        <f t="shared" si="106"/>
        <v>81347</v>
      </c>
      <c r="F364" s="52">
        <f t="shared" si="107"/>
        <v>206453</v>
      </c>
      <c r="G364" s="52">
        <f t="shared" si="108"/>
        <v>101960</v>
      </c>
      <c r="H364" s="53">
        <f t="shared" si="109"/>
        <v>104493</v>
      </c>
      <c r="I364" s="53">
        <f t="shared" si="110"/>
        <v>77366</v>
      </c>
      <c r="J364" s="53">
        <f t="shared" si="111"/>
        <v>81347</v>
      </c>
      <c r="K364" s="50">
        <f t="shared" si="112"/>
        <v>24594</v>
      </c>
      <c r="L364" s="51">
        <f t="shared" si="113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hidden="1" x14ac:dyDescent="0.2">
      <c r="A365" s="31" t="s">
        <v>171</v>
      </c>
      <c r="B365" s="1" t="s">
        <v>520</v>
      </c>
      <c r="C365" s="30" t="str">
        <f t="shared" si="114"/>
        <v>LA England - Mid Devon</v>
      </c>
      <c r="D365" s="51">
        <f t="shared" si="105"/>
        <v>31715</v>
      </c>
      <c r="E365" s="51">
        <f t="shared" si="106"/>
        <v>34363</v>
      </c>
      <c r="F365" s="52">
        <f t="shared" si="107"/>
        <v>83290</v>
      </c>
      <c r="G365" s="52">
        <f t="shared" si="108"/>
        <v>40607</v>
      </c>
      <c r="H365" s="53">
        <f t="shared" si="109"/>
        <v>42683</v>
      </c>
      <c r="I365" s="53">
        <f t="shared" si="110"/>
        <v>31715</v>
      </c>
      <c r="J365" s="53">
        <f t="shared" si="111"/>
        <v>34363</v>
      </c>
      <c r="K365" s="50">
        <f t="shared" si="112"/>
        <v>8892</v>
      </c>
      <c r="L365" s="51">
        <f t="shared" si="113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hidden="1" x14ac:dyDescent="0.2">
      <c r="A366" s="31" t="s">
        <v>171</v>
      </c>
      <c r="B366" s="1" t="s">
        <v>521</v>
      </c>
      <c r="C366" s="30" t="str">
        <f t="shared" si="114"/>
        <v>LA England - Mid Suffolk</v>
      </c>
      <c r="D366" s="51">
        <f t="shared" si="105"/>
        <v>41785</v>
      </c>
      <c r="E366" s="51">
        <f t="shared" si="106"/>
        <v>43418</v>
      </c>
      <c r="F366" s="52">
        <f t="shared" si="107"/>
        <v>104857</v>
      </c>
      <c r="G366" s="52">
        <f t="shared" si="108"/>
        <v>51782</v>
      </c>
      <c r="H366" s="53">
        <f t="shared" si="109"/>
        <v>53075</v>
      </c>
      <c r="I366" s="53">
        <f t="shared" si="110"/>
        <v>41785</v>
      </c>
      <c r="J366" s="53">
        <f t="shared" si="111"/>
        <v>43418</v>
      </c>
      <c r="K366" s="50">
        <f t="shared" si="112"/>
        <v>9997</v>
      </c>
      <c r="L366" s="51">
        <f t="shared" si="113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hidden="1" x14ac:dyDescent="0.2">
      <c r="A367" s="31" t="s">
        <v>171</v>
      </c>
      <c r="B367" s="1" t="s">
        <v>522</v>
      </c>
      <c r="C367" s="30" t="str">
        <f t="shared" si="114"/>
        <v>LA England - Mid Sussex</v>
      </c>
      <c r="D367" s="51">
        <f t="shared" si="105"/>
        <v>57033</v>
      </c>
      <c r="E367" s="51">
        <f t="shared" si="106"/>
        <v>61635</v>
      </c>
      <c r="F367" s="52">
        <f t="shared" si="107"/>
        <v>152142</v>
      </c>
      <c r="G367" s="52">
        <f t="shared" si="108"/>
        <v>74153</v>
      </c>
      <c r="H367" s="53">
        <f t="shared" si="109"/>
        <v>77989</v>
      </c>
      <c r="I367" s="53">
        <f t="shared" si="110"/>
        <v>57033</v>
      </c>
      <c r="J367" s="53">
        <f t="shared" si="111"/>
        <v>61635</v>
      </c>
      <c r="K367" s="50">
        <f t="shared" si="112"/>
        <v>17120</v>
      </c>
      <c r="L367" s="51">
        <f t="shared" si="113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hidden="1" x14ac:dyDescent="0.2">
      <c r="A368" s="31" t="s">
        <v>171</v>
      </c>
      <c r="B368" s="1" t="s">
        <v>523</v>
      </c>
      <c r="C368" s="30" t="str">
        <f t="shared" si="114"/>
        <v>LA England - Middlesbrough</v>
      </c>
      <c r="D368" s="51">
        <f t="shared" si="105"/>
        <v>52988</v>
      </c>
      <c r="E368" s="51">
        <f t="shared" si="106"/>
        <v>55168</v>
      </c>
      <c r="F368" s="52">
        <f t="shared" si="107"/>
        <v>141285</v>
      </c>
      <c r="G368" s="52">
        <f t="shared" si="108"/>
        <v>69928</v>
      </c>
      <c r="H368" s="53">
        <f t="shared" si="109"/>
        <v>71357</v>
      </c>
      <c r="I368" s="53">
        <f t="shared" si="110"/>
        <v>52988</v>
      </c>
      <c r="J368" s="53">
        <f t="shared" si="111"/>
        <v>55168</v>
      </c>
      <c r="K368" s="50">
        <f t="shared" si="112"/>
        <v>16940</v>
      </c>
      <c r="L368" s="51">
        <f t="shared" si="113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hidden="1" x14ac:dyDescent="0.2">
      <c r="A369" s="31" t="s">
        <v>171</v>
      </c>
      <c r="B369" s="1" t="s">
        <v>524</v>
      </c>
      <c r="C369" s="30" t="str">
        <f t="shared" si="114"/>
        <v>LA England - Milton Keynes</v>
      </c>
      <c r="D369" s="51">
        <f t="shared" si="105"/>
        <v>98205</v>
      </c>
      <c r="E369" s="51">
        <f t="shared" si="106"/>
        <v>102690</v>
      </c>
      <c r="F369" s="52">
        <f t="shared" si="107"/>
        <v>270203</v>
      </c>
      <c r="G369" s="52">
        <f t="shared" si="108"/>
        <v>133555</v>
      </c>
      <c r="H369" s="53">
        <f t="shared" si="109"/>
        <v>136648</v>
      </c>
      <c r="I369" s="53">
        <f t="shared" si="110"/>
        <v>98205</v>
      </c>
      <c r="J369" s="53">
        <f t="shared" si="111"/>
        <v>102690</v>
      </c>
      <c r="K369" s="50">
        <f t="shared" si="112"/>
        <v>35350</v>
      </c>
      <c r="L369" s="51">
        <f t="shared" si="113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hidden="1" x14ac:dyDescent="0.2">
      <c r="A370" s="31" t="s">
        <v>171</v>
      </c>
      <c r="B370" s="1" t="s">
        <v>525</v>
      </c>
      <c r="C370" s="30" t="str">
        <f t="shared" si="114"/>
        <v>LA England - Mole Valley</v>
      </c>
      <c r="D370" s="51">
        <f t="shared" si="105"/>
        <v>33904</v>
      </c>
      <c r="E370" s="51">
        <f t="shared" si="106"/>
        <v>36155</v>
      </c>
      <c r="F370" s="52">
        <f t="shared" si="107"/>
        <v>87547</v>
      </c>
      <c r="G370" s="52">
        <f t="shared" si="108"/>
        <v>42796</v>
      </c>
      <c r="H370" s="53">
        <f t="shared" si="109"/>
        <v>44751</v>
      </c>
      <c r="I370" s="53">
        <f t="shared" si="110"/>
        <v>33904</v>
      </c>
      <c r="J370" s="53">
        <f t="shared" si="111"/>
        <v>36155</v>
      </c>
      <c r="K370" s="50">
        <f t="shared" si="112"/>
        <v>8892</v>
      </c>
      <c r="L370" s="51">
        <f t="shared" si="113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hidden="1" x14ac:dyDescent="0.2">
      <c r="A371" s="31" t="s">
        <v>171</v>
      </c>
      <c r="B371" s="1" t="s">
        <v>526</v>
      </c>
      <c r="C371" s="30" t="str">
        <f t="shared" si="114"/>
        <v>LA England - New Forest</v>
      </c>
      <c r="D371" s="51">
        <f t="shared" si="105"/>
        <v>70316</v>
      </c>
      <c r="E371" s="51">
        <f t="shared" si="106"/>
        <v>77619</v>
      </c>
      <c r="F371" s="52">
        <f t="shared" si="107"/>
        <v>179649</v>
      </c>
      <c r="G371" s="52">
        <f t="shared" si="108"/>
        <v>86512</v>
      </c>
      <c r="H371" s="53">
        <f t="shared" si="109"/>
        <v>93137</v>
      </c>
      <c r="I371" s="53">
        <f t="shared" si="110"/>
        <v>70316</v>
      </c>
      <c r="J371" s="53">
        <f t="shared" si="111"/>
        <v>77619</v>
      </c>
      <c r="K371" s="50">
        <f t="shared" si="112"/>
        <v>16196</v>
      </c>
      <c r="L371" s="51">
        <f t="shared" si="113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hidden="1" x14ac:dyDescent="0.2">
      <c r="A372" s="31" t="s">
        <v>171</v>
      </c>
      <c r="B372" s="1" t="s">
        <v>527</v>
      </c>
      <c r="C372" s="30" t="str">
        <f t="shared" si="114"/>
        <v>LA England - Newark and Sherwood</v>
      </c>
      <c r="D372" s="51">
        <f t="shared" si="105"/>
        <v>48037</v>
      </c>
      <c r="E372" s="51">
        <f t="shared" si="106"/>
        <v>50479</v>
      </c>
      <c r="F372" s="52">
        <f t="shared" si="107"/>
        <v>123127</v>
      </c>
      <c r="G372" s="52">
        <f t="shared" si="108"/>
        <v>60570</v>
      </c>
      <c r="H372" s="53">
        <f t="shared" si="109"/>
        <v>62557</v>
      </c>
      <c r="I372" s="53">
        <f t="shared" si="110"/>
        <v>48037</v>
      </c>
      <c r="J372" s="53">
        <f t="shared" si="111"/>
        <v>50479</v>
      </c>
      <c r="K372" s="50">
        <f t="shared" si="112"/>
        <v>12533</v>
      </c>
      <c r="L372" s="51">
        <f t="shared" si="113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hidden="1" x14ac:dyDescent="0.2">
      <c r="A373" s="31" t="s">
        <v>171</v>
      </c>
      <c r="B373" s="1" t="s">
        <v>528</v>
      </c>
      <c r="C373" s="30" t="str">
        <f t="shared" si="114"/>
        <v>LA England - Newcastle upon Tyne</v>
      </c>
      <c r="D373" s="51">
        <f t="shared" si="105"/>
        <v>125184</v>
      </c>
      <c r="E373" s="51">
        <f t="shared" si="106"/>
        <v>122718</v>
      </c>
      <c r="F373" s="52">
        <f t="shared" si="107"/>
        <v>306824</v>
      </c>
      <c r="G373" s="52">
        <f t="shared" si="108"/>
        <v>155520</v>
      </c>
      <c r="H373" s="53">
        <f t="shared" si="109"/>
        <v>151304</v>
      </c>
      <c r="I373" s="53">
        <f t="shared" si="110"/>
        <v>125184</v>
      </c>
      <c r="J373" s="53">
        <f t="shared" si="111"/>
        <v>122718</v>
      </c>
      <c r="K373" s="50">
        <f t="shared" si="112"/>
        <v>30336</v>
      </c>
      <c r="L373" s="51">
        <f t="shared" si="113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hidden="1" x14ac:dyDescent="0.2">
      <c r="A374" s="31" t="s">
        <v>171</v>
      </c>
      <c r="B374" s="1" t="s">
        <v>529</v>
      </c>
      <c r="C374" s="30" t="str">
        <f t="shared" si="114"/>
        <v>LA England - Newcastle-under-Lyme</v>
      </c>
      <c r="D374" s="51">
        <f t="shared" si="105"/>
        <v>52295</v>
      </c>
      <c r="E374" s="51">
        <f t="shared" si="106"/>
        <v>53791</v>
      </c>
      <c r="F374" s="52">
        <f t="shared" si="107"/>
        <v>129610</v>
      </c>
      <c r="G374" s="52">
        <f t="shared" si="108"/>
        <v>64428</v>
      </c>
      <c r="H374" s="53">
        <f t="shared" si="109"/>
        <v>65182</v>
      </c>
      <c r="I374" s="53">
        <f t="shared" si="110"/>
        <v>52295</v>
      </c>
      <c r="J374" s="53">
        <f t="shared" si="111"/>
        <v>53791</v>
      </c>
      <c r="K374" s="50">
        <f t="shared" si="112"/>
        <v>12133</v>
      </c>
      <c r="L374" s="51">
        <f t="shared" si="113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hidden="1" x14ac:dyDescent="0.2">
      <c r="A375" s="31" t="s">
        <v>171</v>
      </c>
      <c r="B375" s="1" t="s">
        <v>530</v>
      </c>
      <c r="C375" s="30" t="str">
        <f t="shared" si="114"/>
        <v>LA England - Newham</v>
      </c>
      <c r="D375" s="51">
        <f t="shared" si="105"/>
        <v>144959</v>
      </c>
      <c r="E375" s="51">
        <f t="shared" si="106"/>
        <v>123793</v>
      </c>
      <c r="F375" s="52">
        <f t="shared" si="107"/>
        <v>355266</v>
      </c>
      <c r="G375" s="52">
        <f t="shared" si="108"/>
        <v>189139</v>
      </c>
      <c r="H375" s="53">
        <f t="shared" si="109"/>
        <v>166127</v>
      </c>
      <c r="I375" s="53">
        <f t="shared" si="110"/>
        <v>144959</v>
      </c>
      <c r="J375" s="53">
        <f t="shared" si="111"/>
        <v>123793</v>
      </c>
      <c r="K375" s="50">
        <f t="shared" si="112"/>
        <v>44180</v>
      </c>
      <c r="L375" s="51">
        <f t="shared" si="113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hidden="1" x14ac:dyDescent="0.2">
      <c r="A376" s="31" t="s">
        <v>171</v>
      </c>
      <c r="B376" s="1" t="s">
        <v>531</v>
      </c>
      <c r="C376" s="30" t="str">
        <f t="shared" si="114"/>
        <v>LA England - North Devon</v>
      </c>
      <c r="D376" s="51">
        <f t="shared" si="105"/>
        <v>38458</v>
      </c>
      <c r="E376" s="51">
        <f t="shared" si="106"/>
        <v>40760</v>
      </c>
      <c r="F376" s="52">
        <f t="shared" si="107"/>
        <v>98170</v>
      </c>
      <c r="G376" s="52">
        <f t="shared" si="108"/>
        <v>48184</v>
      </c>
      <c r="H376" s="53">
        <f t="shared" si="109"/>
        <v>49986</v>
      </c>
      <c r="I376" s="53">
        <f t="shared" si="110"/>
        <v>38458</v>
      </c>
      <c r="J376" s="53">
        <f t="shared" si="111"/>
        <v>40760</v>
      </c>
      <c r="K376" s="50">
        <f t="shared" si="112"/>
        <v>9726</v>
      </c>
      <c r="L376" s="51">
        <f t="shared" si="113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hidden="1" x14ac:dyDescent="0.2">
      <c r="A377" s="31" t="s">
        <v>171</v>
      </c>
      <c r="B377" s="1" t="s">
        <v>532</v>
      </c>
      <c r="C377" s="30" t="str">
        <f t="shared" si="114"/>
        <v>LA England - North East Derbyshire</v>
      </c>
      <c r="D377" s="51">
        <f t="shared" si="105"/>
        <v>40401</v>
      </c>
      <c r="E377" s="51">
        <f t="shared" si="106"/>
        <v>43089</v>
      </c>
      <c r="F377" s="52">
        <f t="shared" si="107"/>
        <v>102216</v>
      </c>
      <c r="G377" s="52">
        <f t="shared" si="108"/>
        <v>49914</v>
      </c>
      <c r="H377" s="53">
        <f t="shared" si="109"/>
        <v>52302</v>
      </c>
      <c r="I377" s="53">
        <f t="shared" si="110"/>
        <v>40401</v>
      </c>
      <c r="J377" s="53">
        <f t="shared" si="111"/>
        <v>43089</v>
      </c>
      <c r="K377" s="50">
        <f t="shared" si="112"/>
        <v>9513</v>
      </c>
      <c r="L377" s="51">
        <f t="shared" si="113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hidden="1" x14ac:dyDescent="0.2">
      <c r="A378" s="31" t="s">
        <v>171</v>
      </c>
      <c r="B378" s="1" t="s">
        <v>533</v>
      </c>
      <c r="C378" s="30" t="str">
        <f t="shared" si="114"/>
        <v>LA England - North East Lincolnshire</v>
      </c>
      <c r="D378" s="51">
        <f t="shared" si="105"/>
        <v>60580</v>
      </c>
      <c r="E378" s="51">
        <f t="shared" si="106"/>
        <v>64324</v>
      </c>
      <c r="F378" s="52">
        <f t="shared" si="107"/>
        <v>159364</v>
      </c>
      <c r="G378" s="52">
        <f t="shared" si="108"/>
        <v>78063</v>
      </c>
      <c r="H378" s="53">
        <f t="shared" si="109"/>
        <v>81301</v>
      </c>
      <c r="I378" s="53">
        <f t="shared" si="110"/>
        <v>60580</v>
      </c>
      <c r="J378" s="53">
        <f t="shared" si="111"/>
        <v>64324</v>
      </c>
      <c r="K378" s="50">
        <f t="shared" si="112"/>
        <v>17483</v>
      </c>
      <c r="L378" s="51">
        <f t="shared" si="113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hidden="1" x14ac:dyDescent="0.2">
      <c r="A379" s="31" t="s">
        <v>171</v>
      </c>
      <c r="B379" s="1" t="s">
        <v>534</v>
      </c>
      <c r="C379" s="30" t="str">
        <f t="shared" si="114"/>
        <v>LA England - North Hertfordshire</v>
      </c>
      <c r="D379" s="51">
        <f t="shared" si="105"/>
        <v>50502</v>
      </c>
      <c r="E379" s="51">
        <f t="shared" si="106"/>
        <v>53826</v>
      </c>
      <c r="F379" s="52">
        <f t="shared" si="107"/>
        <v>133463</v>
      </c>
      <c r="G379" s="52">
        <f t="shared" si="108"/>
        <v>65392</v>
      </c>
      <c r="H379" s="53">
        <f t="shared" si="109"/>
        <v>68071</v>
      </c>
      <c r="I379" s="53">
        <f t="shared" si="110"/>
        <v>50502</v>
      </c>
      <c r="J379" s="53">
        <f t="shared" si="111"/>
        <v>53826</v>
      </c>
      <c r="K379" s="50">
        <f t="shared" si="112"/>
        <v>14890</v>
      </c>
      <c r="L379" s="51">
        <f t="shared" si="113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hidden="1" x14ac:dyDescent="0.2">
      <c r="A380" s="31" t="s">
        <v>171</v>
      </c>
      <c r="B380" s="1" t="s">
        <v>535</v>
      </c>
      <c r="C380" s="30" t="str">
        <f t="shared" si="114"/>
        <v>LA England - North Kesteven</v>
      </c>
      <c r="D380" s="51">
        <f t="shared" si="105"/>
        <v>46093</v>
      </c>
      <c r="E380" s="51">
        <f t="shared" si="106"/>
        <v>49040</v>
      </c>
      <c r="F380" s="52">
        <f t="shared" si="107"/>
        <v>118149</v>
      </c>
      <c r="G380" s="52">
        <f t="shared" si="108"/>
        <v>57612</v>
      </c>
      <c r="H380" s="53">
        <f t="shared" si="109"/>
        <v>60537</v>
      </c>
      <c r="I380" s="53">
        <f t="shared" si="110"/>
        <v>46093</v>
      </c>
      <c r="J380" s="53">
        <f t="shared" si="111"/>
        <v>49040</v>
      </c>
      <c r="K380" s="50">
        <f t="shared" si="112"/>
        <v>11519</v>
      </c>
      <c r="L380" s="51">
        <f t="shared" si="113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hidden="1" x14ac:dyDescent="0.2">
      <c r="A381" s="31" t="s">
        <v>171</v>
      </c>
      <c r="B381" s="1" t="s">
        <v>536</v>
      </c>
      <c r="C381" s="30" t="str">
        <f t="shared" si="114"/>
        <v>LA England - North Lincolnshire</v>
      </c>
      <c r="D381" s="51">
        <f t="shared" si="105"/>
        <v>67256</v>
      </c>
      <c r="E381" s="51">
        <f t="shared" si="106"/>
        <v>69815</v>
      </c>
      <c r="F381" s="52">
        <f t="shared" si="107"/>
        <v>172748</v>
      </c>
      <c r="G381" s="52">
        <f t="shared" si="108"/>
        <v>85356</v>
      </c>
      <c r="H381" s="53">
        <f t="shared" si="109"/>
        <v>87392</v>
      </c>
      <c r="I381" s="53">
        <f t="shared" si="110"/>
        <v>67256</v>
      </c>
      <c r="J381" s="53">
        <f t="shared" si="111"/>
        <v>69815</v>
      </c>
      <c r="K381" s="50">
        <f t="shared" si="112"/>
        <v>18100</v>
      </c>
      <c r="L381" s="51">
        <f t="shared" si="113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hidden="1" x14ac:dyDescent="0.2">
      <c r="A382" s="31" t="s">
        <v>171</v>
      </c>
      <c r="B382" s="1" t="s">
        <v>537</v>
      </c>
      <c r="C382" s="30" t="str">
        <f t="shared" si="114"/>
        <v>LA England - North Norfolk</v>
      </c>
      <c r="D382" s="51">
        <f t="shared" si="105"/>
        <v>42817</v>
      </c>
      <c r="E382" s="51">
        <f t="shared" si="106"/>
        <v>46183</v>
      </c>
      <c r="F382" s="52">
        <f t="shared" si="107"/>
        <v>105167</v>
      </c>
      <c r="G382" s="52">
        <f t="shared" si="108"/>
        <v>51226</v>
      </c>
      <c r="H382" s="53">
        <f t="shared" si="109"/>
        <v>53941</v>
      </c>
      <c r="I382" s="53">
        <f t="shared" si="110"/>
        <v>42817</v>
      </c>
      <c r="J382" s="53">
        <f t="shared" si="111"/>
        <v>46183</v>
      </c>
      <c r="K382" s="50">
        <f t="shared" si="112"/>
        <v>8409</v>
      </c>
      <c r="L382" s="51">
        <f t="shared" si="113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hidden="1" x14ac:dyDescent="0.2">
      <c r="A383" s="31" t="s">
        <v>171</v>
      </c>
      <c r="B383" s="1" t="s">
        <v>538</v>
      </c>
      <c r="C383" s="30" t="str">
        <f t="shared" si="114"/>
        <v>LA England - North Somerset</v>
      </c>
      <c r="D383" s="51">
        <f t="shared" si="105"/>
        <v>82356</v>
      </c>
      <c r="E383" s="51">
        <f t="shared" si="106"/>
        <v>89398</v>
      </c>
      <c r="F383" s="52">
        <f t="shared" si="107"/>
        <v>215574</v>
      </c>
      <c r="G383" s="52">
        <f t="shared" si="108"/>
        <v>104953</v>
      </c>
      <c r="H383" s="53">
        <f t="shared" si="109"/>
        <v>110621</v>
      </c>
      <c r="I383" s="53">
        <f t="shared" si="110"/>
        <v>82356</v>
      </c>
      <c r="J383" s="53">
        <f t="shared" si="111"/>
        <v>89398</v>
      </c>
      <c r="K383" s="50">
        <f t="shared" si="112"/>
        <v>22597</v>
      </c>
      <c r="L383" s="51">
        <f t="shared" si="113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hidden="1" x14ac:dyDescent="0.2">
      <c r="A384" s="31" t="s">
        <v>171</v>
      </c>
      <c r="B384" s="1" t="s">
        <v>539</v>
      </c>
      <c r="C384" s="30" t="str">
        <f t="shared" si="114"/>
        <v>LA England - North Tyneside</v>
      </c>
      <c r="D384" s="51">
        <f t="shared" si="105"/>
        <v>79343</v>
      </c>
      <c r="E384" s="51">
        <f t="shared" si="106"/>
        <v>87511</v>
      </c>
      <c r="F384" s="52">
        <f t="shared" si="107"/>
        <v>208871</v>
      </c>
      <c r="G384" s="52">
        <f t="shared" si="108"/>
        <v>101089</v>
      </c>
      <c r="H384" s="53">
        <f t="shared" si="109"/>
        <v>107782</v>
      </c>
      <c r="I384" s="53">
        <f t="shared" si="110"/>
        <v>79343</v>
      </c>
      <c r="J384" s="53">
        <f t="shared" si="111"/>
        <v>87511</v>
      </c>
      <c r="K384" s="50">
        <f t="shared" si="112"/>
        <v>21746</v>
      </c>
      <c r="L384" s="51">
        <f t="shared" si="113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hidden="1" x14ac:dyDescent="0.2">
      <c r="A385" s="31" t="s">
        <v>171</v>
      </c>
      <c r="B385" s="1" t="s">
        <v>540</v>
      </c>
      <c r="C385" s="30" t="str">
        <f t="shared" si="114"/>
        <v>LA England - North Warwickshire</v>
      </c>
      <c r="D385" s="51">
        <f t="shared" si="105"/>
        <v>25770</v>
      </c>
      <c r="E385" s="51">
        <f t="shared" si="106"/>
        <v>26873</v>
      </c>
      <c r="F385" s="52">
        <f t="shared" si="107"/>
        <v>65452</v>
      </c>
      <c r="G385" s="52">
        <f t="shared" si="108"/>
        <v>32304</v>
      </c>
      <c r="H385" s="53">
        <f t="shared" si="109"/>
        <v>33148</v>
      </c>
      <c r="I385" s="53">
        <f t="shared" si="110"/>
        <v>25770</v>
      </c>
      <c r="J385" s="53">
        <f t="shared" si="111"/>
        <v>26873</v>
      </c>
      <c r="K385" s="50">
        <f t="shared" si="112"/>
        <v>6534</v>
      </c>
      <c r="L385" s="51">
        <f t="shared" si="113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hidden="1" x14ac:dyDescent="0.2">
      <c r="A386" s="31" t="s">
        <v>171</v>
      </c>
      <c r="B386" s="1" t="s">
        <v>541</v>
      </c>
      <c r="C386" s="30" t="str">
        <f t="shared" si="114"/>
        <v>LA England - North West Leicestershire</v>
      </c>
      <c r="D386" s="51">
        <f t="shared" si="105"/>
        <v>40681</v>
      </c>
      <c r="E386" s="51">
        <f t="shared" si="106"/>
        <v>42704</v>
      </c>
      <c r="F386" s="52">
        <f t="shared" si="107"/>
        <v>104809</v>
      </c>
      <c r="G386" s="52">
        <f t="shared" si="108"/>
        <v>51724</v>
      </c>
      <c r="H386" s="53">
        <f t="shared" si="109"/>
        <v>53085</v>
      </c>
      <c r="I386" s="53">
        <f t="shared" si="110"/>
        <v>40681</v>
      </c>
      <c r="J386" s="53">
        <f t="shared" si="111"/>
        <v>42704</v>
      </c>
      <c r="K386" s="50">
        <f t="shared" si="112"/>
        <v>11043</v>
      </c>
      <c r="L386" s="51">
        <f t="shared" si="113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hidden="1" x14ac:dyDescent="0.2">
      <c r="A387" s="31" t="s">
        <v>171</v>
      </c>
      <c r="B387" s="1" t="s">
        <v>542</v>
      </c>
      <c r="C387" s="30" t="str">
        <f t="shared" si="114"/>
        <v>LA England - Northampton</v>
      </c>
      <c r="D387" s="51">
        <f t="shared" si="105"/>
        <v>84388</v>
      </c>
      <c r="E387" s="51">
        <f t="shared" si="106"/>
        <v>85688</v>
      </c>
      <c r="F387" s="52">
        <f t="shared" si="107"/>
        <v>224290</v>
      </c>
      <c r="G387" s="52">
        <f t="shared" si="108"/>
        <v>111978</v>
      </c>
      <c r="H387" s="53">
        <f t="shared" si="109"/>
        <v>112312</v>
      </c>
      <c r="I387" s="53">
        <f t="shared" si="110"/>
        <v>84388</v>
      </c>
      <c r="J387" s="53">
        <f t="shared" si="111"/>
        <v>85688</v>
      </c>
      <c r="K387" s="50">
        <f t="shared" si="112"/>
        <v>27590</v>
      </c>
      <c r="L387" s="51">
        <f t="shared" si="113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hidden="1" x14ac:dyDescent="0.2">
      <c r="A388" s="31" t="s">
        <v>171</v>
      </c>
      <c r="B388" s="1" t="s">
        <v>543</v>
      </c>
      <c r="C388" s="30" t="str">
        <f t="shared" si="114"/>
        <v>LA England - Northumberland</v>
      </c>
      <c r="D388" s="51">
        <f t="shared" si="105"/>
        <v>127613</v>
      </c>
      <c r="E388" s="51">
        <f t="shared" si="106"/>
        <v>137406</v>
      </c>
      <c r="F388" s="52">
        <f t="shared" si="107"/>
        <v>323820</v>
      </c>
      <c r="G388" s="52">
        <f t="shared" si="108"/>
        <v>158024</v>
      </c>
      <c r="H388" s="53">
        <f t="shared" si="109"/>
        <v>165796</v>
      </c>
      <c r="I388" s="53">
        <f t="shared" si="110"/>
        <v>127613</v>
      </c>
      <c r="J388" s="53">
        <f t="shared" si="111"/>
        <v>137406</v>
      </c>
      <c r="K388" s="50">
        <f t="shared" si="112"/>
        <v>30411</v>
      </c>
      <c r="L388" s="51">
        <f t="shared" si="113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hidden="1" x14ac:dyDescent="0.2">
      <c r="A389" s="31" t="s">
        <v>171</v>
      </c>
      <c r="B389" s="1" t="s">
        <v>544</v>
      </c>
      <c r="C389" s="30" t="str">
        <f t="shared" si="114"/>
        <v>LA England - Norwich</v>
      </c>
      <c r="D389" s="51">
        <f t="shared" si="105"/>
        <v>57644</v>
      </c>
      <c r="E389" s="51">
        <f t="shared" si="106"/>
        <v>58400</v>
      </c>
      <c r="F389" s="52">
        <f t="shared" si="107"/>
        <v>142177</v>
      </c>
      <c r="G389" s="52">
        <f t="shared" si="108"/>
        <v>71083</v>
      </c>
      <c r="H389" s="53">
        <f t="shared" si="109"/>
        <v>71094</v>
      </c>
      <c r="I389" s="53">
        <f t="shared" si="110"/>
        <v>57644</v>
      </c>
      <c r="J389" s="53">
        <f t="shared" si="111"/>
        <v>58400</v>
      </c>
      <c r="K389" s="50">
        <f t="shared" si="112"/>
        <v>13439</v>
      </c>
      <c r="L389" s="51">
        <f t="shared" si="113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hidden="1" x14ac:dyDescent="0.2">
      <c r="A390" s="31" t="s">
        <v>171</v>
      </c>
      <c r="B390" s="1" t="s">
        <v>545</v>
      </c>
      <c r="C390" s="30" t="str">
        <f t="shared" si="114"/>
        <v>LA England - Nottingham</v>
      </c>
      <c r="D390" s="51">
        <f t="shared" si="105"/>
        <v>136080</v>
      </c>
      <c r="E390" s="51">
        <f t="shared" si="106"/>
        <v>131733</v>
      </c>
      <c r="F390" s="52">
        <f t="shared" si="107"/>
        <v>337098</v>
      </c>
      <c r="G390" s="52">
        <f t="shared" si="108"/>
        <v>171826</v>
      </c>
      <c r="H390" s="53">
        <f t="shared" si="109"/>
        <v>165272</v>
      </c>
      <c r="I390" s="53">
        <f t="shared" si="110"/>
        <v>136080</v>
      </c>
      <c r="J390" s="53">
        <f t="shared" si="111"/>
        <v>131733</v>
      </c>
      <c r="K390" s="50">
        <f t="shared" si="112"/>
        <v>35746</v>
      </c>
      <c r="L390" s="51">
        <f t="shared" si="113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hidden="1" x14ac:dyDescent="0.2">
      <c r="A391" s="31" t="s">
        <v>171</v>
      </c>
      <c r="B391" s="1" t="s">
        <v>546</v>
      </c>
      <c r="C391" s="30" t="str">
        <f t="shared" si="114"/>
        <v>LA England - Nuneaton and Bedworth</v>
      </c>
      <c r="D391" s="51">
        <f t="shared" si="105"/>
        <v>49410</v>
      </c>
      <c r="E391" s="51">
        <f t="shared" si="106"/>
        <v>52432</v>
      </c>
      <c r="F391" s="52">
        <f t="shared" si="107"/>
        <v>130373</v>
      </c>
      <c r="G391" s="52">
        <f t="shared" si="108"/>
        <v>63988</v>
      </c>
      <c r="H391" s="53">
        <f t="shared" si="109"/>
        <v>66385</v>
      </c>
      <c r="I391" s="53">
        <f t="shared" si="110"/>
        <v>49410</v>
      </c>
      <c r="J391" s="53">
        <f t="shared" si="111"/>
        <v>52432</v>
      </c>
      <c r="K391" s="50">
        <f>SUM(M391:AD391)</f>
        <v>14578</v>
      </c>
      <c r="L391" s="51">
        <f t="shared" si="113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hidden="1" x14ac:dyDescent="0.2">
      <c r="A392" s="31" t="s">
        <v>171</v>
      </c>
      <c r="B392" s="1" t="s">
        <v>547</v>
      </c>
      <c r="C392" s="30" t="str">
        <f t="shared" si="114"/>
        <v>LA England - Oadby and Wigston</v>
      </c>
      <c r="D392" s="51">
        <f t="shared" si="105"/>
        <v>21742</v>
      </c>
      <c r="E392" s="51">
        <f t="shared" si="106"/>
        <v>23750</v>
      </c>
      <c r="F392" s="52">
        <f t="shared" si="107"/>
        <v>57313</v>
      </c>
      <c r="G392" s="52">
        <f t="shared" si="108"/>
        <v>27823</v>
      </c>
      <c r="H392" s="53">
        <f t="shared" si="109"/>
        <v>29490</v>
      </c>
      <c r="I392" s="53">
        <f t="shared" si="110"/>
        <v>21742</v>
      </c>
      <c r="J392" s="53">
        <f t="shared" si="111"/>
        <v>23750</v>
      </c>
      <c r="K392" s="50">
        <f>SUM(M392:AD392)</f>
        <v>6081</v>
      </c>
      <c r="L392" s="51">
        <f t="shared" si="113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hidden="1" x14ac:dyDescent="0.2">
      <c r="A393" s="31" t="s">
        <v>171</v>
      </c>
      <c r="B393" s="1" t="s">
        <v>548</v>
      </c>
      <c r="C393" s="30" t="str">
        <f t="shared" si="114"/>
        <v>LA England - Oldham</v>
      </c>
      <c r="D393" s="51">
        <f t="shared" si="105"/>
        <v>87171</v>
      </c>
      <c r="E393" s="51">
        <f t="shared" si="106"/>
        <v>91007</v>
      </c>
      <c r="F393" s="52">
        <f t="shared" si="107"/>
        <v>237628</v>
      </c>
      <c r="G393" s="52">
        <f t="shared" si="108"/>
        <v>117387</v>
      </c>
      <c r="H393" s="53">
        <f t="shared" si="109"/>
        <v>120241</v>
      </c>
      <c r="I393" s="53">
        <f t="shared" si="110"/>
        <v>87171</v>
      </c>
      <c r="J393" s="53">
        <f t="shared" si="111"/>
        <v>91007</v>
      </c>
      <c r="K393" s="50">
        <f>SUM(M393:AD393)</f>
        <v>30216</v>
      </c>
      <c r="L393" s="51">
        <f t="shared" si="113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hidden="1" x14ac:dyDescent="0.2">
      <c r="A394" s="31" t="s">
        <v>171</v>
      </c>
      <c r="B394" s="1" t="s">
        <v>549</v>
      </c>
      <c r="C394" s="30" t="str">
        <f t="shared" si="114"/>
        <v>LA England - Oxford</v>
      </c>
      <c r="D394" s="51">
        <f t="shared" ref="D394:D457" si="115">I394</f>
        <v>62426</v>
      </c>
      <c r="E394" s="51">
        <f t="shared" ref="E394:E457" si="116">J394</f>
        <v>58967</v>
      </c>
      <c r="F394" s="52">
        <f t="shared" ref="F394:F457" si="117">G394+H394</f>
        <v>151584</v>
      </c>
      <c r="G394" s="52">
        <f t="shared" ref="G394:G457" si="118">SUM(M394:CY394)</f>
        <v>77988</v>
      </c>
      <c r="H394" s="53">
        <f t="shared" ref="H394:H457" si="119">SUM(CZ394:GL394)</f>
        <v>73596</v>
      </c>
      <c r="I394" s="53">
        <f t="shared" ref="I394:I457" si="120">SUM(AE394:CY394)</f>
        <v>62426</v>
      </c>
      <c r="J394" s="53">
        <f t="shared" ref="J394:J457" si="121">SUM(DR394:GL394)</f>
        <v>58967</v>
      </c>
      <c r="K394" s="50">
        <f t="shared" ref="K394:K457" si="122">SUM(M394:AD394)</f>
        <v>15562</v>
      </c>
      <c r="L394" s="51">
        <f t="shared" ref="L394:L457" si="123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hidden="1" x14ac:dyDescent="0.2">
      <c r="A395" s="31" t="s">
        <v>171</v>
      </c>
      <c r="B395" s="1" t="s">
        <v>550</v>
      </c>
      <c r="C395" s="30" t="str">
        <f t="shared" si="114"/>
        <v>LA England - Pendle</v>
      </c>
      <c r="D395" s="51">
        <f t="shared" si="115"/>
        <v>34785</v>
      </c>
      <c r="E395" s="51">
        <f t="shared" si="116"/>
        <v>35838</v>
      </c>
      <c r="F395" s="52">
        <f t="shared" si="117"/>
        <v>92145</v>
      </c>
      <c r="G395" s="52">
        <f t="shared" si="118"/>
        <v>45792</v>
      </c>
      <c r="H395" s="53">
        <f t="shared" si="119"/>
        <v>46353</v>
      </c>
      <c r="I395" s="53">
        <f t="shared" si="120"/>
        <v>34785</v>
      </c>
      <c r="J395" s="53">
        <f t="shared" si="121"/>
        <v>35838</v>
      </c>
      <c r="K395" s="50">
        <f t="shared" si="122"/>
        <v>11007</v>
      </c>
      <c r="L395" s="51">
        <f t="shared" si="123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hidden="1" x14ac:dyDescent="0.2">
      <c r="A396" s="31" t="s">
        <v>171</v>
      </c>
      <c r="B396" s="1" t="s">
        <v>551</v>
      </c>
      <c r="C396" s="30" t="str">
        <f t="shared" ref="C396:C459" si="124">CONCATENATE(A396," - ",B396)</f>
        <v>LA England - Peterborough</v>
      </c>
      <c r="D396" s="51">
        <f t="shared" si="115"/>
        <v>74756</v>
      </c>
      <c r="E396" s="51">
        <f t="shared" si="116"/>
        <v>75342</v>
      </c>
      <c r="F396" s="52">
        <f t="shared" si="117"/>
        <v>202626</v>
      </c>
      <c r="G396" s="52">
        <f t="shared" si="118"/>
        <v>101964</v>
      </c>
      <c r="H396" s="53">
        <f t="shared" si="119"/>
        <v>100662</v>
      </c>
      <c r="I396" s="53">
        <f t="shared" si="120"/>
        <v>74756</v>
      </c>
      <c r="J396" s="53">
        <f t="shared" si="121"/>
        <v>75342</v>
      </c>
      <c r="K396" s="50">
        <f t="shared" si="122"/>
        <v>27208</v>
      </c>
      <c r="L396" s="51">
        <f t="shared" si="123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hidden="1" x14ac:dyDescent="0.2">
      <c r="A397" s="31" t="s">
        <v>171</v>
      </c>
      <c r="B397" s="1" t="s">
        <v>552</v>
      </c>
      <c r="C397" s="30" t="str">
        <f t="shared" si="124"/>
        <v>LA England - Plymouth</v>
      </c>
      <c r="D397" s="51">
        <f t="shared" si="115"/>
        <v>103203</v>
      </c>
      <c r="E397" s="51">
        <f t="shared" si="116"/>
        <v>106345</v>
      </c>
      <c r="F397" s="52">
        <f t="shared" si="117"/>
        <v>262839</v>
      </c>
      <c r="G397" s="52">
        <f t="shared" si="118"/>
        <v>130504</v>
      </c>
      <c r="H397" s="53">
        <f t="shared" si="119"/>
        <v>132335</v>
      </c>
      <c r="I397" s="53">
        <f t="shared" si="120"/>
        <v>103203</v>
      </c>
      <c r="J397" s="53">
        <f t="shared" si="121"/>
        <v>106345</v>
      </c>
      <c r="K397" s="50">
        <f t="shared" si="122"/>
        <v>27301</v>
      </c>
      <c r="L397" s="51">
        <f t="shared" si="123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hidden="1" x14ac:dyDescent="0.2">
      <c r="A398" s="31" t="s">
        <v>171</v>
      </c>
      <c r="B398" s="1" t="s">
        <v>553</v>
      </c>
      <c r="C398" s="30" t="str">
        <f t="shared" si="124"/>
        <v>LA England - Portsmouth</v>
      </c>
      <c r="D398" s="51">
        <f t="shared" si="115"/>
        <v>87433</v>
      </c>
      <c r="E398" s="51">
        <f t="shared" si="116"/>
        <v>83503</v>
      </c>
      <c r="F398" s="52">
        <f t="shared" si="117"/>
        <v>214692</v>
      </c>
      <c r="G398" s="52">
        <f t="shared" si="118"/>
        <v>109781</v>
      </c>
      <c r="H398" s="53">
        <f t="shared" si="119"/>
        <v>104911</v>
      </c>
      <c r="I398" s="53">
        <f t="shared" si="120"/>
        <v>87433</v>
      </c>
      <c r="J398" s="53">
        <f t="shared" si="121"/>
        <v>83503</v>
      </c>
      <c r="K398" s="50">
        <f t="shared" si="122"/>
        <v>22348</v>
      </c>
      <c r="L398" s="51">
        <f t="shared" si="123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hidden="1" x14ac:dyDescent="0.2">
      <c r="A399" s="31" t="s">
        <v>171</v>
      </c>
      <c r="B399" s="1" t="s">
        <v>554</v>
      </c>
      <c r="C399" s="30" t="str">
        <f t="shared" si="124"/>
        <v>LA England - Preston</v>
      </c>
      <c r="D399" s="51">
        <f t="shared" si="115"/>
        <v>55997</v>
      </c>
      <c r="E399" s="51">
        <f t="shared" si="116"/>
        <v>55278</v>
      </c>
      <c r="F399" s="52">
        <f t="shared" si="117"/>
        <v>144147</v>
      </c>
      <c r="G399" s="52">
        <f t="shared" si="118"/>
        <v>72930</v>
      </c>
      <c r="H399" s="53">
        <f t="shared" si="119"/>
        <v>71217</v>
      </c>
      <c r="I399" s="53">
        <f t="shared" si="120"/>
        <v>55997</v>
      </c>
      <c r="J399" s="53">
        <f t="shared" si="121"/>
        <v>55278</v>
      </c>
      <c r="K399" s="50">
        <f t="shared" si="122"/>
        <v>16933</v>
      </c>
      <c r="L399" s="51">
        <f t="shared" si="123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hidden="1" x14ac:dyDescent="0.2">
      <c r="A400" s="31" t="s">
        <v>171</v>
      </c>
      <c r="B400" s="1" t="s">
        <v>555</v>
      </c>
      <c r="C400" s="30" t="str">
        <f t="shared" si="124"/>
        <v>LA England - Reading</v>
      </c>
      <c r="D400" s="51">
        <f t="shared" si="115"/>
        <v>62467</v>
      </c>
      <c r="E400" s="51">
        <f t="shared" si="116"/>
        <v>60616</v>
      </c>
      <c r="F400" s="52">
        <f t="shared" si="117"/>
        <v>160337</v>
      </c>
      <c r="G400" s="52">
        <f t="shared" si="118"/>
        <v>81644</v>
      </c>
      <c r="H400" s="53">
        <f t="shared" si="119"/>
        <v>78693</v>
      </c>
      <c r="I400" s="53">
        <f t="shared" si="120"/>
        <v>62467</v>
      </c>
      <c r="J400" s="53">
        <f t="shared" si="121"/>
        <v>60616</v>
      </c>
      <c r="K400" s="50">
        <f t="shared" si="122"/>
        <v>19177</v>
      </c>
      <c r="L400" s="51">
        <f t="shared" si="123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hidden="1" x14ac:dyDescent="0.2">
      <c r="A401" s="31" t="s">
        <v>171</v>
      </c>
      <c r="B401" s="1" t="s">
        <v>556</v>
      </c>
      <c r="C401" s="30" t="str">
        <f t="shared" si="124"/>
        <v>LA England - Redbridge</v>
      </c>
      <c r="D401" s="51">
        <f t="shared" si="115"/>
        <v>115788</v>
      </c>
      <c r="E401" s="51">
        <f t="shared" si="116"/>
        <v>113423</v>
      </c>
      <c r="F401" s="52">
        <f t="shared" si="117"/>
        <v>305658</v>
      </c>
      <c r="G401" s="52">
        <f t="shared" si="118"/>
        <v>155345</v>
      </c>
      <c r="H401" s="53">
        <f t="shared" si="119"/>
        <v>150313</v>
      </c>
      <c r="I401" s="53">
        <f t="shared" si="120"/>
        <v>115788</v>
      </c>
      <c r="J401" s="53">
        <f t="shared" si="121"/>
        <v>113423</v>
      </c>
      <c r="K401" s="50">
        <f t="shared" si="122"/>
        <v>39557</v>
      </c>
      <c r="L401" s="51">
        <f t="shared" si="123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hidden="1" x14ac:dyDescent="0.2">
      <c r="A402" s="31" t="s">
        <v>171</v>
      </c>
      <c r="B402" s="1" t="s">
        <v>557</v>
      </c>
      <c r="C402" s="30" t="str">
        <f t="shared" si="124"/>
        <v>LA England - Redcar and Cleveland</v>
      </c>
      <c r="D402" s="51">
        <f t="shared" si="115"/>
        <v>52390</v>
      </c>
      <c r="E402" s="51">
        <f t="shared" si="116"/>
        <v>57231</v>
      </c>
      <c r="F402" s="52">
        <f t="shared" si="117"/>
        <v>137228</v>
      </c>
      <c r="G402" s="52">
        <f t="shared" si="118"/>
        <v>66606</v>
      </c>
      <c r="H402" s="53">
        <f t="shared" si="119"/>
        <v>70622</v>
      </c>
      <c r="I402" s="53">
        <f t="shared" si="120"/>
        <v>52390</v>
      </c>
      <c r="J402" s="53">
        <f t="shared" si="121"/>
        <v>57231</v>
      </c>
      <c r="K402" s="50">
        <f t="shared" si="122"/>
        <v>14216</v>
      </c>
      <c r="L402" s="51">
        <f t="shared" si="123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hidden="1" x14ac:dyDescent="0.2">
      <c r="A403" s="31" t="s">
        <v>171</v>
      </c>
      <c r="B403" s="1" t="s">
        <v>558</v>
      </c>
      <c r="C403" s="30" t="str">
        <f t="shared" si="124"/>
        <v>LA England - Redditch</v>
      </c>
      <c r="D403" s="51">
        <f t="shared" si="115"/>
        <v>32671</v>
      </c>
      <c r="E403" s="51">
        <f t="shared" si="116"/>
        <v>33789</v>
      </c>
      <c r="F403" s="52">
        <f t="shared" si="117"/>
        <v>85568</v>
      </c>
      <c r="G403" s="52">
        <f t="shared" si="118"/>
        <v>42486</v>
      </c>
      <c r="H403" s="53">
        <f t="shared" si="119"/>
        <v>43082</v>
      </c>
      <c r="I403" s="53">
        <f t="shared" si="120"/>
        <v>32671</v>
      </c>
      <c r="J403" s="53">
        <f t="shared" si="121"/>
        <v>33789</v>
      </c>
      <c r="K403" s="50">
        <f t="shared" si="122"/>
        <v>9815</v>
      </c>
      <c r="L403" s="51">
        <f t="shared" si="123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hidden="1" x14ac:dyDescent="0.2">
      <c r="A404" s="31" t="s">
        <v>171</v>
      </c>
      <c r="B404" s="1" t="s">
        <v>559</v>
      </c>
      <c r="C404" s="30" t="str">
        <f t="shared" si="124"/>
        <v>LA England - Reigate and Banstead</v>
      </c>
      <c r="D404" s="51">
        <f t="shared" si="115"/>
        <v>55345</v>
      </c>
      <c r="E404" s="51">
        <f t="shared" si="116"/>
        <v>59513</v>
      </c>
      <c r="F404" s="52">
        <f t="shared" si="117"/>
        <v>149243</v>
      </c>
      <c r="G404" s="52">
        <f t="shared" si="118"/>
        <v>72837</v>
      </c>
      <c r="H404" s="53">
        <f t="shared" si="119"/>
        <v>76406</v>
      </c>
      <c r="I404" s="53">
        <f t="shared" si="120"/>
        <v>55345</v>
      </c>
      <c r="J404" s="53">
        <f t="shared" si="121"/>
        <v>59513</v>
      </c>
      <c r="K404" s="50">
        <f t="shared" si="122"/>
        <v>17492</v>
      </c>
      <c r="L404" s="51">
        <f t="shared" si="123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hidden="1" x14ac:dyDescent="0.2">
      <c r="A405" s="31" t="s">
        <v>171</v>
      </c>
      <c r="B405" s="1" t="s">
        <v>560</v>
      </c>
      <c r="C405" s="30" t="str">
        <f t="shared" si="124"/>
        <v>LA England - Ribble Valley</v>
      </c>
      <c r="D405" s="51">
        <f t="shared" si="115"/>
        <v>24297</v>
      </c>
      <c r="E405" s="51">
        <f t="shared" si="116"/>
        <v>25760</v>
      </c>
      <c r="F405" s="52">
        <f t="shared" si="117"/>
        <v>62026</v>
      </c>
      <c r="G405" s="52">
        <f t="shared" si="118"/>
        <v>30467</v>
      </c>
      <c r="H405" s="53">
        <f t="shared" si="119"/>
        <v>31559</v>
      </c>
      <c r="I405" s="53">
        <f t="shared" si="120"/>
        <v>24297</v>
      </c>
      <c r="J405" s="53">
        <f t="shared" si="121"/>
        <v>25760</v>
      </c>
      <c r="K405" s="50">
        <f t="shared" si="122"/>
        <v>6170</v>
      </c>
      <c r="L405" s="51">
        <f t="shared" si="123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hidden="1" x14ac:dyDescent="0.2">
      <c r="A406" s="31" t="s">
        <v>171</v>
      </c>
      <c r="B406" s="1" t="s">
        <v>561</v>
      </c>
      <c r="C406" s="30" t="str">
        <f t="shared" si="124"/>
        <v>LA England - Richmond upon Thames</v>
      </c>
      <c r="D406" s="51">
        <f t="shared" si="115"/>
        <v>73143</v>
      </c>
      <c r="E406" s="51">
        <f t="shared" si="116"/>
        <v>79208</v>
      </c>
      <c r="F406" s="52">
        <f t="shared" si="117"/>
        <v>198141</v>
      </c>
      <c r="G406" s="52">
        <f t="shared" si="118"/>
        <v>96503</v>
      </c>
      <c r="H406" s="53">
        <f t="shared" si="119"/>
        <v>101638</v>
      </c>
      <c r="I406" s="53">
        <f t="shared" si="120"/>
        <v>73143</v>
      </c>
      <c r="J406" s="53">
        <f t="shared" si="121"/>
        <v>79208</v>
      </c>
      <c r="K406" s="50">
        <f t="shared" si="122"/>
        <v>23360</v>
      </c>
      <c r="L406" s="51">
        <f t="shared" si="123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hidden="1" x14ac:dyDescent="0.2">
      <c r="A407" s="31" t="s">
        <v>171</v>
      </c>
      <c r="B407" s="1" t="s">
        <v>562</v>
      </c>
      <c r="C407" s="30" t="str">
        <f t="shared" si="124"/>
        <v>LA England - Richmondshire</v>
      </c>
      <c r="D407" s="51">
        <f t="shared" si="115"/>
        <v>23614</v>
      </c>
      <c r="E407" s="51">
        <f t="shared" si="116"/>
        <v>20298</v>
      </c>
      <c r="F407" s="52">
        <f t="shared" si="117"/>
        <v>53732</v>
      </c>
      <c r="G407" s="52">
        <f t="shared" si="118"/>
        <v>28764</v>
      </c>
      <c r="H407" s="53">
        <f t="shared" si="119"/>
        <v>24968</v>
      </c>
      <c r="I407" s="53">
        <f t="shared" si="120"/>
        <v>23614</v>
      </c>
      <c r="J407" s="53">
        <f t="shared" si="121"/>
        <v>20298</v>
      </c>
      <c r="K407" s="50">
        <f t="shared" si="122"/>
        <v>5150</v>
      </c>
      <c r="L407" s="51">
        <f t="shared" si="123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hidden="1" x14ac:dyDescent="0.2">
      <c r="A408" s="31" t="s">
        <v>171</v>
      </c>
      <c r="B408" s="1" t="s">
        <v>563</v>
      </c>
      <c r="C408" s="30" t="str">
        <f t="shared" si="124"/>
        <v>LA England - Rochdale</v>
      </c>
      <c r="D408" s="51">
        <f t="shared" si="115"/>
        <v>83041</v>
      </c>
      <c r="E408" s="51">
        <f t="shared" si="116"/>
        <v>86772</v>
      </c>
      <c r="F408" s="52">
        <f t="shared" si="117"/>
        <v>223659</v>
      </c>
      <c r="G408" s="52">
        <f t="shared" si="118"/>
        <v>110691</v>
      </c>
      <c r="H408" s="53">
        <f t="shared" si="119"/>
        <v>112968</v>
      </c>
      <c r="I408" s="53">
        <f t="shared" si="120"/>
        <v>83041</v>
      </c>
      <c r="J408" s="53">
        <f t="shared" si="121"/>
        <v>86772</v>
      </c>
      <c r="K408" s="50">
        <f t="shared" si="122"/>
        <v>27650</v>
      </c>
      <c r="L408" s="51">
        <f t="shared" si="123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hidden="1" x14ac:dyDescent="0.2">
      <c r="A409" s="31" t="s">
        <v>171</v>
      </c>
      <c r="B409" s="1" t="s">
        <v>564</v>
      </c>
      <c r="C409" s="30" t="str">
        <f t="shared" si="124"/>
        <v>LA England - Rochford</v>
      </c>
      <c r="D409" s="51">
        <f t="shared" si="115"/>
        <v>34068</v>
      </c>
      <c r="E409" s="51">
        <f t="shared" si="116"/>
        <v>36531</v>
      </c>
      <c r="F409" s="52">
        <f t="shared" si="117"/>
        <v>87627</v>
      </c>
      <c r="G409" s="52">
        <f t="shared" si="118"/>
        <v>42813</v>
      </c>
      <c r="H409" s="53">
        <f t="shared" si="119"/>
        <v>44814</v>
      </c>
      <c r="I409" s="53">
        <f t="shared" si="120"/>
        <v>34068</v>
      </c>
      <c r="J409" s="53">
        <f t="shared" si="121"/>
        <v>36531</v>
      </c>
      <c r="K409" s="50">
        <f t="shared" si="122"/>
        <v>8745</v>
      </c>
      <c r="L409" s="51">
        <f t="shared" si="123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hidden="1" x14ac:dyDescent="0.2">
      <c r="A410" s="31" t="s">
        <v>171</v>
      </c>
      <c r="B410" s="1" t="s">
        <v>565</v>
      </c>
      <c r="C410" s="30" t="str">
        <f t="shared" si="124"/>
        <v>LA England - Rossendale</v>
      </c>
      <c r="D410" s="51">
        <f t="shared" si="115"/>
        <v>27189</v>
      </c>
      <c r="E410" s="51">
        <f t="shared" si="116"/>
        <v>28654</v>
      </c>
      <c r="F410" s="52">
        <f t="shared" si="117"/>
        <v>71432</v>
      </c>
      <c r="G410" s="52">
        <f t="shared" si="118"/>
        <v>35205</v>
      </c>
      <c r="H410" s="53">
        <f t="shared" si="119"/>
        <v>36227</v>
      </c>
      <c r="I410" s="53">
        <f t="shared" si="120"/>
        <v>27189</v>
      </c>
      <c r="J410" s="53">
        <f t="shared" si="121"/>
        <v>28654</v>
      </c>
      <c r="K410" s="50">
        <f t="shared" si="122"/>
        <v>8016</v>
      </c>
      <c r="L410" s="51">
        <f t="shared" si="123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hidden="1" x14ac:dyDescent="0.2">
      <c r="A411" s="31" t="s">
        <v>171</v>
      </c>
      <c r="B411" s="1" t="s">
        <v>566</v>
      </c>
      <c r="C411" s="30" t="str">
        <f t="shared" si="124"/>
        <v>LA England - Rother</v>
      </c>
      <c r="D411" s="51">
        <f t="shared" si="115"/>
        <v>38163</v>
      </c>
      <c r="E411" s="51">
        <f t="shared" si="116"/>
        <v>42272</v>
      </c>
      <c r="F411" s="52">
        <f t="shared" si="117"/>
        <v>96716</v>
      </c>
      <c r="G411" s="52">
        <f t="shared" si="118"/>
        <v>46583</v>
      </c>
      <c r="H411" s="53">
        <f t="shared" si="119"/>
        <v>50133</v>
      </c>
      <c r="I411" s="53">
        <f t="shared" si="120"/>
        <v>38163</v>
      </c>
      <c r="J411" s="53">
        <f t="shared" si="121"/>
        <v>42272</v>
      </c>
      <c r="K411" s="50">
        <f t="shared" si="122"/>
        <v>8420</v>
      </c>
      <c r="L411" s="51">
        <f t="shared" si="123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hidden="1" x14ac:dyDescent="0.2">
      <c r="A412" s="31" t="s">
        <v>171</v>
      </c>
      <c r="B412" s="1" t="s">
        <v>567</v>
      </c>
      <c r="C412" s="30" t="str">
        <f t="shared" si="124"/>
        <v>LA England - Rotherham</v>
      </c>
      <c r="D412" s="51">
        <f t="shared" si="115"/>
        <v>101149</v>
      </c>
      <c r="E412" s="51">
        <f t="shared" si="116"/>
        <v>106382</v>
      </c>
      <c r="F412" s="52">
        <f t="shared" si="117"/>
        <v>264984</v>
      </c>
      <c r="G412" s="52">
        <f t="shared" si="118"/>
        <v>130367</v>
      </c>
      <c r="H412" s="53">
        <f t="shared" si="119"/>
        <v>134617</v>
      </c>
      <c r="I412" s="53">
        <f t="shared" si="120"/>
        <v>101149</v>
      </c>
      <c r="J412" s="53">
        <f t="shared" si="121"/>
        <v>106382</v>
      </c>
      <c r="K412" s="50">
        <f t="shared" si="122"/>
        <v>29218</v>
      </c>
      <c r="L412" s="51">
        <f t="shared" si="123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hidden="1" x14ac:dyDescent="0.2">
      <c r="A413" s="31" t="s">
        <v>171</v>
      </c>
      <c r="B413" s="1" t="s">
        <v>568</v>
      </c>
      <c r="C413" s="30" t="str">
        <f t="shared" si="124"/>
        <v>LA England - Rugby</v>
      </c>
      <c r="D413" s="51">
        <f t="shared" si="115"/>
        <v>42226</v>
      </c>
      <c r="E413" s="51">
        <f t="shared" si="116"/>
        <v>43282</v>
      </c>
      <c r="F413" s="52">
        <f t="shared" si="117"/>
        <v>110650</v>
      </c>
      <c r="G413" s="52">
        <f t="shared" si="118"/>
        <v>55073</v>
      </c>
      <c r="H413" s="53">
        <f t="shared" si="119"/>
        <v>55577</v>
      </c>
      <c r="I413" s="53">
        <f t="shared" si="120"/>
        <v>42226</v>
      </c>
      <c r="J413" s="53">
        <f t="shared" si="121"/>
        <v>43282</v>
      </c>
      <c r="K413" s="50">
        <f t="shared" si="122"/>
        <v>12847</v>
      </c>
      <c r="L413" s="51">
        <f t="shared" si="123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hidden="1" x14ac:dyDescent="0.2">
      <c r="A414" s="31" t="s">
        <v>171</v>
      </c>
      <c r="B414" s="1" t="s">
        <v>569</v>
      </c>
      <c r="C414" s="30" t="str">
        <f t="shared" si="124"/>
        <v>LA England - Runnymede</v>
      </c>
      <c r="D414" s="51">
        <f t="shared" si="115"/>
        <v>35159</v>
      </c>
      <c r="E414" s="51">
        <f t="shared" si="116"/>
        <v>37664</v>
      </c>
      <c r="F414" s="52">
        <f t="shared" si="117"/>
        <v>90327</v>
      </c>
      <c r="G414" s="52">
        <f t="shared" si="118"/>
        <v>44091</v>
      </c>
      <c r="H414" s="53">
        <f t="shared" si="119"/>
        <v>46236</v>
      </c>
      <c r="I414" s="53">
        <f t="shared" si="120"/>
        <v>35159</v>
      </c>
      <c r="J414" s="53">
        <f t="shared" si="121"/>
        <v>37664</v>
      </c>
      <c r="K414" s="50">
        <f t="shared" si="122"/>
        <v>8932</v>
      </c>
      <c r="L414" s="51">
        <f t="shared" si="123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hidden="1" x14ac:dyDescent="0.2">
      <c r="A415" s="31" t="s">
        <v>171</v>
      </c>
      <c r="B415" s="1" t="s">
        <v>570</v>
      </c>
      <c r="C415" s="30" t="str">
        <f t="shared" si="124"/>
        <v>LA England - Rushcliffe</v>
      </c>
      <c r="D415" s="51">
        <f t="shared" si="115"/>
        <v>47005</v>
      </c>
      <c r="E415" s="51">
        <f t="shared" si="116"/>
        <v>49508</v>
      </c>
      <c r="F415" s="52">
        <f t="shared" si="117"/>
        <v>121416</v>
      </c>
      <c r="G415" s="52">
        <f t="shared" si="118"/>
        <v>59872</v>
      </c>
      <c r="H415" s="53">
        <f t="shared" si="119"/>
        <v>61544</v>
      </c>
      <c r="I415" s="53">
        <f t="shared" si="120"/>
        <v>47005</v>
      </c>
      <c r="J415" s="53">
        <f t="shared" si="121"/>
        <v>49508</v>
      </c>
      <c r="K415" s="50">
        <f t="shared" si="122"/>
        <v>12867</v>
      </c>
      <c r="L415" s="51">
        <f t="shared" si="123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hidden="1" x14ac:dyDescent="0.2">
      <c r="A416" s="31" t="s">
        <v>171</v>
      </c>
      <c r="B416" s="1" t="s">
        <v>571</v>
      </c>
      <c r="C416" s="30" t="str">
        <f t="shared" si="124"/>
        <v>LA England - Rushmoor</v>
      </c>
      <c r="D416" s="51">
        <f t="shared" si="115"/>
        <v>36832</v>
      </c>
      <c r="E416" s="51">
        <f t="shared" si="116"/>
        <v>36524</v>
      </c>
      <c r="F416" s="52">
        <f t="shared" si="117"/>
        <v>94387</v>
      </c>
      <c r="G416" s="52">
        <f t="shared" si="118"/>
        <v>47692</v>
      </c>
      <c r="H416" s="53">
        <f t="shared" si="119"/>
        <v>46695</v>
      </c>
      <c r="I416" s="53">
        <f t="shared" si="120"/>
        <v>36832</v>
      </c>
      <c r="J416" s="53">
        <f t="shared" si="121"/>
        <v>36524</v>
      </c>
      <c r="K416" s="50">
        <f t="shared" si="122"/>
        <v>10860</v>
      </c>
      <c r="L416" s="51">
        <f t="shared" si="123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hidden="1" x14ac:dyDescent="0.2">
      <c r="A417" s="31" t="s">
        <v>171</v>
      </c>
      <c r="B417" s="1" t="s">
        <v>572</v>
      </c>
      <c r="C417" s="30" t="str">
        <f t="shared" si="124"/>
        <v>LA England - Rutland</v>
      </c>
      <c r="D417" s="51">
        <f t="shared" si="115"/>
        <v>16692</v>
      </c>
      <c r="E417" s="51">
        <f t="shared" si="116"/>
        <v>15934</v>
      </c>
      <c r="F417" s="52">
        <f t="shared" si="117"/>
        <v>40476</v>
      </c>
      <c r="G417" s="52">
        <f t="shared" si="118"/>
        <v>20773</v>
      </c>
      <c r="H417" s="53">
        <f t="shared" si="119"/>
        <v>19703</v>
      </c>
      <c r="I417" s="53">
        <f t="shared" si="120"/>
        <v>16692</v>
      </c>
      <c r="J417" s="53">
        <f t="shared" si="121"/>
        <v>15934</v>
      </c>
      <c r="K417" s="50">
        <f t="shared" si="122"/>
        <v>4081</v>
      </c>
      <c r="L417" s="51">
        <f t="shared" si="123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hidden="1" x14ac:dyDescent="0.2">
      <c r="A418" s="31" t="s">
        <v>171</v>
      </c>
      <c r="B418" s="1" t="s">
        <v>573</v>
      </c>
      <c r="C418" s="30" t="str">
        <f t="shared" si="124"/>
        <v>LA England - Ryedale</v>
      </c>
      <c r="D418" s="51">
        <f t="shared" si="115"/>
        <v>22144</v>
      </c>
      <c r="E418" s="51">
        <f t="shared" si="116"/>
        <v>23675</v>
      </c>
      <c r="F418" s="52">
        <f t="shared" si="117"/>
        <v>55629</v>
      </c>
      <c r="G418" s="52">
        <f t="shared" si="118"/>
        <v>27180</v>
      </c>
      <c r="H418" s="53">
        <f t="shared" si="119"/>
        <v>28449</v>
      </c>
      <c r="I418" s="53">
        <f t="shared" si="120"/>
        <v>22144</v>
      </c>
      <c r="J418" s="53">
        <f t="shared" si="121"/>
        <v>23675</v>
      </c>
      <c r="K418" s="50">
        <f t="shared" si="122"/>
        <v>5036</v>
      </c>
      <c r="L418" s="51">
        <f t="shared" si="123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hidden="1" x14ac:dyDescent="0.2">
      <c r="A419" s="31" t="s">
        <v>171</v>
      </c>
      <c r="B419" s="1" t="s">
        <v>574</v>
      </c>
      <c r="C419" s="30" t="str">
        <f t="shared" si="124"/>
        <v>LA England - Salford</v>
      </c>
      <c r="D419" s="51">
        <f t="shared" si="115"/>
        <v>102903</v>
      </c>
      <c r="E419" s="51">
        <f t="shared" si="116"/>
        <v>101352</v>
      </c>
      <c r="F419" s="52">
        <f t="shared" si="117"/>
        <v>262697</v>
      </c>
      <c r="G419" s="52">
        <f t="shared" si="118"/>
        <v>132945</v>
      </c>
      <c r="H419" s="53">
        <f t="shared" si="119"/>
        <v>129752</v>
      </c>
      <c r="I419" s="53">
        <f t="shared" si="120"/>
        <v>102903</v>
      </c>
      <c r="J419" s="53">
        <f t="shared" si="121"/>
        <v>101352</v>
      </c>
      <c r="K419" s="50">
        <f t="shared" si="122"/>
        <v>30042</v>
      </c>
      <c r="L419" s="51">
        <f t="shared" si="123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hidden="1" x14ac:dyDescent="0.2">
      <c r="A420" s="31" t="s">
        <v>171</v>
      </c>
      <c r="B420" s="1" t="s">
        <v>575</v>
      </c>
      <c r="C420" s="30" t="str">
        <f t="shared" si="124"/>
        <v>LA England - Sandwell</v>
      </c>
      <c r="D420" s="51">
        <f t="shared" si="115"/>
        <v>121135</v>
      </c>
      <c r="E420" s="51">
        <f t="shared" si="116"/>
        <v>124912</v>
      </c>
      <c r="F420" s="52">
        <f t="shared" si="117"/>
        <v>329042</v>
      </c>
      <c r="G420" s="52">
        <f t="shared" si="118"/>
        <v>163788</v>
      </c>
      <c r="H420" s="53">
        <f t="shared" si="119"/>
        <v>165254</v>
      </c>
      <c r="I420" s="53">
        <f t="shared" si="120"/>
        <v>121135</v>
      </c>
      <c r="J420" s="53">
        <f t="shared" si="121"/>
        <v>124912</v>
      </c>
      <c r="K420" s="50">
        <f t="shared" si="122"/>
        <v>42653</v>
      </c>
      <c r="L420" s="51">
        <f t="shared" si="123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hidden="1" x14ac:dyDescent="0.2">
      <c r="A421" s="31" t="s">
        <v>171</v>
      </c>
      <c r="B421" s="1" t="s">
        <v>576</v>
      </c>
      <c r="C421" s="30" t="str">
        <f t="shared" si="124"/>
        <v>LA England - Scarborough</v>
      </c>
      <c r="D421" s="51">
        <f t="shared" si="115"/>
        <v>42982</v>
      </c>
      <c r="E421" s="51">
        <f t="shared" si="116"/>
        <v>46295</v>
      </c>
      <c r="F421" s="52">
        <f t="shared" si="117"/>
        <v>108737</v>
      </c>
      <c r="G421" s="52">
        <f t="shared" si="118"/>
        <v>52854</v>
      </c>
      <c r="H421" s="53">
        <f t="shared" si="119"/>
        <v>55883</v>
      </c>
      <c r="I421" s="53">
        <f t="shared" si="120"/>
        <v>42982</v>
      </c>
      <c r="J421" s="53">
        <f t="shared" si="121"/>
        <v>46295</v>
      </c>
      <c r="K421" s="50">
        <f t="shared" si="122"/>
        <v>9872</v>
      </c>
      <c r="L421" s="51">
        <f t="shared" si="123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hidden="1" x14ac:dyDescent="0.2">
      <c r="A422" s="31" t="s">
        <v>171</v>
      </c>
      <c r="B422" s="1" t="s">
        <v>577</v>
      </c>
      <c r="C422" s="30" t="str">
        <f t="shared" si="124"/>
        <v>LA England - Sedgemoor</v>
      </c>
      <c r="D422" s="51">
        <f t="shared" si="115"/>
        <v>48029</v>
      </c>
      <c r="E422" s="51">
        <f t="shared" si="116"/>
        <v>50691</v>
      </c>
      <c r="F422" s="52">
        <f t="shared" si="117"/>
        <v>123446</v>
      </c>
      <c r="G422" s="52">
        <f t="shared" si="118"/>
        <v>60779</v>
      </c>
      <c r="H422" s="53">
        <f t="shared" si="119"/>
        <v>62667</v>
      </c>
      <c r="I422" s="53">
        <f t="shared" si="120"/>
        <v>48029</v>
      </c>
      <c r="J422" s="53">
        <f t="shared" si="121"/>
        <v>50691</v>
      </c>
      <c r="K422" s="50">
        <f t="shared" si="122"/>
        <v>12750</v>
      </c>
      <c r="L422" s="51">
        <f t="shared" si="123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hidden="1" x14ac:dyDescent="0.2">
      <c r="A423" s="31" t="s">
        <v>171</v>
      </c>
      <c r="B423" s="1" t="s">
        <v>578</v>
      </c>
      <c r="C423" s="30" t="str">
        <f t="shared" si="124"/>
        <v>LA England - Sefton</v>
      </c>
      <c r="D423" s="51">
        <f t="shared" si="115"/>
        <v>105141</v>
      </c>
      <c r="E423" s="51">
        <f t="shared" si="116"/>
        <v>116660</v>
      </c>
      <c r="F423" s="52">
        <f t="shared" si="117"/>
        <v>275899</v>
      </c>
      <c r="G423" s="52">
        <f t="shared" si="118"/>
        <v>132868</v>
      </c>
      <c r="H423" s="53">
        <f t="shared" si="119"/>
        <v>143031</v>
      </c>
      <c r="I423" s="53">
        <f t="shared" si="120"/>
        <v>105141</v>
      </c>
      <c r="J423" s="53">
        <f t="shared" si="121"/>
        <v>116660</v>
      </c>
      <c r="K423" s="50">
        <f t="shared" si="122"/>
        <v>27727</v>
      </c>
      <c r="L423" s="51">
        <f t="shared" si="123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hidden="1" x14ac:dyDescent="0.2">
      <c r="A424" s="31" t="s">
        <v>171</v>
      </c>
      <c r="B424" s="1" t="s">
        <v>579</v>
      </c>
      <c r="C424" s="30" t="str">
        <f t="shared" si="124"/>
        <v>LA England - Selby</v>
      </c>
      <c r="D424" s="51">
        <f t="shared" si="115"/>
        <v>35360</v>
      </c>
      <c r="E424" s="51">
        <f t="shared" si="116"/>
        <v>37486</v>
      </c>
      <c r="F424" s="52">
        <f t="shared" si="117"/>
        <v>91697</v>
      </c>
      <c r="G424" s="52">
        <f t="shared" si="118"/>
        <v>44997</v>
      </c>
      <c r="H424" s="53">
        <f t="shared" si="119"/>
        <v>46700</v>
      </c>
      <c r="I424" s="53">
        <f t="shared" si="120"/>
        <v>35360</v>
      </c>
      <c r="J424" s="53">
        <f t="shared" si="121"/>
        <v>37486</v>
      </c>
      <c r="K424" s="50">
        <f t="shared" si="122"/>
        <v>9637</v>
      </c>
      <c r="L424" s="51">
        <f t="shared" si="123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hidden="1" x14ac:dyDescent="0.2">
      <c r="A425" s="31" t="s">
        <v>171</v>
      </c>
      <c r="B425" s="1" t="s">
        <v>580</v>
      </c>
      <c r="C425" s="30" t="str">
        <f t="shared" si="124"/>
        <v>LA England - Sevenoaks</v>
      </c>
      <c r="D425" s="51">
        <f t="shared" si="115"/>
        <v>44865</v>
      </c>
      <c r="E425" s="51">
        <f t="shared" si="116"/>
        <v>49134</v>
      </c>
      <c r="F425" s="52">
        <f t="shared" si="117"/>
        <v>121387</v>
      </c>
      <c r="G425" s="52">
        <f t="shared" si="118"/>
        <v>58822</v>
      </c>
      <c r="H425" s="53">
        <f t="shared" si="119"/>
        <v>62565</v>
      </c>
      <c r="I425" s="53">
        <f t="shared" si="120"/>
        <v>44865</v>
      </c>
      <c r="J425" s="53">
        <f t="shared" si="121"/>
        <v>49134</v>
      </c>
      <c r="K425" s="50">
        <f t="shared" si="122"/>
        <v>13957</v>
      </c>
      <c r="L425" s="51">
        <f t="shared" si="123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hidden="1" x14ac:dyDescent="0.2">
      <c r="A426" s="31" t="s">
        <v>171</v>
      </c>
      <c r="B426" s="1" t="s">
        <v>581</v>
      </c>
      <c r="C426" s="30" t="str">
        <f t="shared" si="124"/>
        <v>LA England - Sheffield</v>
      </c>
      <c r="D426" s="51">
        <f t="shared" si="115"/>
        <v>232842</v>
      </c>
      <c r="E426" s="51">
        <f t="shared" si="116"/>
        <v>237974</v>
      </c>
      <c r="F426" s="52">
        <f t="shared" si="117"/>
        <v>589214</v>
      </c>
      <c r="G426" s="52">
        <f t="shared" si="118"/>
        <v>293715</v>
      </c>
      <c r="H426" s="53">
        <f t="shared" si="119"/>
        <v>295499</v>
      </c>
      <c r="I426" s="53">
        <f t="shared" si="120"/>
        <v>232842</v>
      </c>
      <c r="J426" s="53">
        <f t="shared" si="121"/>
        <v>237974</v>
      </c>
      <c r="K426" s="50">
        <f t="shared" si="122"/>
        <v>60873</v>
      </c>
      <c r="L426" s="51">
        <f t="shared" si="123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hidden="1" x14ac:dyDescent="0.2">
      <c r="A427" s="31" t="s">
        <v>171</v>
      </c>
      <c r="B427" s="1" t="s">
        <v>582</v>
      </c>
      <c r="C427" s="30" t="str">
        <f t="shared" si="124"/>
        <v>LA England - Shropshire</v>
      </c>
      <c r="D427" s="51">
        <f t="shared" si="115"/>
        <v>130476</v>
      </c>
      <c r="E427" s="51">
        <f t="shared" si="116"/>
        <v>134646</v>
      </c>
      <c r="F427" s="52">
        <f t="shared" si="117"/>
        <v>325415</v>
      </c>
      <c r="G427" s="52">
        <f t="shared" si="118"/>
        <v>161240</v>
      </c>
      <c r="H427" s="53">
        <f t="shared" si="119"/>
        <v>164175</v>
      </c>
      <c r="I427" s="53">
        <f t="shared" si="120"/>
        <v>130476</v>
      </c>
      <c r="J427" s="53">
        <f t="shared" si="121"/>
        <v>134646</v>
      </c>
      <c r="K427" s="50">
        <f t="shared" si="122"/>
        <v>30764</v>
      </c>
      <c r="L427" s="51">
        <f t="shared" si="123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hidden="1" x14ac:dyDescent="0.2">
      <c r="A428" s="31" t="s">
        <v>171</v>
      </c>
      <c r="B428" s="1" t="s">
        <v>583</v>
      </c>
      <c r="C428" s="30" t="str">
        <f t="shared" si="124"/>
        <v>LA England - Slough</v>
      </c>
      <c r="D428" s="51">
        <f t="shared" si="115"/>
        <v>53533</v>
      </c>
      <c r="E428" s="51">
        <f t="shared" si="116"/>
        <v>52391</v>
      </c>
      <c r="F428" s="52">
        <f t="shared" si="117"/>
        <v>149577</v>
      </c>
      <c r="G428" s="52">
        <f t="shared" si="118"/>
        <v>75829</v>
      </c>
      <c r="H428" s="53">
        <f t="shared" si="119"/>
        <v>73748</v>
      </c>
      <c r="I428" s="53">
        <f t="shared" si="120"/>
        <v>53533</v>
      </c>
      <c r="J428" s="53">
        <f t="shared" si="121"/>
        <v>52391</v>
      </c>
      <c r="K428" s="50">
        <f t="shared" si="122"/>
        <v>22296</v>
      </c>
      <c r="L428" s="51">
        <f t="shared" si="123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hidden="1" x14ac:dyDescent="0.2">
      <c r="A429" s="31" t="s">
        <v>171</v>
      </c>
      <c r="B429" s="1" t="s">
        <v>584</v>
      </c>
      <c r="C429" s="30" t="str">
        <f t="shared" si="124"/>
        <v>LA England - Solihull</v>
      </c>
      <c r="D429" s="51">
        <f t="shared" si="115"/>
        <v>81062</v>
      </c>
      <c r="E429" s="51">
        <f t="shared" si="116"/>
        <v>88480</v>
      </c>
      <c r="F429" s="52">
        <f t="shared" si="117"/>
        <v>217487</v>
      </c>
      <c r="G429" s="52">
        <f t="shared" si="118"/>
        <v>105896</v>
      </c>
      <c r="H429" s="53">
        <f t="shared" si="119"/>
        <v>111591</v>
      </c>
      <c r="I429" s="53">
        <f t="shared" si="120"/>
        <v>81062</v>
      </c>
      <c r="J429" s="53">
        <f t="shared" si="121"/>
        <v>88480</v>
      </c>
      <c r="K429" s="50">
        <f t="shared" si="122"/>
        <v>24834</v>
      </c>
      <c r="L429" s="51">
        <f t="shared" si="123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hidden="1" x14ac:dyDescent="0.2">
      <c r="A430" s="31" t="s">
        <v>171</v>
      </c>
      <c r="B430" s="1" t="s">
        <v>585</v>
      </c>
      <c r="C430" s="30" t="str">
        <f t="shared" si="124"/>
        <v>LA England - Somerset West and Taunton</v>
      </c>
      <c r="D430" s="51">
        <f t="shared" si="115"/>
        <v>60173</v>
      </c>
      <c r="E430" s="51">
        <f t="shared" si="116"/>
        <v>65469</v>
      </c>
      <c r="F430" s="52">
        <f t="shared" si="117"/>
        <v>155421</v>
      </c>
      <c r="G430" s="52">
        <f t="shared" si="118"/>
        <v>75331</v>
      </c>
      <c r="H430" s="53">
        <f t="shared" si="119"/>
        <v>80090</v>
      </c>
      <c r="I430" s="53">
        <f t="shared" si="120"/>
        <v>60173</v>
      </c>
      <c r="J430" s="53">
        <f t="shared" si="121"/>
        <v>65469</v>
      </c>
      <c r="K430" s="50">
        <f t="shared" si="122"/>
        <v>15158</v>
      </c>
      <c r="L430" s="51">
        <f t="shared" si="123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hidden="1" x14ac:dyDescent="0.2">
      <c r="A431" s="31" t="s">
        <v>171</v>
      </c>
      <c r="B431" s="1" t="s">
        <v>586</v>
      </c>
      <c r="C431" s="30" t="str">
        <f t="shared" si="124"/>
        <v>LA England - South Cambridgeshire</v>
      </c>
      <c r="D431" s="51">
        <f t="shared" si="115"/>
        <v>61193</v>
      </c>
      <c r="E431" s="51">
        <f t="shared" si="116"/>
        <v>63578</v>
      </c>
      <c r="F431" s="52">
        <f t="shared" si="117"/>
        <v>160904</v>
      </c>
      <c r="G431" s="52">
        <f t="shared" si="118"/>
        <v>79734</v>
      </c>
      <c r="H431" s="53">
        <f t="shared" si="119"/>
        <v>81170</v>
      </c>
      <c r="I431" s="53">
        <f t="shared" si="120"/>
        <v>61193</v>
      </c>
      <c r="J431" s="53">
        <f t="shared" si="121"/>
        <v>63578</v>
      </c>
      <c r="K431" s="50">
        <f t="shared" si="122"/>
        <v>18541</v>
      </c>
      <c r="L431" s="51">
        <f t="shared" si="123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hidden="1" x14ac:dyDescent="0.2">
      <c r="A432" s="31" t="s">
        <v>171</v>
      </c>
      <c r="B432" s="1" t="s">
        <v>587</v>
      </c>
      <c r="C432" s="30" t="str">
        <f t="shared" si="124"/>
        <v>LA England - South Derbyshire</v>
      </c>
      <c r="D432" s="51">
        <f t="shared" si="115"/>
        <v>41983</v>
      </c>
      <c r="E432" s="51">
        <f t="shared" si="116"/>
        <v>44418</v>
      </c>
      <c r="F432" s="52">
        <f t="shared" si="117"/>
        <v>109516</v>
      </c>
      <c r="G432" s="52">
        <f t="shared" si="118"/>
        <v>53909</v>
      </c>
      <c r="H432" s="53">
        <f t="shared" si="119"/>
        <v>55607</v>
      </c>
      <c r="I432" s="53">
        <f t="shared" si="120"/>
        <v>41983</v>
      </c>
      <c r="J432" s="53">
        <f t="shared" si="121"/>
        <v>44418</v>
      </c>
      <c r="K432" s="50">
        <f t="shared" si="122"/>
        <v>11926</v>
      </c>
      <c r="L432" s="51">
        <f t="shared" si="123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hidden="1" x14ac:dyDescent="0.2">
      <c r="A433" s="31" t="s">
        <v>171</v>
      </c>
      <c r="B433" s="1" t="s">
        <v>588</v>
      </c>
      <c r="C433" s="30" t="str">
        <f t="shared" si="124"/>
        <v>LA England - South Gloucestershire</v>
      </c>
      <c r="D433" s="51">
        <f t="shared" si="115"/>
        <v>111763</v>
      </c>
      <c r="E433" s="51">
        <f t="shared" si="116"/>
        <v>116126</v>
      </c>
      <c r="F433" s="52">
        <f t="shared" si="117"/>
        <v>287816</v>
      </c>
      <c r="G433" s="52">
        <f t="shared" si="118"/>
        <v>142464</v>
      </c>
      <c r="H433" s="53">
        <f t="shared" si="119"/>
        <v>145352</v>
      </c>
      <c r="I433" s="53">
        <f t="shared" si="120"/>
        <v>111763</v>
      </c>
      <c r="J433" s="53">
        <f t="shared" si="121"/>
        <v>116126</v>
      </c>
      <c r="K433" s="50">
        <f t="shared" si="122"/>
        <v>30701</v>
      </c>
      <c r="L433" s="51">
        <f t="shared" si="123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hidden="1" x14ac:dyDescent="0.2">
      <c r="A434" s="31" t="s">
        <v>171</v>
      </c>
      <c r="B434" s="1" t="s">
        <v>589</v>
      </c>
      <c r="C434" s="30" t="str">
        <f t="shared" si="124"/>
        <v>LA England - South Hams</v>
      </c>
      <c r="D434" s="51">
        <f t="shared" si="115"/>
        <v>34492</v>
      </c>
      <c r="E434" s="51">
        <f t="shared" si="116"/>
        <v>37775</v>
      </c>
      <c r="F434" s="52">
        <f t="shared" si="117"/>
        <v>87946</v>
      </c>
      <c r="G434" s="52">
        <f t="shared" si="118"/>
        <v>42455</v>
      </c>
      <c r="H434" s="53">
        <f t="shared" si="119"/>
        <v>45491</v>
      </c>
      <c r="I434" s="53">
        <f t="shared" si="120"/>
        <v>34492</v>
      </c>
      <c r="J434" s="53">
        <f t="shared" si="121"/>
        <v>37775</v>
      </c>
      <c r="K434" s="50">
        <f t="shared" si="122"/>
        <v>7963</v>
      </c>
      <c r="L434" s="51">
        <f t="shared" si="123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hidden="1" x14ac:dyDescent="0.2">
      <c r="A435" s="31" t="s">
        <v>171</v>
      </c>
      <c r="B435" s="1" t="s">
        <v>590</v>
      </c>
      <c r="C435" s="30" t="str">
        <f t="shared" si="124"/>
        <v>LA England - South Holland</v>
      </c>
      <c r="D435" s="51">
        <f t="shared" si="115"/>
        <v>37438</v>
      </c>
      <c r="E435" s="51">
        <f t="shared" si="116"/>
        <v>39583</v>
      </c>
      <c r="F435" s="52">
        <f t="shared" si="117"/>
        <v>95857</v>
      </c>
      <c r="G435" s="52">
        <f t="shared" si="118"/>
        <v>47049</v>
      </c>
      <c r="H435" s="53">
        <f t="shared" si="119"/>
        <v>48808</v>
      </c>
      <c r="I435" s="53">
        <f t="shared" si="120"/>
        <v>37438</v>
      </c>
      <c r="J435" s="53">
        <f t="shared" si="121"/>
        <v>39583</v>
      </c>
      <c r="K435" s="50">
        <f t="shared" si="122"/>
        <v>9611</v>
      </c>
      <c r="L435" s="51">
        <f t="shared" si="123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hidden="1" x14ac:dyDescent="0.2">
      <c r="A436" s="31" t="s">
        <v>171</v>
      </c>
      <c r="B436" s="1" t="s">
        <v>591</v>
      </c>
      <c r="C436" s="30" t="str">
        <f t="shared" si="124"/>
        <v>LA England - South Kesteven</v>
      </c>
      <c r="D436" s="51">
        <f t="shared" si="115"/>
        <v>54245</v>
      </c>
      <c r="E436" s="51">
        <f t="shared" si="116"/>
        <v>59513</v>
      </c>
      <c r="F436" s="52">
        <f t="shared" si="117"/>
        <v>143225</v>
      </c>
      <c r="G436" s="52">
        <f t="shared" si="118"/>
        <v>69158</v>
      </c>
      <c r="H436" s="53">
        <f t="shared" si="119"/>
        <v>74067</v>
      </c>
      <c r="I436" s="53">
        <f t="shared" si="120"/>
        <v>54245</v>
      </c>
      <c r="J436" s="53">
        <f t="shared" si="121"/>
        <v>59513</v>
      </c>
      <c r="K436" s="50">
        <f t="shared" si="122"/>
        <v>14913</v>
      </c>
      <c r="L436" s="51">
        <f t="shared" si="123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hidden="1" x14ac:dyDescent="0.2">
      <c r="A437" s="31" t="s">
        <v>171</v>
      </c>
      <c r="B437" s="1" t="s">
        <v>592</v>
      </c>
      <c r="C437" s="30" t="str">
        <f t="shared" si="124"/>
        <v>LA England - South Lakeland</v>
      </c>
      <c r="D437" s="51">
        <f t="shared" si="115"/>
        <v>42237</v>
      </c>
      <c r="E437" s="51">
        <f t="shared" si="116"/>
        <v>44966</v>
      </c>
      <c r="F437" s="52">
        <f t="shared" si="117"/>
        <v>104905</v>
      </c>
      <c r="G437" s="52">
        <f t="shared" si="118"/>
        <v>51436</v>
      </c>
      <c r="H437" s="53">
        <f t="shared" si="119"/>
        <v>53469</v>
      </c>
      <c r="I437" s="53">
        <f t="shared" si="120"/>
        <v>42237</v>
      </c>
      <c r="J437" s="53">
        <f t="shared" si="121"/>
        <v>44966</v>
      </c>
      <c r="K437" s="50">
        <f t="shared" si="122"/>
        <v>9199</v>
      </c>
      <c r="L437" s="51">
        <f t="shared" si="123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hidden="1" x14ac:dyDescent="0.2">
      <c r="A438" s="31" t="s">
        <v>171</v>
      </c>
      <c r="B438" s="1" t="s">
        <v>593</v>
      </c>
      <c r="C438" s="30" t="str">
        <f t="shared" si="124"/>
        <v>LA England - South Norfolk</v>
      </c>
      <c r="D438" s="51">
        <f t="shared" si="115"/>
        <v>54756</v>
      </c>
      <c r="E438" s="51">
        <f t="shared" si="116"/>
        <v>59293</v>
      </c>
      <c r="F438" s="52">
        <f t="shared" si="117"/>
        <v>143066</v>
      </c>
      <c r="G438" s="52">
        <f t="shared" si="118"/>
        <v>69698</v>
      </c>
      <c r="H438" s="53">
        <f t="shared" si="119"/>
        <v>73368</v>
      </c>
      <c r="I438" s="53">
        <f t="shared" si="120"/>
        <v>54756</v>
      </c>
      <c r="J438" s="53">
        <f t="shared" si="121"/>
        <v>59293</v>
      </c>
      <c r="K438" s="50">
        <f t="shared" si="122"/>
        <v>14942</v>
      </c>
      <c r="L438" s="51">
        <f t="shared" si="123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hidden="1" x14ac:dyDescent="0.2">
      <c r="A439" s="31" t="s">
        <v>171</v>
      </c>
      <c r="B439" s="1" t="s">
        <v>594</v>
      </c>
      <c r="C439" s="30" t="str">
        <f t="shared" si="124"/>
        <v>LA England - South Northamptonshire</v>
      </c>
      <c r="D439" s="51">
        <f t="shared" si="115"/>
        <v>36614</v>
      </c>
      <c r="E439" s="51">
        <f t="shared" si="116"/>
        <v>38568</v>
      </c>
      <c r="F439" s="52">
        <f t="shared" si="117"/>
        <v>95492</v>
      </c>
      <c r="G439" s="52">
        <f t="shared" si="118"/>
        <v>47041</v>
      </c>
      <c r="H439" s="53">
        <f t="shared" si="119"/>
        <v>48451</v>
      </c>
      <c r="I439" s="53">
        <f t="shared" si="120"/>
        <v>36614</v>
      </c>
      <c r="J439" s="53">
        <f t="shared" si="121"/>
        <v>38568</v>
      </c>
      <c r="K439" s="50">
        <f t="shared" si="122"/>
        <v>10427</v>
      </c>
      <c r="L439" s="51">
        <f t="shared" si="123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hidden="1" x14ac:dyDescent="0.2">
      <c r="A440" s="31" t="s">
        <v>171</v>
      </c>
      <c r="B440" s="1" t="s">
        <v>595</v>
      </c>
      <c r="C440" s="30" t="str">
        <f t="shared" si="124"/>
        <v>LA England - South Oxfordshire</v>
      </c>
      <c r="D440" s="51">
        <f t="shared" si="115"/>
        <v>54970</v>
      </c>
      <c r="E440" s="51">
        <f t="shared" si="116"/>
        <v>57907</v>
      </c>
      <c r="F440" s="52">
        <f t="shared" si="117"/>
        <v>143782</v>
      </c>
      <c r="G440" s="52">
        <f t="shared" si="118"/>
        <v>70843</v>
      </c>
      <c r="H440" s="53">
        <f t="shared" si="119"/>
        <v>72939</v>
      </c>
      <c r="I440" s="53">
        <f t="shared" si="120"/>
        <v>54970</v>
      </c>
      <c r="J440" s="53">
        <f t="shared" si="121"/>
        <v>57907</v>
      </c>
      <c r="K440" s="50">
        <f t="shared" si="122"/>
        <v>15873</v>
      </c>
      <c r="L440" s="51">
        <f t="shared" si="123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hidden="1" x14ac:dyDescent="0.2">
      <c r="A441" s="31" t="s">
        <v>171</v>
      </c>
      <c r="B441" s="1" t="s">
        <v>596</v>
      </c>
      <c r="C441" s="30" t="str">
        <f t="shared" si="124"/>
        <v>LA England - South Ribble</v>
      </c>
      <c r="D441" s="51">
        <f t="shared" si="115"/>
        <v>42848</v>
      </c>
      <c r="E441" s="51">
        <f t="shared" si="116"/>
        <v>45759</v>
      </c>
      <c r="F441" s="52">
        <f t="shared" si="117"/>
        <v>111086</v>
      </c>
      <c r="G441" s="52">
        <f t="shared" si="118"/>
        <v>54290</v>
      </c>
      <c r="H441" s="53">
        <f t="shared" si="119"/>
        <v>56796</v>
      </c>
      <c r="I441" s="53">
        <f t="shared" si="120"/>
        <v>42848</v>
      </c>
      <c r="J441" s="53">
        <f t="shared" si="121"/>
        <v>45759</v>
      </c>
      <c r="K441" s="50">
        <f t="shared" si="122"/>
        <v>11442</v>
      </c>
      <c r="L441" s="51">
        <f t="shared" si="123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hidden="1" x14ac:dyDescent="0.2">
      <c r="A442" s="31" t="s">
        <v>171</v>
      </c>
      <c r="B442" s="1" t="s">
        <v>597</v>
      </c>
      <c r="C442" s="30" t="str">
        <f t="shared" si="124"/>
        <v>LA England - South Somerset</v>
      </c>
      <c r="D442" s="51">
        <f t="shared" si="115"/>
        <v>65942</v>
      </c>
      <c r="E442" s="51">
        <f t="shared" si="116"/>
        <v>69757</v>
      </c>
      <c r="F442" s="52">
        <f t="shared" si="117"/>
        <v>168696</v>
      </c>
      <c r="G442" s="52">
        <f t="shared" si="118"/>
        <v>82704</v>
      </c>
      <c r="H442" s="53">
        <f t="shared" si="119"/>
        <v>85992</v>
      </c>
      <c r="I442" s="53">
        <f t="shared" si="120"/>
        <v>65942</v>
      </c>
      <c r="J442" s="53">
        <f t="shared" si="121"/>
        <v>69757</v>
      </c>
      <c r="K442" s="50">
        <f t="shared" si="122"/>
        <v>16762</v>
      </c>
      <c r="L442" s="51">
        <f t="shared" si="123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hidden="1" x14ac:dyDescent="0.2">
      <c r="A443" s="31" t="s">
        <v>171</v>
      </c>
      <c r="B443" s="1" t="s">
        <v>598</v>
      </c>
      <c r="C443" s="30" t="str">
        <f t="shared" si="124"/>
        <v>LA England - South Staffordshire</v>
      </c>
      <c r="D443" s="51">
        <f t="shared" si="115"/>
        <v>46031</v>
      </c>
      <c r="E443" s="51">
        <f t="shared" si="116"/>
        <v>46380</v>
      </c>
      <c r="F443" s="52">
        <f t="shared" si="117"/>
        <v>112369</v>
      </c>
      <c r="G443" s="52">
        <f t="shared" si="118"/>
        <v>56208</v>
      </c>
      <c r="H443" s="53">
        <f t="shared" si="119"/>
        <v>56161</v>
      </c>
      <c r="I443" s="53">
        <f t="shared" si="120"/>
        <v>46031</v>
      </c>
      <c r="J443" s="53">
        <f t="shared" si="121"/>
        <v>46380</v>
      </c>
      <c r="K443" s="50">
        <f t="shared" si="122"/>
        <v>10177</v>
      </c>
      <c r="L443" s="51">
        <f t="shared" si="123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hidden="1" x14ac:dyDescent="0.2">
      <c r="A444" s="31" t="s">
        <v>171</v>
      </c>
      <c r="B444" s="1" t="s">
        <v>599</v>
      </c>
      <c r="C444" s="30" t="str">
        <f t="shared" si="124"/>
        <v>LA England - South Tyneside</v>
      </c>
      <c r="D444" s="51">
        <f t="shared" si="115"/>
        <v>57876</v>
      </c>
      <c r="E444" s="51">
        <f t="shared" si="116"/>
        <v>63002</v>
      </c>
      <c r="F444" s="52">
        <f t="shared" si="117"/>
        <v>151133</v>
      </c>
      <c r="G444" s="52">
        <f t="shared" si="118"/>
        <v>73400</v>
      </c>
      <c r="H444" s="53">
        <f t="shared" si="119"/>
        <v>77733</v>
      </c>
      <c r="I444" s="53">
        <f t="shared" si="120"/>
        <v>57876</v>
      </c>
      <c r="J444" s="53">
        <f t="shared" si="121"/>
        <v>63002</v>
      </c>
      <c r="K444" s="50">
        <f t="shared" si="122"/>
        <v>15524</v>
      </c>
      <c r="L444" s="51">
        <f t="shared" si="123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hidden="1" x14ac:dyDescent="0.2">
      <c r="A445" s="31" t="s">
        <v>171</v>
      </c>
      <c r="B445" s="1" t="s">
        <v>600</v>
      </c>
      <c r="C445" s="30" t="str">
        <f t="shared" si="124"/>
        <v>LA England - Southampton</v>
      </c>
      <c r="D445" s="51">
        <f t="shared" si="115"/>
        <v>102904</v>
      </c>
      <c r="E445" s="51">
        <f t="shared" si="116"/>
        <v>98162</v>
      </c>
      <c r="F445" s="52">
        <f t="shared" si="117"/>
        <v>252872</v>
      </c>
      <c r="G445" s="52">
        <f t="shared" si="118"/>
        <v>129669</v>
      </c>
      <c r="H445" s="53">
        <f t="shared" si="119"/>
        <v>123203</v>
      </c>
      <c r="I445" s="53">
        <f t="shared" si="120"/>
        <v>102904</v>
      </c>
      <c r="J445" s="53">
        <f t="shared" si="121"/>
        <v>98162</v>
      </c>
      <c r="K445" s="50">
        <f t="shared" si="122"/>
        <v>26765</v>
      </c>
      <c r="L445" s="51">
        <f t="shared" si="123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hidden="1" x14ac:dyDescent="0.2">
      <c r="A446" s="31" t="s">
        <v>171</v>
      </c>
      <c r="B446" s="1" t="s">
        <v>601</v>
      </c>
      <c r="C446" s="30" t="str">
        <f t="shared" si="124"/>
        <v>LA England - Southend-on-Sea</v>
      </c>
      <c r="D446" s="51">
        <f t="shared" si="115"/>
        <v>69358</v>
      </c>
      <c r="E446" s="51">
        <f t="shared" si="116"/>
        <v>73679</v>
      </c>
      <c r="F446" s="52">
        <f t="shared" si="117"/>
        <v>182773</v>
      </c>
      <c r="G446" s="52">
        <f t="shared" si="118"/>
        <v>89594</v>
      </c>
      <c r="H446" s="53">
        <f t="shared" si="119"/>
        <v>93179</v>
      </c>
      <c r="I446" s="53">
        <f t="shared" si="120"/>
        <v>69358</v>
      </c>
      <c r="J446" s="53">
        <f t="shared" si="121"/>
        <v>73679</v>
      </c>
      <c r="K446" s="50">
        <f t="shared" si="122"/>
        <v>20236</v>
      </c>
      <c r="L446" s="51">
        <f t="shared" si="123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hidden="1" x14ac:dyDescent="0.2">
      <c r="A447" s="31" t="s">
        <v>171</v>
      </c>
      <c r="B447" s="1" t="s">
        <v>602</v>
      </c>
      <c r="C447" s="30" t="str">
        <f t="shared" si="124"/>
        <v>LA England - Southwark</v>
      </c>
      <c r="D447" s="51">
        <f t="shared" si="115"/>
        <v>127180</v>
      </c>
      <c r="E447" s="51">
        <f t="shared" si="116"/>
        <v>126931</v>
      </c>
      <c r="F447" s="52">
        <f t="shared" si="117"/>
        <v>320017</v>
      </c>
      <c r="G447" s="52">
        <f t="shared" si="118"/>
        <v>160856</v>
      </c>
      <c r="H447" s="53">
        <f t="shared" si="119"/>
        <v>159161</v>
      </c>
      <c r="I447" s="53">
        <f t="shared" si="120"/>
        <v>127180</v>
      </c>
      <c r="J447" s="53">
        <f t="shared" si="121"/>
        <v>126931</v>
      </c>
      <c r="K447" s="50">
        <f t="shared" si="122"/>
        <v>33676</v>
      </c>
      <c r="L447" s="51">
        <f t="shared" si="123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hidden="1" x14ac:dyDescent="0.2">
      <c r="A448" s="31" t="s">
        <v>171</v>
      </c>
      <c r="B448" s="1" t="s">
        <v>603</v>
      </c>
      <c r="C448" s="30" t="str">
        <f t="shared" si="124"/>
        <v>LA England - Spelthorne</v>
      </c>
      <c r="D448" s="51">
        <f t="shared" si="115"/>
        <v>37757</v>
      </c>
      <c r="E448" s="51">
        <f t="shared" si="116"/>
        <v>40057</v>
      </c>
      <c r="F448" s="52">
        <f t="shared" si="117"/>
        <v>99873</v>
      </c>
      <c r="G448" s="52">
        <f t="shared" si="118"/>
        <v>49178</v>
      </c>
      <c r="H448" s="53">
        <f t="shared" si="119"/>
        <v>50695</v>
      </c>
      <c r="I448" s="53">
        <f t="shared" si="120"/>
        <v>37757</v>
      </c>
      <c r="J448" s="53">
        <f t="shared" si="121"/>
        <v>40057</v>
      </c>
      <c r="K448" s="50">
        <f t="shared" si="122"/>
        <v>11421</v>
      </c>
      <c r="L448" s="51">
        <f t="shared" si="123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hidden="1" x14ac:dyDescent="0.2">
      <c r="A449" s="31" t="s">
        <v>171</v>
      </c>
      <c r="B449" s="1" t="s">
        <v>604</v>
      </c>
      <c r="C449" s="30" t="str">
        <f t="shared" si="124"/>
        <v>LA England - St Albans</v>
      </c>
      <c r="D449" s="51">
        <f t="shared" si="115"/>
        <v>54058</v>
      </c>
      <c r="E449" s="51">
        <f t="shared" si="116"/>
        <v>58149</v>
      </c>
      <c r="F449" s="52">
        <f t="shared" si="117"/>
        <v>149317</v>
      </c>
      <c r="G449" s="52">
        <f t="shared" si="118"/>
        <v>73197</v>
      </c>
      <c r="H449" s="53">
        <f t="shared" si="119"/>
        <v>76120</v>
      </c>
      <c r="I449" s="53">
        <f t="shared" si="120"/>
        <v>54058</v>
      </c>
      <c r="J449" s="53">
        <f t="shared" si="121"/>
        <v>58149</v>
      </c>
      <c r="K449" s="50">
        <f t="shared" si="122"/>
        <v>19139</v>
      </c>
      <c r="L449" s="51">
        <f t="shared" si="123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hidden="1" x14ac:dyDescent="0.2">
      <c r="A450" s="31" t="s">
        <v>171</v>
      </c>
      <c r="B450" s="1" t="s">
        <v>605</v>
      </c>
      <c r="C450" s="30" t="str">
        <f t="shared" si="124"/>
        <v>LA England - St. Helens</v>
      </c>
      <c r="D450" s="51">
        <f t="shared" si="115"/>
        <v>70210</v>
      </c>
      <c r="E450" s="51">
        <f t="shared" si="116"/>
        <v>73992</v>
      </c>
      <c r="F450" s="52">
        <f t="shared" si="117"/>
        <v>181095</v>
      </c>
      <c r="G450" s="52">
        <f t="shared" si="118"/>
        <v>89111</v>
      </c>
      <c r="H450" s="53">
        <f t="shared" si="119"/>
        <v>91984</v>
      </c>
      <c r="I450" s="53">
        <f t="shared" si="120"/>
        <v>70210</v>
      </c>
      <c r="J450" s="53">
        <f t="shared" si="121"/>
        <v>73992</v>
      </c>
      <c r="K450" s="50">
        <f t="shared" si="122"/>
        <v>18901</v>
      </c>
      <c r="L450" s="51">
        <f t="shared" si="123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hidden="1" x14ac:dyDescent="0.2">
      <c r="A451" s="31" t="s">
        <v>171</v>
      </c>
      <c r="B451" s="1" t="s">
        <v>606</v>
      </c>
      <c r="C451" s="30" t="str">
        <f t="shared" si="124"/>
        <v>LA England - Stafford</v>
      </c>
      <c r="D451" s="51">
        <f t="shared" si="115"/>
        <v>55126</v>
      </c>
      <c r="E451" s="51">
        <f t="shared" si="116"/>
        <v>56337</v>
      </c>
      <c r="F451" s="52">
        <f t="shared" si="117"/>
        <v>137858</v>
      </c>
      <c r="G451" s="52">
        <f t="shared" si="118"/>
        <v>68617</v>
      </c>
      <c r="H451" s="53">
        <f t="shared" si="119"/>
        <v>69241</v>
      </c>
      <c r="I451" s="53">
        <f t="shared" si="120"/>
        <v>55126</v>
      </c>
      <c r="J451" s="53">
        <f t="shared" si="121"/>
        <v>56337</v>
      </c>
      <c r="K451" s="50">
        <f t="shared" si="122"/>
        <v>13491</v>
      </c>
      <c r="L451" s="51">
        <f t="shared" si="123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hidden="1" x14ac:dyDescent="0.2">
      <c r="A452" s="31" t="s">
        <v>171</v>
      </c>
      <c r="B452" s="1" t="s">
        <v>607</v>
      </c>
      <c r="C452" s="30" t="str">
        <f t="shared" si="124"/>
        <v>LA England - Staffordshire Moorlands</v>
      </c>
      <c r="D452" s="51">
        <f t="shared" si="115"/>
        <v>39426</v>
      </c>
      <c r="E452" s="51">
        <f t="shared" si="116"/>
        <v>41206</v>
      </c>
      <c r="F452" s="52">
        <f t="shared" si="117"/>
        <v>98427</v>
      </c>
      <c r="G452" s="52">
        <f t="shared" si="118"/>
        <v>48541</v>
      </c>
      <c r="H452" s="53">
        <f t="shared" si="119"/>
        <v>49886</v>
      </c>
      <c r="I452" s="53">
        <f t="shared" si="120"/>
        <v>39426</v>
      </c>
      <c r="J452" s="53">
        <f t="shared" si="121"/>
        <v>41206</v>
      </c>
      <c r="K452" s="50">
        <f t="shared" si="122"/>
        <v>9115</v>
      </c>
      <c r="L452" s="51">
        <f t="shared" si="123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hidden="1" x14ac:dyDescent="0.2">
      <c r="A453" s="31" t="s">
        <v>171</v>
      </c>
      <c r="B453" s="1" t="s">
        <v>608</v>
      </c>
      <c r="C453" s="30" t="str">
        <f t="shared" si="124"/>
        <v>LA England - Stevenage</v>
      </c>
      <c r="D453" s="51">
        <f t="shared" si="115"/>
        <v>33056</v>
      </c>
      <c r="E453" s="51">
        <f t="shared" si="116"/>
        <v>34693</v>
      </c>
      <c r="F453" s="52">
        <f t="shared" si="117"/>
        <v>88104</v>
      </c>
      <c r="G453" s="52">
        <f t="shared" si="118"/>
        <v>43628</v>
      </c>
      <c r="H453" s="53">
        <f t="shared" si="119"/>
        <v>44476</v>
      </c>
      <c r="I453" s="53">
        <f t="shared" si="120"/>
        <v>33056</v>
      </c>
      <c r="J453" s="53">
        <f t="shared" si="121"/>
        <v>34693</v>
      </c>
      <c r="K453" s="50">
        <f t="shared" si="122"/>
        <v>10572</v>
      </c>
      <c r="L453" s="51">
        <f t="shared" si="123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hidden="1" x14ac:dyDescent="0.2">
      <c r="A454" s="31" t="s">
        <v>171</v>
      </c>
      <c r="B454" s="1" t="s">
        <v>609</v>
      </c>
      <c r="C454" s="30" t="str">
        <f t="shared" si="124"/>
        <v>LA England - Stockport</v>
      </c>
      <c r="D454" s="51">
        <f t="shared" si="115"/>
        <v>111346</v>
      </c>
      <c r="E454" s="51">
        <f t="shared" si="116"/>
        <v>118948</v>
      </c>
      <c r="F454" s="52">
        <f t="shared" si="117"/>
        <v>294197</v>
      </c>
      <c r="G454" s="52">
        <f t="shared" si="118"/>
        <v>144354</v>
      </c>
      <c r="H454" s="53">
        <f t="shared" si="119"/>
        <v>149843</v>
      </c>
      <c r="I454" s="53">
        <f t="shared" si="120"/>
        <v>111346</v>
      </c>
      <c r="J454" s="53">
        <f t="shared" si="121"/>
        <v>118948</v>
      </c>
      <c r="K454" s="50">
        <f t="shared" si="122"/>
        <v>33008</v>
      </c>
      <c r="L454" s="51">
        <f t="shared" si="123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hidden="1" x14ac:dyDescent="0.2">
      <c r="A455" s="31" t="s">
        <v>171</v>
      </c>
      <c r="B455" s="1" t="s">
        <v>610</v>
      </c>
      <c r="C455" s="30" t="str">
        <f t="shared" si="124"/>
        <v>LA England - Stockton-on-Tees</v>
      </c>
      <c r="D455" s="51">
        <f t="shared" si="115"/>
        <v>75118</v>
      </c>
      <c r="E455" s="51">
        <f t="shared" si="116"/>
        <v>78280</v>
      </c>
      <c r="F455" s="52">
        <f t="shared" si="117"/>
        <v>197419</v>
      </c>
      <c r="G455" s="52">
        <f t="shared" si="118"/>
        <v>97711</v>
      </c>
      <c r="H455" s="53">
        <f t="shared" si="119"/>
        <v>99708</v>
      </c>
      <c r="I455" s="53">
        <f t="shared" si="120"/>
        <v>75118</v>
      </c>
      <c r="J455" s="53">
        <f t="shared" si="121"/>
        <v>78280</v>
      </c>
      <c r="K455" s="50">
        <f t="shared" si="122"/>
        <v>22593</v>
      </c>
      <c r="L455" s="51">
        <f t="shared" si="123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hidden="1" x14ac:dyDescent="0.2">
      <c r="A456" s="31" t="s">
        <v>171</v>
      </c>
      <c r="B456" s="1" t="s">
        <v>611</v>
      </c>
      <c r="C456" s="30" t="str">
        <f t="shared" si="124"/>
        <v>LA England - Stoke-on-Trent</v>
      </c>
      <c r="D456" s="51">
        <f t="shared" si="115"/>
        <v>99486</v>
      </c>
      <c r="E456" s="51">
        <f t="shared" si="116"/>
        <v>98831</v>
      </c>
      <c r="F456" s="52">
        <f t="shared" si="117"/>
        <v>256622</v>
      </c>
      <c r="G456" s="52">
        <f t="shared" si="118"/>
        <v>129266</v>
      </c>
      <c r="H456" s="53">
        <f t="shared" si="119"/>
        <v>127356</v>
      </c>
      <c r="I456" s="53">
        <f t="shared" si="120"/>
        <v>99486</v>
      </c>
      <c r="J456" s="53">
        <f t="shared" si="121"/>
        <v>98831</v>
      </c>
      <c r="K456" s="50">
        <f t="shared" si="122"/>
        <v>29780</v>
      </c>
      <c r="L456" s="51">
        <f t="shared" si="123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hidden="1" x14ac:dyDescent="0.2">
      <c r="A457" s="31" t="s">
        <v>171</v>
      </c>
      <c r="B457" s="1" t="s">
        <v>612</v>
      </c>
      <c r="C457" s="30" t="str">
        <f t="shared" si="124"/>
        <v>LA England - Stratford-on-Avon</v>
      </c>
      <c r="D457" s="51">
        <f t="shared" si="115"/>
        <v>51659</v>
      </c>
      <c r="E457" s="51">
        <f t="shared" si="116"/>
        <v>55862</v>
      </c>
      <c r="F457" s="52">
        <f t="shared" si="117"/>
        <v>132402</v>
      </c>
      <c r="G457" s="52">
        <f t="shared" si="118"/>
        <v>64378</v>
      </c>
      <c r="H457" s="53">
        <f t="shared" si="119"/>
        <v>68024</v>
      </c>
      <c r="I457" s="53">
        <f t="shared" si="120"/>
        <v>51659</v>
      </c>
      <c r="J457" s="53">
        <f t="shared" si="121"/>
        <v>55862</v>
      </c>
      <c r="K457" s="50">
        <f t="shared" si="122"/>
        <v>12719</v>
      </c>
      <c r="L457" s="51">
        <f t="shared" si="123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hidden="1" x14ac:dyDescent="0.2">
      <c r="A458" s="31" t="s">
        <v>171</v>
      </c>
      <c r="B458" s="1" t="s">
        <v>613</v>
      </c>
      <c r="C458" s="30" t="str">
        <f t="shared" si="124"/>
        <v>LA England - Stroud</v>
      </c>
      <c r="D458" s="51">
        <f t="shared" ref="D458:D514" si="125">I458</f>
        <v>46929</v>
      </c>
      <c r="E458" s="51">
        <f t="shared" ref="E458:E514" si="126">J458</f>
        <v>49779</v>
      </c>
      <c r="F458" s="52">
        <f t="shared" ref="F458:F514" si="127">G458+H458</f>
        <v>120903</v>
      </c>
      <c r="G458" s="52">
        <f t="shared" ref="G458:G514" si="128">SUM(M458:CY458)</f>
        <v>59362</v>
      </c>
      <c r="H458" s="53">
        <f t="shared" ref="H458:H514" si="129">SUM(CZ458:GL458)</f>
        <v>61541</v>
      </c>
      <c r="I458" s="53">
        <f t="shared" ref="I458:I514" si="130">SUM(AE458:CY458)</f>
        <v>46929</v>
      </c>
      <c r="J458" s="53">
        <f t="shared" ref="J458:J514" si="131">SUM(DR458:GL458)</f>
        <v>49779</v>
      </c>
      <c r="K458" s="50">
        <f t="shared" ref="K458:K514" si="132">SUM(M458:AD458)</f>
        <v>12433</v>
      </c>
      <c r="L458" s="51">
        <f t="shared" ref="L458:L514" si="133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hidden="1" x14ac:dyDescent="0.2">
      <c r="A459" s="31" t="s">
        <v>171</v>
      </c>
      <c r="B459" s="1" t="s">
        <v>614</v>
      </c>
      <c r="C459" s="30" t="str">
        <f t="shared" si="124"/>
        <v>LA England - Sunderland</v>
      </c>
      <c r="D459" s="51">
        <f t="shared" si="125"/>
        <v>107086</v>
      </c>
      <c r="E459" s="51">
        <f t="shared" si="126"/>
        <v>115795</v>
      </c>
      <c r="F459" s="52">
        <f t="shared" si="127"/>
        <v>277846</v>
      </c>
      <c r="G459" s="52">
        <f t="shared" si="128"/>
        <v>135461</v>
      </c>
      <c r="H459" s="53">
        <f t="shared" si="129"/>
        <v>142385</v>
      </c>
      <c r="I459" s="53">
        <f t="shared" si="130"/>
        <v>107086</v>
      </c>
      <c r="J459" s="53">
        <f t="shared" si="131"/>
        <v>115795</v>
      </c>
      <c r="K459" s="50">
        <f t="shared" si="132"/>
        <v>28375</v>
      </c>
      <c r="L459" s="51">
        <f t="shared" si="133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hidden="1" x14ac:dyDescent="0.2">
      <c r="A460" s="31" t="s">
        <v>171</v>
      </c>
      <c r="B460" s="1" t="s">
        <v>615</v>
      </c>
      <c r="C460" s="30" t="str">
        <f t="shared" ref="C460:C514" si="134">CONCATENATE(A460," - ",B460)</f>
        <v>LA England - Surrey Heath</v>
      </c>
      <c r="D460" s="51">
        <f t="shared" si="125"/>
        <v>34154</v>
      </c>
      <c r="E460" s="51">
        <f t="shared" si="126"/>
        <v>35766</v>
      </c>
      <c r="F460" s="52">
        <f t="shared" si="127"/>
        <v>89204</v>
      </c>
      <c r="G460" s="52">
        <f t="shared" si="128"/>
        <v>44062</v>
      </c>
      <c r="H460" s="53">
        <f t="shared" si="129"/>
        <v>45142</v>
      </c>
      <c r="I460" s="53">
        <f t="shared" si="130"/>
        <v>34154</v>
      </c>
      <c r="J460" s="53">
        <f t="shared" si="131"/>
        <v>35766</v>
      </c>
      <c r="K460" s="50">
        <f t="shared" si="132"/>
        <v>9908</v>
      </c>
      <c r="L460" s="51">
        <f t="shared" si="133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hidden="1" x14ac:dyDescent="0.2">
      <c r="A461" s="31" t="s">
        <v>171</v>
      </c>
      <c r="B461" s="1" t="s">
        <v>616</v>
      </c>
      <c r="C461" s="30" t="str">
        <f t="shared" si="134"/>
        <v>LA England - Sutton</v>
      </c>
      <c r="D461" s="51">
        <f t="shared" si="125"/>
        <v>76020</v>
      </c>
      <c r="E461" s="51">
        <f t="shared" si="126"/>
        <v>82337</v>
      </c>
      <c r="F461" s="52">
        <f t="shared" si="127"/>
        <v>207707</v>
      </c>
      <c r="G461" s="52">
        <f t="shared" si="128"/>
        <v>101319</v>
      </c>
      <c r="H461" s="53">
        <f t="shared" si="129"/>
        <v>106388</v>
      </c>
      <c r="I461" s="53">
        <f t="shared" si="130"/>
        <v>76020</v>
      </c>
      <c r="J461" s="53">
        <f t="shared" si="131"/>
        <v>82337</v>
      </c>
      <c r="K461" s="50">
        <f t="shared" si="132"/>
        <v>25299</v>
      </c>
      <c r="L461" s="51">
        <f t="shared" si="133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hidden="1" x14ac:dyDescent="0.2">
      <c r="A462" s="31" t="s">
        <v>171</v>
      </c>
      <c r="B462" s="1" t="s">
        <v>617</v>
      </c>
      <c r="C462" s="30" t="str">
        <f t="shared" si="134"/>
        <v>LA England - Swale</v>
      </c>
      <c r="D462" s="51">
        <f t="shared" si="125"/>
        <v>56848</v>
      </c>
      <c r="E462" s="51">
        <f t="shared" si="126"/>
        <v>59835</v>
      </c>
      <c r="F462" s="52">
        <f t="shared" si="127"/>
        <v>151015</v>
      </c>
      <c r="G462" s="52">
        <f t="shared" si="128"/>
        <v>74521</v>
      </c>
      <c r="H462" s="53">
        <f t="shared" si="129"/>
        <v>76494</v>
      </c>
      <c r="I462" s="53">
        <f t="shared" si="130"/>
        <v>56848</v>
      </c>
      <c r="J462" s="53">
        <f t="shared" si="131"/>
        <v>59835</v>
      </c>
      <c r="K462" s="50">
        <f t="shared" si="132"/>
        <v>17673</v>
      </c>
      <c r="L462" s="51">
        <f t="shared" si="133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hidden="1" x14ac:dyDescent="0.2">
      <c r="A463" s="31" t="s">
        <v>171</v>
      </c>
      <c r="B463" s="1" t="s">
        <v>618</v>
      </c>
      <c r="C463" s="30" t="str">
        <f t="shared" si="134"/>
        <v>LA England - Swindon</v>
      </c>
      <c r="D463" s="51">
        <f t="shared" si="125"/>
        <v>85303</v>
      </c>
      <c r="E463" s="51">
        <f t="shared" si="126"/>
        <v>86826</v>
      </c>
      <c r="F463" s="52">
        <f t="shared" si="127"/>
        <v>222881</v>
      </c>
      <c r="G463" s="52">
        <f t="shared" si="128"/>
        <v>111279</v>
      </c>
      <c r="H463" s="53">
        <f t="shared" si="129"/>
        <v>111602</v>
      </c>
      <c r="I463" s="53">
        <f t="shared" si="130"/>
        <v>85303</v>
      </c>
      <c r="J463" s="53">
        <f t="shared" si="131"/>
        <v>86826</v>
      </c>
      <c r="K463" s="50">
        <f t="shared" si="132"/>
        <v>25976</v>
      </c>
      <c r="L463" s="51">
        <f t="shared" si="133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hidden="1" x14ac:dyDescent="0.2">
      <c r="A464" s="31" t="s">
        <v>171</v>
      </c>
      <c r="B464" s="1" t="s">
        <v>619</v>
      </c>
      <c r="C464" s="30" t="str">
        <f t="shared" si="134"/>
        <v>LA England - Tameside</v>
      </c>
      <c r="D464" s="51">
        <f t="shared" si="125"/>
        <v>85944</v>
      </c>
      <c r="E464" s="51">
        <f t="shared" si="126"/>
        <v>90217</v>
      </c>
      <c r="F464" s="52">
        <f t="shared" si="127"/>
        <v>227117</v>
      </c>
      <c r="G464" s="52">
        <f t="shared" si="128"/>
        <v>111979</v>
      </c>
      <c r="H464" s="53">
        <f t="shared" si="129"/>
        <v>115138</v>
      </c>
      <c r="I464" s="53">
        <f t="shared" si="130"/>
        <v>85944</v>
      </c>
      <c r="J464" s="53">
        <f t="shared" si="131"/>
        <v>90217</v>
      </c>
      <c r="K464" s="50">
        <f t="shared" si="132"/>
        <v>26035</v>
      </c>
      <c r="L464" s="51">
        <f t="shared" si="133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hidden="1" x14ac:dyDescent="0.2">
      <c r="A465" s="31" t="s">
        <v>171</v>
      </c>
      <c r="B465" s="1" t="s">
        <v>620</v>
      </c>
      <c r="C465" s="30" t="str">
        <f t="shared" si="134"/>
        <v>LA England - Tamworth</v>
      </c>
      <c r="D465" s="51">
        <f t="shared" si="125"/>
        <v>29058</v>
      </c>
      <c r="E465" s="51">
        <f t="shared" si="126"/>
        <v>31143</v>
      </c>
      <c r="F465" s="52">
        <f t="shared" si="127"/>
        <v>76864</v>
      </c>
      <c r="G465" s="52">
        <f t="shared" si="128"/>
        <v>37691</v>
      </c>
      <c r="H465" s="53">
        <f t="shared" si="129"/>
        <v>39173</v>
      </c>
      <c r="I465" s="53">
        <f t="shared" si="130"/>
        <v>29058</v>
      </c>
      <c r="J465" s="53">
        <f t="shared" si="131"/>
        <v>31143</v>
      </c>
      <c r="K465" s="50">
        <f t="shared" si="132"/>
        <v>8633</v>
      </c>
      <c r="L465" s="51">
        <f t="shared" si="133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hidden="1" x14ac:dyDescent="0.2">
      <c r="A466" s="31" t="s">
        <v>171</v>
      </c>
      <c r="B466" s="1" t="s">
        <v>621</v>
      </c>
      <c r="C466" s="30" t="str">
        <f t="shared" si="134"/>
        <v>LA England - Tandridge</v>
      </c>
      <c r="D466" s="51">
        <f t="shared" si="125"/>
        <v>33252</v>
      </c>
      <c r="E466" s="51">
        <f t="shared" si="126"/>
        <v>36059</v>
      </c>
      <c r="F466" s="52">
        <f t="shared" si="127"/>
        <v>88542</v>
      </c>
      <c r="G466" s="52">
        <f t="shared" si="128"/>
        <v>43086</v>
      </c>
      <c r="H466" s="53">
        <f t="shared" si="129"/>
        <v>45456</v>
      </c>
      <c r="I466" s="53">
        <f t="shared" si="130"/>
        <v>33252</v>
      </c>
      <c r="J466" s="53">
        <f t="shared" si="131"/>
        <v>36059</v>
      </c>
      <c r="K466" s="50">
        <f t="shared" si="132"/>
        <v>9834</v>
      </c>
      <c r="L466" s="51">
        <f t="shared" si="133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hidden="1" x14ac:dyDescent="0.2">
      <c r="A467" s="31" t="s">
        <v>171</v>
      </c>
      <c r="B467" s="1" t="s">
        <v>622</v>
      </c>
      <c r="C467" s="30" t="str">
        <f t="shared" si="134"/>
        <v>LA England - Teignbridge</v>
      </c>
      <c r="D467" s="51">
        <f t="shared" si="125"/>
        <v>52517</v>
      </c>
      <c r="E467" s="51">
        <f t="shared" si="126"/>
        <v>57891</v>
      </c>
      <c r="F467" s="52">
        <f t="shared" si="127"/>
        <v>135039</v>
      </c>
      <c r="G467" s="52">
        <f t="shared" si="128"/>
        <v>65233</v>
      </c>
      <c r="H467" s="53">
        <f t="shared" si="129"/>
        <v>69806</v>
      </c>
      <c r="I467" s="53">
        <f t="shared" si="130"/>
        <v>52517</v>
      </c>
      <c r="J467" s="53">
        <f t="shared" si="131"/>
        <v>57891</v>
      </c>
      <c r="K467" s="50">
        <f t="shared" si="132"/>
        <v>12716</v>
      </c>
      <c r="L467" s="51">
        <f t="shared" si="133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hidden="1" x14ac:dyDescent="0.2">
      <c r="A468" s="31" t="s">
        <v>171</v>
      </c>
      <c r="B468" s="1" t="s">
        <v>623</v>
      </c>
      <c r="C468" s="30" t="str">
        <f t="shared" si="134"/>
        <v>LA England - Telford and Wrekin</v>
      </c>
      <c r="D468" s="51">
        <f t="shared" si="125"/>
        <v>68803</v>
      </c>
      <c r="E468" s="51">
        <f t="shared" si="126"/>
        <v>70873</v>
      </c>
      <c r="F468" s="52">
        <f t="shared" si="127"/>
        <v>181322</v>
      </c>
      <c r="G468" s="52">
        <f t="shared" si="128"/>
        <v>89974</v>
      </c>
      <c r="H468" s="53">
        <f t="shared" si="129"/>
        <v>91348</v>
      </c>
      <c r="I468" s="53">
        <f t="shared" si="130"/>
        <v>68803</v>
      </c>
      <c r="J468" s="53">
        <f t="shared" si="131"/>
        <v>70873</v>
      </c>
      <c r="K468" s="50">
        <f t="shared" si="132"/>
        <v>21171</v>
      </c>
      <c r="L468" s="51">
        <f t="shared" si="133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hidden="1" x14ac:dyDescent="0.2">
      <c r="A469" s="31" t="s">
        <v>171</v>
      </c>
      <c r="B469" s="1" t="s">
        <v>624</v>
      </c>
      <c r="C469" s="30" t="str">
        <f t="shared" si="134"/>
        <v>LA England - Tendring</v>
      </c>
      <c r="D469" s="51">
        <f t="shared" si="125"/>
        <v>57113</v>
      </c>
      <c r="E469" s="51">
        <f t="shared" si="126"/>
        <v>63160</v>
      </c>
      <c r="F469" s="52">
        <f t="shared" si="127"/>
        <v>147353</v>
      </c>
      <c r="G469" s="52">
        <f t="shared" si="128"/>
        <v>70931</v>
      </c>
      <c r="H469" s="53">
        <f t="shared" si="129"/>
        <v>76422</v>
      </c>
      <c r="I469" s="53">
        <f t="shared" si="130"/>
        <v>57113</v>
      </c>
      <c r="J469" s="53">
        <f t="shared" si="131"/>
        <v>63160</v>
      </c>
      <c r="K469" s="50">
        <f t="shared" si="132"/>
        <v>13818</v>
      </c>
      <c r="L469" s="51">
        <f t="shared" si="133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hidden="1" x14ac:dyDescent="0.2">
      <c r="A470" s="31" t="s">
        <v>171</v>
      </c>
      <c r="B470" s="1" t="s">
        <v>625</v>
      </c>
      <c r="C470" s="30" t="str">
        <f t="shared" si="134"/>
        <v>LA England - Test Valley</v>
      </c>
      <c r="D470" s="51">
        <f t="shared" si="125"/>
        <v>48416</v>
      </c>
      <c r="E470" s="51">
        <f t="shared" si="126"/>
        <v>52111</v>
      </c>
      <c r="F470" s="52">
        <f t="shared" si="127"/>
        <v>127163</v>
      </c>
      <c r="G470" s="52">
        <f t="shared" si="128"/>
        <v>61974</v>
      </c>
      <c r="H470" s="53">
        <f t="shared" si="129"/>
        <v>65189</v>
      </c>
      <c r="I470" s="53">
        <f t="shared" si="130"/>
        <v>48416</v>
      </c>
      <c r="J470" s="53">
        <f t="shared" si="131"/>
        <v>52111</v>
      </c>
      <c r="K470" s="50">
        <f t="shared" si="132"/>
        <v>13558</v>
      </c>
      <c r="L470" s="51">
        <f t="shared" si="133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hidden="1" x14ac:dyDescent="0.2">
      <c r="A471" s="31" t="s">
        <v>171</v>
      </c>
      <c r="B471" s="1" t="s">
        <v>626</v>
      </c>
      <c r="C471" s="30" t="str">
        <f t="shared" si="134"/>
        <v>LA England - Tewkesbury</v>
      </c>
      <c r="D471" s="51">
        <f t="shared" si="125"/>
        <v>36668</v>
      </c>
      <c r="E471" s="51">
        <f t="shared" si="126"/>
        <v>39846</v>
      </c>
      <c r="F471" s="52">
        <f t="shared" si="127"/>
        <v>96624</v>
      </c>
      <c r="G471" s="52">
        <f t="shared" si="128"/>
        <v>47084</v>
      </c>
      <c r="H471" s="53">
        <f t="shared" si="129"/>
        <v>49540</v>
      </c>
      <c r="I471" s="53">
        <f t="shared" si="130"/>
        <v>36668</v>
      </c>
      <c r="J471" s="53">
        <f t="shared" si="131"/>
        <v>39846</v>
      </c>
      <c r="K471" s="50">
        <f t="shared" si="132"/>
        <v>10416</v>
      </c>
      <c r="L471" s="51">
        <f t="shared" si="133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hidden="1" x14ac:dyDescent="0.2">
      <c r="A472" s="31" t="s">
        <v>171</v>
      </c>
      <c r="B472" s="1" t="s">
        <v>627</v>
      </c>
      <c r="C472" s="30" t="str">
        <f t="shared" si="134"/>
        <v>LA England - Thanet</v>
      </c>
      <c r="D472" s="51">
        <f t="shared" si="125"/>
        <v>52991</v>
      </c>
      <c r="E472" s="51">
        <f t="shared" si="126"/>
        <v>58674</v>
      </c>
      <c r="F472" s="52">
        <f t="shared" si="127"/>
        <v>141458</v>
      </c>
      <c r="G472" s="52">
        <f t="shared" si="128"/>
        <v>68514</v>
      </c>
      <c r="H472" s="53">
        <f t="shared" si="129"/>
        <v>72944</v>
      </c>
      <c r="I472" s="53">
        <f t="shared" si="130"/>
        <v>52991</v>
      </c>
      <c r="J472" s="53">
        <f t="shared" si="131"/>
        <v>58674</v>
      </c>
      <c r="K472" s="50">
        <f t="shared" si="132"/>
        <v>15523</v>
      </c>
      <c r="L472" s="51">
        <f t="shared" si="133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hidden="1" x14ac:dyDescent="0.2">
      <c r="A473" s="31" t="s">
        <v>171</v>
      </c>
      <c r="B473" s="1" t="s">
        <v>628</v>
      </c>
      <c r="C473" s="30" t="str">
        <f t="shared" si="134"/>
        <v>LA England - Three Rivers</v>
      </c>
      <c r="D473" s="51">
        <f t="shared" si="125"/>
        <v>34884</v>
      </c>
      <c r="E473" s="51">
        <f t="shared" si="126"/>
        <v>37587</v>
      </c>
      <c r="F473" s="52">
        <f t="shared" si="127"/>
        <v>93966</v>
      </c>
      <c r="G473" s="52">
        <f t="shared" si="128"/>
        <v>45849</v>
      </c>
      <c r="H473" s="53">
        <f t="shared" si="129"/>
        <v>48117</v>
      </c>
      <c r="I473" s="53">
        <f t="shared" si="130"/>
        <v>34884</v>
      </c>
      <c r="J473" s="53">
        <f t="shared" si="131"/>
        <v>37587</v>
      </c>
      <c r="K473" s="50">
        <f t="shared" si="132"/>
        <v>10965</v>
      </c>
      <c r="L473" s="51">
        <f t="shared" si="133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hidden="1" x14ac:dyDescent="0.2">
      <c r="A474" s="31" t="s">
        <v>171</v>
      </c>
      <c r="B474" s="1" t="s">
        <v>629</v>
      </c>
      <c r="C474" s="30" t="str">
        <f t="shared" si="134"/>
        <v>LA England - Thurrock</v>
      </c>
      <c r="D474" s="51">
        <f t="shared" si="125"/>
        <v>63352</v>
      </c>
      <c r="E474" s="51">
        <f t="shared" si="126"/>
        <v>66798</v>
      </c>
      <c r="F474" s="52">
        <f t="shared" si="127"/>
        <v>175531</v>
      </c>
      <c r="G474" s="52">
        <f t="shared" si="128"/>
        <v>86554</v>
      </c>
      <c r="H474" s="53">
        <f t="shared" si="129"/>
        <v>88977</v>
      </c>
      <c r="I474" s="53">
        <f t="shared" si="130"/>
        <v>63352</v>
      </c>
      <c r="J474" s="53">
        <f t="shared" si="131"/>
        <v>66798</v>
      </c>
      <c r="K474" s="50">
        <f t="shared" si="132"/>
        <v>23202</v>
      </c>
      <c r="L474" s="51">
        <f t="shared" si="133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hidden="1" x14ac:dyDescent="0.2">
      <c r="A475" s="31" t="s">
        <v>171</v>
      </c>
      <c r="B475" s="1" t="s">
        <v>630</v>
      </c>
      <c r="C475" s="30" t="str">
        <f t="shared" si="134"/>
        <v>LA England - Tonbridge and Malling</v>
      </c>
      <c r="D475" s="51">
        <f t="shared" si="125"/>
        <v>48907</v>
      </c>
      <c r="E475" s="51">
        <f t="shared" si="126"/>
        <v>53156</v>
      </c>
      <c r="F475" s="52">
        <f t="shared" si="127"/>
        <v>132571</v>
      </c>
      <c r="G475" s="52">
        <f t="shared" si="128"/>
        <v>64720</v>
      </c>
      <c r="H475" s="53">
        <f t="shared" si="129"/>
        <v>67851</v>
      </c>
      <c r="I475" s="53">
        <f t="shared" si="130"/>
        <v>48907</v>
      </c>
      <c r="J475" s="53">
        <f t="shared" si="131"/>
        <v>53156</v>
      </c>
      <c r="K475" s="50">
        <f t="shared" si="132"/>
        <v>15813</v>
      </c>
      <c r="L475" s="51">
        <f t="shared" si="133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hidden="1" x14ac:dyDescent="0.2">
      <c r="A476" s="31" t="s">
        <v>171</v>
      </c>
      <c r="B476" s="1" t="s">
        <v>631</v>
      </c>
      <c r="C476" s="30" t="str">
        <f t="shared" si="134"/>
        <v>LA England - Torbay</v>
      </c>
      <c r="D476" s="51">
        <f t="shared" si="125"/>
        <v>53359</v>
      </c>
      <c r="E476" s="51">
        <f t="shared" si="126"/>
        <v>57375</v>
      </c>
      <c r="F476" s="52">
        <f t="shared" si="127"/>
        <v>136218</v>
      </c>
      <c r="G476" s="52">
        <f t="shared" si="128"/>
        <v>66424</v>
      </c>
      <c r="H476" s="53">
        <f t="shared" si="129"/>
        <v>69794</v>
      </c>
      <c r="I476" s="53">
        <f t="shared" si="130"/>
        <v>53359</v>
      </c>
      <c r="J476" s="53">
        <f t="shared" si="131"/>
        <v>57375</v>
      </c>
      <c r="K476" s="50">
        <f t="shared" si="132"/>
        <v>13065</v>
      </c>
      <c r="L476" s="51">
        <f t="shared" si="133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hidden="1" x14ac:dyDescent="0.2">
      <c r="A477" s="31" t="s">
        <v>171</v>
      </c>
      <c r="B477" s="1" t="s">
        <v>632</v>
      </c>
      <c r="C477" s="30" t="str">
        <f t="shared" si="134"/>
        <v>LA England - Torridge</v>
      </c>
      <c r="D477" s="51">
        <f t="shared" si="125"/>
        <v>27253</v>
      </c>
      <c r="E477" s="51">
        <f t="shared" si="126"/>
        <v>29127</v>
      </c>
      <c r="F477" s="52">
        <f t="shared" si="127"/>
        <v>68719</v>
      </c>
      <c r="G477" s="52">
        <f t="shared" si="128"/>
        <v>33676</v>
      </c>
      <c r="H477" s="53">
        <f t="shared" si="129"/>
        <v>35043</v>
      </c>
      <c r="I477" s="53">
        <f t="shared" si="130"/>
        <v>27253</v>
      </c>
      <c r="J477" s="53">
        <f t="shared" si="131"/>
        <v>29127</v>
      </c>
      <c r="K477" s="50">
        <f t="shared" si="132"/>
        <v>6423</v>
      </c>
      <c r="L477" s="51">
        <f t="shared" si="133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hidden="1" x14ac:dyDescent="0.2">
      <c r="A478" s="31" t="s">
        <v>171</v>
      </c>
      <c r="B478" s="1" t="s">
        <v>633</v>
      </c>
      <c r="C478" s="30" t="str">
        <f t="shared" si="134"/>
        <v>LA England - Tower Hamlets</v>
      </c>
      <c r="D478" s="51">
        <f t="shared" si="125"/>
        <v>136620</v>
      </c>
      <c r="E478" s="51">
        <f t="shared" si="126"/>
        <v>121300</v>
      </c>
      <c r="F478" s="52">
        <f t="shared" si="127"/>
        <v>331969</v>
      </c>
      <c r="G478" s="52">
        <f t="shared" si="128"/>
        <v>174543</v>
      </c>
      <c r="H478" s="53">
        <f t="shared" si="129"/>
        <v>157426</v>
      </c>
      <c r="I478" s="53">
        <f t="shared" si="130"/>
        <v>136620</v>
      </c>
      <c r="J478" s="53">
        <f t="shared" si="131"/>
        <v>121300</v>
      </c>
      <c r="K478" s="50">
        <f t="shared" si="132"/>
        <v>37923</v>
      </c>
      <c r="L478" s="51">
        <f t="shared" si="133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hidden="1" x14ac:dyDescent="0.2">
      <c r="A479" s="31" t="s">
        <v>171</v>
      </c>
      <c r="B479" s="1" t="s">
        <v>634</v>
      </c>
      <c r="C479" s="30" t="str">
        <f t="shared" si="134"/>
        <v>LA England - Trafford</v>
      </c>
      <c r="D479" s="51">
        <f t="shared" si="125"/>
        <v>87288</v>
      </c>
      <c r="E479" s="51">
        <f t="shared" si="126"/>
        <v>93665</v>
      </c>
      <c r="F479" s="52">
        <f t="shared" si="127"/>
        <v>237579</v>
      </c>
      <c r="G479" s="52">
        <f t="shared" si="128"/>
        <v>116212</v>
      </c>
      <c r="H479" s="53">
        <f t="shared" si="129"/>
        <v>121367</v>
      </c>
      <c r="I479" s="53">
        <f t="shared" si="130"/>
        <v>87288</v>
      </c>
      <c r="J479" s="53">
        <f t="shared" si="131"/>
        <v>93665</v>
      </c>
      <c r="K479" s="50">
        <f t="shared" si="132"/>
        <v>28924</v>
      </c>
      <c r="L479" s="51">
        <f t="shared" si="133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hidden="1" x14ac:dyDescent="0.2">
      <c r="A480" s="31" t="s">
        <v>171</v>
      </c>
      <c r="B480" s="1" t="s">
        <v>635</v>
      </c>
      <c r="C480" s="30" t="str">
        <f t="shared" si="134"/>
        <v>LA England - Tunbridge Wells</v>
      </c>
      <c r="D480" s="51">
        <f t="shared" si="125"/>
        <v>44833</v>
      </c>
      <c r="E480" s="51">
        <f t="shared" si="126"/>
        <v>46979</v>
      </c>
      <c r="F480" s="52">
        <f t="shared" si="127"/>
        <v>118939</v>
      </c>
      <c r="G480" s="52">
        <f t="shared" si="128"/>
        <v>58599</v>
      </c>
      <c r="H480" s="53">
        <f t="shared" si="129"/>
        <v>60340</v>
      </c>
      <c r="I480" s="53">
        <f t="shared" si="130"/>
        <v>44833</v>
      </c>
      <c r="J480" s="53">
        <f t="shared" si="131"/>
        <v>46979</v>
      </c>
      <c r="K480" s="50">
        <f t="shared" si="132"/>
        <v>13766</v>
      </c>
      <c r="L480" s="51">
        <f t="shared" si="133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hidden="1" x14ac:dyDescent="0.2">
      <c r="A481" s="31" t="s">
        <v>171</v>
      </c>
      <c r="B481" s="1" t="s">
        <v>636</v>
      </c>
      <c r="C481" s="30" t="str">
        <f t="shared" si="134"/>
        <v>LA England - Uttlesford</v>
      </c>
      <c r="D481" s="51">
        <f t="shared" si="125"/>
        <v>35018</v>
      </c>
      <c r="E481" s="51">
        <f t="shared" si="126"/>
        <v>37077</v>
      </c>
      <c r="F481" s="52">
        <f t="shared" si="127"/>
        <v>92759</v>
      </c>
      <c r="G481" s="52">
        <f t="shared" si="128"/>
        <v>45552</v>
      </c>
      <c r="H481" s="53">
        <f t="shared" si="129"/>
        <v>47207</v>
      </c>
      <c r="I481" s="53">
        <f t="shared" si="130"/>
        <v>35018</v>
      </c>
      <c r="J481" s="53">
        <f t="shared" si="131"/>
        <v>37077</v>
      </c>
      <c r="K481" s="50">
        <f t="shared" si="132"/>
        <v>10534</v>
      </c>
      <c r="L481" s="51">
        <f t="shared" si="133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hidden="1" x14ac:dyDescent="0.2">
      <c r="A482" s="31" t="s">
        <v>171</v>
      </c>
      <c r="B482" s="1" t="s">
        <v>637</v>
      </c>
      <c r="C482" s="30" t="str">
        <f t="shared" si="134"/>
        <v>LA England - Vale of White Horse</v>
      </c>
      <c r="D482" s="51">
        <f t="shared" si="125"/>
        <v>53248</v>
      </c>
      <c r="E482" s="51">
        <f t="shared" si="126"/>
        <v>54845</v>
      </c>
      <c r="F482" s="52">
        <f t="shared" si="127"/>
        <v>137910</v>
      </c>
      <c r="G482" s="52">
        <f t="shared" si="128"/>
        <v>68800</v>
      </c>
      <c r="H482" s="53">
        <f t="shared" si="129"/>
        <v>69110</v>
      </c>
      <c r="I482" s="53">
        <f t="shared" si="130"/>
        <v>53248</v>
      </c>
      <c r="J482" s="53">
        <f t="shared" si="131"/>
        <v>54845</v>
      </c>
      <c r="K482" s="50">
        <f t="shared" si="132"/>
        <v>15552</v>
      </c>
      <c r="L482" s="51">
        <f t="shared" si="133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hidden="1" x14ac:dyDescent="0.2">
      <c r="A483" s="31" t="s">
        <v>171</v>
      </c>
      <c r="B483" s="1" t="s">
        <v>638</v>
      </c>
      <c r="C483" s="30" t="str">
        <f t="shared" si="134"/>
        <v>LA England - Wakefield</v>
      </c>
      <c r="D483" s="51">
        <f t="shared" si="125"/>
        <v>134520</v>
      </c>
      <c r="E483" s="51">
        <f t="shared" si="126"/>
        <v>142086</v>
      </c>
      <c r="F483" s="52">
        <f t="shared" si="127"/>
        <v>351592</v>
      </c>
      <c r="G483" s="52">
        <f t="shared" si="128"/>
        <v>172868</v>
      </c>
      <c r="H483" s="53">
        <f t="shared" si="129"/>
        <v>178724</v>
      </c>
      <c r="I483" s="53">
        <f t="shared" si="130"/>
        <v>134520</v>
      </c>
      <c r="J483" s="53">
        <f t="shared" si="131"/>
        <v>142086</v>
      </c>
      <c r="K483" s="50">
        <f t="shared" si="132"/>
        <v>38348</v>
      </c>
      <c r="L483" s="51">
        <f t="shared" si="133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hidden="1" x14ac:dyDescent="0.2">
      <c r="A484" s="31" t="s">
        <v>171</v>
      </c>
      <c r="B484" s="1" t="s">
        <v>639</v>
      </c>
      <c r="C484" s="30" t="str">
        <f t="shared" si="134"/>
        <v>LA England - Walsall</v>
      </c>
      <c r="D484" s="51">
        <f t="shared" si="125"/>
        <v>105583</v>
      </c>
      <c r="E484" s="51">
        <f t="shared" si="126"/>
        <v>111758</v>
      </c>
      <c r="F484" s="52">
        <f t="shared" si="127"/>
        <v>286716</v>
      </c>
      <c r="G484" s="52">
        <f t="shared" si="128"/>
        <v>140962</v>
      </c>
      <c r="H484" s="53">
        <f t="shared" si="129"/>
        <v>145754</v>
      </c>
      <c r="I484" s="53">
        <f t="shared" si="130"/>
        <v>105583</v>
      </c>
      <c r="J484" s="53">
        <f t="shared" si="131"/>
        <v>111758</v>
      </c>
      <c r="K484" s="50">
        <f t="shared" si="132"/>
        <v>35379</v>
      </c>
      <c r="L484" s="51">
        <f t="shared" si="133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hidden="1" x14ac:dyDescent="0.2">
      <c r="A485" s="31" t="s">
        <v>171</v>
      </c>
      <c r="B485" s="1" t="s">
        <v>640</v>
      </c>
      <c r="C485" s="30" t="str">
        <f t="shared" si="134"/>
        <v>LA England - Waltham Forest</v>
      </c>
      <c r="D485" s="51">
        <f t="shared" si="125"/>
        <v>105146</v>
      </c>
      <c r="E485" s="51">
        <f t="shared" si="126"/>
        <v>104656</v>
      </c>
      <c r="F485" s="52">
        <f t="shared" si="127"/>
        <v>276940</v>
      </c>
      <c r="G485" s="52">
        <f t="shared" si="128"/>
        <v>139772</v>
      </c>
      <c r="H485" s="53">
        <f t="shared" si="129"/>
        <v>137168</v>
      </c>
      <c r="I485" s="53">
        <f t="shared" si="130"/>
        <v>105146</v>
      </c>
      <c r="J485" s="53">
        <f t="shared" si="131"/>
        <v>104656</v>
      </c>
      <c r="K485" s="50">
        <f t="shared" si="132"/>
        <v>34626</v>
      </c>
      <c r="L485" s="51">
        <f t="shared" si="133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hidden="1" x14ac:dyDescent="0.2">
      <c r="A486" s="31" t="s">
        <v>171</v>
      </c>
      <c r="B486" s="1" t="s">
        <v>641</v>
      </c>
      <c r="C486" s="30" t="str">
        <f t="shared" si="134"/>
        <v>LA England - Wandsworth</v>
      </c>
      <c r="D486" s="51">
        <f t="shared" si="125"/>
        <v>124791</v>
      </c>
      <c r="E486" s="51">
        <f t="shared" si="126"/>
        <v>139958</v>
      </c>
      <c r="F486" s="52">
        <f t="shared" si="127"/>
        <v>329735</v>
      </c>
      <c r="G486" s="52">
        <f t="shared" si="128"/>
        <v>158074</v>
      </c>
      <c r="H486" s="53">
        <f t="shared" si="129"/>
        <v>171661</v>
      </c>
      <c r="I486" s="53">
        <f t="shared" si="130"/>
        <v>124791</v>
      </c>
      <c r="J486" s="53">
        <f t="shared" si="131"/>
        <v>139958</v>
      </c>
      <c r="K486" s="50">
        <f t="shared" si="132"/>
        <v>33283</v>
      </c>
      <c r="L486" s="51">
        <f t="shared" si="133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hidden="1" x14ac:dyDescent="0.2">
      <c r="A487" s="31" t="s">
        <v>171</v>
      </c>
      <c r="B487" s="1" t="s">
        <v>642</v>
      </c>
      <c r="C487" s="30" t="str">
        <f t="shared" si="134"/>
        <v>LA England - Warrington</v>
      </c>
      <c r="D487" s="51">
        <f t="shared" si="125"/>
        <v>81158</v>
      </c>
      <c r="E487" s="51">
        <f t="shared" si="126"/>
        <v>84062</v>
      </c>
      <c r="F487" s="52">
        <f t="shared" si="127"/>
        <v>209397</v>
      </c>
      <c r="G487" s="52">
        <f t="shared" si="128"/>
        <v>103843</v>
      </c>
      <c r="H487" s="53">
        <f t="shared" si="129"/>
        <v>105554</v>
      </c>
      <c r="I487" s="53">
        <f t="shared" si="130"/>
        <v>81158</v>
      </c>
      <c r="J487" s="53">
        <f t="shared" si="131"/>
        <v>84062</v>
      </c>
      <c r="K487" s="50">
        <f t="shared" si="132"/>
        <v>22685</v>
      </c>
      <c r="L487" s="51">
        <f t="shared" si="133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hidden="1" x14ac:dyDescent="0.2">
      <c r="A488" s="31" t="s">
        <v>171</v>
      </c>
      <c r="B488" s="1" t="s">
        <v>643</v>
      </c>
      <c r="C488" s="30" t="str">
        <f t="shared" si="134"/>
        <v>LA England - Warwick</v>
      </c>
      <c r="D488" s="51">
        <f t="shared" si="125"/>
        <v>58385</v>
      </c>
      <c r="E488" s="51">
        <f t="shared" si="126"/>
        <v>58734</v>
      </c>
      <c r="F488" s="52">
        <f t="shared" si="127"/>
        <v>144909</v>
      </c>
      <c r="G488" s="52">
        <f t="shared" si="128"/>
        <v>72591</v>
      </c>
      <c r="H488" s="53">
        <f t="shared" si="129"/>
        <v>72318</v>
      </c>
      <c r="I488" s="53">
        <f t="shared" si="130"/>
        <v>58385</v>
      </c>
      <c r="J488" s="53">
        <f t="shared" si="131"/>
        <v>58734</v>
      </c>
      <c r="K488" s="50">
        <f t="shared" si="132"/>
        <v>14206</v>
      </c>
      <c r="L488" s="51">
        <f t="shared" si="133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hidden="1" x14ac:dyDescent="0.2">
      <c r="A489" s="31" t="s">
        <v>171</v>
      </c>
      <c r="B489" s="1" t="s">
        <v>644</v>
      </c>
      <c r="C489" s="30" t="str">
        <f t="shared" si="134"/>
        <v>LA England - Watford</v>
      </c>
      <c r="D489" s="51">
        <f t="shared" si="125"/>
        <v>35754</v>
      </c>
      <c r="E489" s="51">
        <f t="shared" si="126"/>
        <v>36951</v>
      </c>
      <c r="F489" s="52">
        <f t="shared" si="127"/>
        <v>96623</v>
      </c>
      <c r="G489" s="52">
        <f t="shared" si="128"/>
        <v>47933</v>
      </c>
      <c r="H489" s="53">
        <f t="shared" si="129"/>
        <v>48690</v>
      </c>
      <c r="I489" s="53">
        <f t="shared" si="130"/>
        <v>35754</v>
      </c>
      <c r="J489" s="53">
        <f t="shared" si="131"/>
        <v>36951</v>
      </c>
      <c r="K489" s="50">
        <f t="shared" si="132"/>
        <v>12179</v>
      </c>
      <c r="L489" s="51">
        <f t="shared" si="133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hidden="1" x14ac:dyDescent="0.2">
      <c r="A490" s="31" t="s">
        <v>171</v>
      </c>
      <c r="B490" s="1" t="s">
        <v>645</v>
      </c>
      <c r="C490" s="30" t="str">
        <f t="shared" si="134"/>
        <v>LA England - Waverley</v>
      </c>
      <c r="D490" s="51">
        <f t="shared" si="125"/>
        <v>47004</v>
      </c>
      <c r="E490" s="51">
        <f t="shared" si="126"/>
        <v>50791</v>
      </c>
      <c r="F490" s="52">
        <f t="shared" si="127"/>
        <v>126556</v>
      </c>
      <c r="G490" s="52">
        <f t="shared" si="128"/>
        <v>61858</v>
      </c>
      <c r="H490" s="53">
        <f t="shared" si="129"/>
        <v>64698</v>
      </c>
      <c r="I490" s="53">
        <f t="shared" si="130"/>
        <v>47004</v>
      </c>
      <c r="J490" s="53">
        <f t="shared" si="131"/>
        <v>50791</v>
      </c>
      <c r="K490" s="50">
        <f t="shared" si="132"/>
        <v>14854</v>
      </c>
      <c r="L490" s="51">
        <f t="shared" si="133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hidden="1" x14ac:dyDescent="0.2">
      <c r="A491" s="31" t="s">
        <v>171</v>
      </c>
      <c r="B491" s="1" t="s">
        <v>646</v>
      </c>
      <c r="C491" s="30" t="str">
        <f t="shared" si="134"/>
        <v>LA England - Wealden</v>
      </c>
      <c r="D491" s="51">
        <f t="shared" si="125"/>
        <v>62323</v>
      </c>
      <c r="E491" s="51">
        <f t="shared" si="126"/>
        <v>69131</v>
      </c>
      <c r="F491" s="52">
        <f t="shared" si="127"/>
        <v>162733</v>
      </c>
      <c r="G491" s="52">
        <f t="shared" si="128"/>
        <v>78398</v>
      </c>
      <c r="H491" s="53">
        <f t="shared" si="129"/>
        <v>84335</v>
      </c>
      <c r="I491" s="53">
        <f t="shared" si="130"/>
        <v>62323</v>
      </c>
      <c r="J491" s="53">
        <f t="shared" si="131"/>
        <v>69131</v>
      </c>
      <c r="K491" s="50">
        <f t="shared" si="132"/>
        <v>16075</v>
      </c>
      <c r="L491" s="51">
        <f t="shared" si="133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hidden="1" x14ac:dyDescent="0.2">
      <c r="A492" s="31" t="s">
        <v>171</v>
      </c>
      <c r="B492" s="1" t="s">
        <v>647</v>
      </c>
      <c r="C492" s="30" t="str">
        <f t="shared" si="134"/>
        <v>LA England - Wellingborough</v>
      </c>
      <c r="D492" s="51">
        <f t="shared" si="125"/>
        <v>29860</v>
      </c>
      <c r="E492" s="51">
        <f t="shared" si="126"/>
        <v>31685</v>
      </c>
      <c r="F492" s="52">
        <f t="shared" si="127"/>
        <v>80081</v>
      </c>
      <c r="G492" s="52">
        <f t="shared" si="128"/>
        <v>39322</v>
      </c>
      <c r="H492" s="53">
        <f t="shared" si="129"/>
        <v>40759</v>
      </c>
      <c r="I492" s="53">
        <f t="shared" si="130"/>
        <v>29860</v>
      </c>
      <c r="J492" s="53">
        <f t="shared" si="131"/>
        <v>31685</v>
      </c>
      <c r="K492" s="50">
        <f t="shared" si="132"/>
        <v>9462</v>
      </c>
      <c r="L492" s="51">
        <f t="shared" si="133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hidden="1" x14ac:dyDescent="0.2">
      <c r="A493" s="31" t="s">
        <v>171</v>
      </c>
      <c r="B493" s="1" t="s">
        <v>648</v>
      </c>
      <c r="C493" s="30" t="str">
        <f t="shared" si="134"/>
        <v>LA England - Welwyn Hatfield</v>
      </c>
      <c r="D493" s="51">
        <f t="shared" si="125"/>
        <v>47958</v>
      </c>
      <c r="E493" s="51">
        <f t="shared" si="126"/>
        <v>49959</v>
      </c>
      <c r="F493" s="52">
        <f t="shared" si="127"/>
        <v>123893</v>
      </c>
      <c r="G493" s="52">
        <f t="shared" si="128"/>
        <v>61238</v>
      </c>
      <c r="H493" s="53">
        <f t="shared" si="129"/>
        <v>62655</v>
      </c>
      <c r="I493" s="53">
        <f t="shared" si="130"/>
        <v>47958</v>
      </c>
      <c r="J493" s="53">
        <f t="shared" si="131"/>
        <v>49959</v>
      </c>
      <c r="K493" s="50">
        <f t="shared" si="132"/>
        <v>13280</v>
      </c>
      <c r="L493" s="51">
        <f t="shared" si="133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hidden="1" x14ac:dyDescent="0.2">
      <c r="A494" s="31" t="s">
        <v>171</v>
      </c>
      <c r="B494" s="1" t="s">
        <v>649</v>
      </c>
      <c r="C494" s="30" t="str">
        <f t="shared" si="134"/>
        <v>LA England - West Berkshire</v>
      </c>
      <c r="D494" s="51">
        <f t="shared" si="125"/>
        <v>60272</v>
      </c>
      <c r="E494" s="51">
        <f t="shared" si="126"/>
        <v>62645</v>
      </c>
      <c r="F494" s="52">
        <f t="shared" si="127"/>
        <v>158465</v>
      </c>
      <c r="G494" s="52">
        <f t="shared" si="128"/>
        <v>78390</v>
      </c>
      <c r="H494" s="53">
        <f t="shared" si="129"/>
        <v>80075</v>
      </c>
      <c r="I494" s="53">
        <f t="shared" si="130"/>
        <v>60272</v>
      </c>
      <c r="J494" s="53">
        <f t="shared" si="131"/>
        <v>62645</v>
      </c>
      <c r="K494" s="50">
        <f t="shared" si="132"/>
        <v>18118</v>
      </c>
      <c r="L494" s="51">
        <f t="shared" si="133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hidden="1" x14ac:dyDescent="0.2">
      <c r="A495" s="31" t="s">
        <v>171</v>
      </c>
      <c r="B495" s="1" t="s">
        <v>650</v>
      </c>
      <c r="C495" s="30" t="str">
        <f t="shared" si="134"/>
        <v>LA England - West Devon</v>
      </c>
      <c r="D495" s="51">
        <f t="shared" si="125"/>
        <v>22292</v>
      </c>
      <c r="E495" s="51">
        <f t="shared" si="126"/>
        <v>23846</v>
      </c>
      <c r="F495" s="52">
        <f t="shared" si="127"/>
        <v>56139</v>
      </c>
      <c r="G495" s="52">
        <f t="shared" si="128"/>
        <v>27410</v>
      </c>
      <c r="H495" s="53">
        <f t="shared" si="129"/>
        <v>28729</v>
      </c>
      <c r="I495" s="53">
        <f t="shared" si="130"/>
        <v>22292</v>
      </c>
      <c r="J495" s="53">
        <f t="shared" si="131"/>
        <v>23846</v>
      </c>
      <c r="K495" s="50">
        <f t="shared" si="132"/>
        <v>5118</v>
      </c>
      <c r="L495" s="51">
        <f t="shared" si="133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hidden="1" x14ac:dyDescent="0.2">
      <c r="A496" s="31" t="s">
        <v>171</v>
      </c>
      <c r="B496" s="1" t="s">
        <v>651</v>
      </c>
      <c r="C496" s="30" t="str">
        <f t="shared" si="134"/>
        <v>LA England - West Lancashire</v>
      </c>
      <c r="D496" s="51">
        <f t="shared" si="125"/>
        <v>43994</v>
      </c>
      <c r="E496" s="51">
        <f t="shared" si="126"/>
        <v>48248</v>
      </c>
      <c r="F496" s="52">
        <f t="shared" si="127"/>
        <v>114496</v>
      </c>
      <c r="G496" s="52">
        <f t="shared" si="128"/>
        <v>55455</v>
      </c>
      <c r="H496" s="53">
        <f t="shared" si="129"/>
        <v>59041</v>
      </c>
      <c r="I496" s="53">
        <f t="shared" si="130"/>
        <v>43994</v>
      </c>
      <c r="J496" s="53">
        <f t="shared" si="131"/>
        <v>48248</v>
      </c>
      <c r="K496" s="50">
        <f t="shared" si="132"/>
        <v>11461</v>
      </c>
      <c r="L496" s="51">
        <f t="shared" si="133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hidden="1" x14ac:dyDescent="0.2">
      <c r="A497" s="31" t="s">
        <v>171</v>
      </c>
      <c r="B497" s="1" t="s">
        <v>652</v>
      </c>
      <c r="C497" s="30" t="str">
        <f t="shared" si="134"/>
        <v>LA England - West Lindsey</v>
      </c>
      <c r="D497" s="51">
        <f t="shared" si="125"/>
        <v>37671</v>
      </c>
      <c r="E497" s="51">
        <f t="shared" si="126"/>
        <v>40083</v>
      </c>
      <c r="F497" s="52">
        <f t="shared" si="127"/>
        <v>96186</v>
      </c>
      <c r="G497" s="52">
        <f t="shared" si="128"/>
        <v>47188</v>
      </c>
      <c r="H497" s="53">
        <f t="shared" si="129"/>
        <v>48998</v>
      </c>
      <c r="I497" s="53">
        <f t="shared" si="130"/>
        <v>37671</v>
      </c>
      <c r="J497" s="53">
        <f t="shared" si="131"/>
        <v>40083</v>
      </c>
      <c r="K497" s="50">
        <f t="shared" si="132"/>
        <v>9517</v>
      </c>
      <c r="L497" s="51">
        <f t="shared" si="133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hidden="1" x14ac:dyDescent="0.2">
      <c r="A498" s="31" t="s">
        <v>171</v>
      </c>
      <c r="B498" s="1" t="s">
        <v>653</v>
      </c>
      <c r="C498" s="30" t="str">
        <f t="shared" si="134"/>
        <v>LA England - West Oxfordshire</v>
      </c>
      <c r="D498" s="51">
        <f t="shared" si="125"/>
        <v>43053</v>
      </c>
      <c r="E498" s="51">
        <f t="shared" si="126"/>
        <v>45623</v>
      </c>
      <c r="F498" s="52">
        <f t="shared" si="127"/>
        <v>111758</v>
      </c>
      <c r="G498" s="52">
        <f t="shared" si="128"/>
        <v>54829</v>
      </c>
      <c r="H498" s="53">
        <f t="shared" si="129"/>
        <v>56929</v>
      </c>
      <c r="I498" s="53">
        <f t="shared" si="130"/>
        <v>43053</v>
      </c>
      <c r="J498" s="53">
        <f t="shared" si="131"/>
        <v>45623</v>
      </c>
      <c r="K498" s="50">
        <f t="shared" si="132"/>
        <v>11776</v>
      </c>
      <c r="L498" s="51">
        <f t="shared" si="133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hidden="1" x14ac:dyDescent="0.2">
      <c r="A499" s="31" t="s">
        <v>171</v>
      </c>
      <c r="B499" s="1" t="s">
        <v>654</v>
      </c>
      <c r="C499" s="30" t="str">
        <f t="shared" si="134"/>
        <v>LA England - West Suffolk</v>
      </c>
      <c r="D499" s="51">
        <f t="shared" si="125"/>
        <v>70007</v>
      </c>
      <c r="E499" s="51">
        <f t="shared" si="126"/>
        <v>69771</v>
      </c>
      <c r="F499" s="52">
        <f t="shared" si="127"/>
        <v>177302</v>
      </c>
      <c r="G499" s="52">
        <f t="shared" si="128"/>
        <v>89357</v>
      </c>
      <c r="H499" s="53">
        <f t="shared" si="129"/>
        <v>87945</v>
      </c>
      <c r="I499" s="53">
        <f t="shared" si="130"/>
        <v>70007</v>
      </c>
      <c r="J499" s="53">
        <f t="shared" si="131"/>
        <v>69771</v>
      </c>
      <c r="K499" s="50">
        <f t="shared" si="132"/>
        <v>19350</v>
      </c>
      <c r="L499" s="51">
        <f t="shared" si="133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hidden="1" x14ac:dyDescent="0.2">
      <c r="A500" s="31" t="s">
        <v>171</v>
      </c>
      <c r="B500" s="1" t="s">
        <v>655</v>
      </c>
      <c r="C500" s="30" t="str">
        <f t="shared" si="134"/>
        <v>LA England - Westminster</v>
      </c>
      <c r="D500" s="51">
        <f t="shared" si="125"/>
        <v>116100</v>
      </c>
      <c r="E500" s="51">
        <f t="shared" si="126"/>
        <v>103047</v>
      </c>
      <c r="F500" s="52">
        <f t="shared" si="127"/>
        <v>269848</v>
      </c>
      <c r="G500" s="52">
        <f t="shared" si="128"/>
        <v>142297</v>
      </c>
      <c r="H500" s="53">
        <f t="shared" si="129"/>
        <v>127551</v>
      </c>
      <c r="I500" s="53">
        <f t="shared" si="130"/>
        <v>116100</v>
      </c>
      <c r="J500" s="53">
        <f t="shared" si="131"/>
        <v>103047</v>
      </c>
      <c r="K500" s="50">
        <f t="shared" si="132"/>
        <v>26197</v>
      </c>
      <c r="L500" s="51">
        <f t="shared" si="133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hidden="1" x14ac:dyDescent="0.2">
      <c r="A501" s="31" t="s">
        <v>171</v>
      </c>
      <c r="B501" s="1" t="s">
        <v>656</v>
      </c>
      <c r="C501" s="30" t="str">
        <f t="shared" si="134"/>
        <v>LA England - Wigan</v>
      </c>
      <c r="D501" s="51">
        <f t="shared" si="125"/>
        <v>129027</v>
      </c>
      <c r="E501" s="51">
        <f t="shared" si="126"/>
        <v>132301</v>
      </c>
      <c r="F501" s="52">
        <f t="shared" si="127"/>
        <v>330712</v>
      </c>
      <c r="G501" s="52">
        <f t="shared" si="128"/>
        <v>164901</v>
      </c>
      <c r="H501" s="53">
        <f t="shared" si="129"/>
        <v>165811</v>
      </c>
      <c r="I501" s="53">
        <f t="shared" si="130"/>
        <v>129027</v>
      </c>
      <c r="J501" s="53">
        <f t="shared" si="131"/>
        <v>132301</v>
      </c>
      <c r="K501" s="50">
        <f t="shared" si="132"/>
        <v>35874</v>
      </c>
      <c r="L501" s="51">
        <f t="shared" si="133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hidden="1" x14ac:dyDescent="0.2">
      <c r="A502" s="31" t="s">
        <v>171</v>
      </c>
      <c r="B502" s="1" t="s">
        <v>657</v>
      </c>
      <c r="C502" s="30" t="str">
        <f t="shared" si="134"/>
        <v>LA England - Wiltshire</v>
      </c>
      <c r="D502" s="51">
        <f t="shared" si="125"/>
        <v>195001</v>
      </c>
      <c r="E502" s="51">
        <f t="shared" si="126"/>
        <v>202795</v>
      </c>
      <c r="F502" s="52">
        <f t="shared" si="127"/>
        <v>504070</v>
      </c>
      <c r="G502" s="52">
        <f t="shared" si="128"/>
        <v>249185</v>
      </c>
      <c r="H502" s="53">
        <f t="shared" si="129"/>
        <v>254885</v>
      </c>
      <c r="I502" s="53">
        <f t="shared" si="130"/>
        <v>195001</v>
      </c>
      <c r="J502" s="53">
        <f t="shared" si="131"/>
        <v>202795</v>
      </c>
      <c r="K502" s="50">
        <f t="shared" si="132"/>
        <v>54184</v>
      </c>
      <c r="L502" s="51">
        <f t="shared" si="133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hidden="1" x14ac:dyDescent="0.2">
      <c r="A503" s="31" t="s">
        <v>171</v>
      </c>
      <c r="B503" s="1" t="s">
        <v>658</v>
      </c>
      <c r="C503" s="30" t="str">
        <f t="shared" si="134"/>
        <v>LA England - Winchester</v>
      </c>
      <c r="D503" s="51">
        <f t="shared" si="125"/>
        <v>47703</v>
      </c>
      <c r="E503" s="51">
        <f t="shared" si="126"/>
        <v>51821</v>
      </c>
      <c r="F503" s="52">
        <f t="shared" si="127"/>
        <v>125925</v>
      </c>
      <c r="G503" s="52">
        <f t="shared" si="128"/>
        <v>61431</v>
      </c>
      <c r="H503" s="53">
        <f t="shared" si="129"/>
        <v>64494</v>
      </c>
      <c r="I503" s="53">
        <f t="shared" si="130"/>
        <v>47703</v>
      </c>
      <c r="J503" s="53">
        <f t="shared" si="131"/>
        <v>51821</v>
      </c>
      <c r="K503" s="50">
        <f t="shared" si="132"/>
        <v>13728</v>
      </c>
      <c r="L503" s="51">
        <f t="shared" si="133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hidden="1" x14ac:dyDescent="0.2">
      <c r="A504" s="31" t="s">
        <v>171</v>
      </c>
      <c r="B504" s="1" t="s">
        <v>659</v>
      </c>
      <c r="C504" s="30" t="str">
        <f t="shared" si="134"/>
        <v>LA England - Windsor and Maidenhead</v>
      </c>
      <c r="D504" s="51">
        <f t="shared" si="125"/>
        <v>56851</v>
      </c>
      <c r="E504" s="51">
        <f t="shared" si="126"/>
        <v>59745</v>
      </c>
      <c r="F504" s="52">
        <f t="shared" si="127"/>
        <v>151273</v>
      </c>
      <c r="G504" s="52">
        <f t="shared" si="128"/>
        <v>75014</v>
      </c>
      <c r="H504" s="53">
        <f t="shared" si="129"/>
        <v>76259</v>
      </c>
      <c r="I504" s="53">
        <f t="shared" si="130"/>
        <v>56851</v>
      </c>
      <c r="J504" s="53">
        <f t="shared" si="131"/>
        <v>59745</v>
      </c>
      <c r="K504" s="50">
        <f t="shared" si="132"/>
        <v>18163</v>
      </c>
      <c r="L504" s="51">
        <f t="shared" si="133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hidden="1" x14ac:dyDescent="0.2">
      <c r="A505" s="31" t="s">
        <v>171</v>
      </c>
      <c r="B505" s="1" t="s">
        <v>660</v>
      </c>
      <c r="C505" s="30" t="str">
        <f t="shared" si="134"/>
        <v>LA England - Wirral</v>
      </c>
      <c r="D505" s="51">
        <f t="shared" si="125"/>
        <v>122430</v>
      </c>
      <c r="E505" s="51">
        <f t="shared" si="126"/>
        <v>134475</v>
      </c>
      <c r="F505" s="52">
        <f t="shared" si="127"/>
        <v>324336</v>
      </c>
      <c r="G505" s="52">
        <f t="shared" si="128"/>
        <v>157115</v>
      </c>
      <c r="H505" s="53">
        <f t="shared" si="129"/>
        <v>167221</v>
      </c>
      <c r="I505" s="53">
        <f t="shared" si="130"/>
        <v>122430</v>
      </c>
      <c r="J505" s="53">
        <f t="shared" si="131"/>
        <v>134475</v>
      </c>
      <c r="K505" s="50">
        <f t="shared" si="132"/>
        <v>34685</v>
      </c>
      <c r="L505" s="51">
        <f t="shared" si="133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hidden="1" x14ac:dyDescent="0.2">
      <c r="A506" s="31" t="s">
        <v>171</v>
      </c>
      <c r="B506" s="1" t="s">
        <v>661</v>
      </c>
      <c r="C506" s="30" t="str">
        <f t="shared" si="134"/>
        <v>LA England - Woking</v>
      </c>
      <c r="D506" s="51">
        <f t="shared" si="125"/>
        <v>37748</v>
      </c>
      <c r="E506" s="51">
        <f t="shared" si="126"/>
        <v>38339</v>
      </c>
      <c r="F506" s="52">
        <f t="shared" si="127"/>
        <v>100008</v>
      </c>
      <c r="G506" s="52">
        <f t="shared" si="128"/>
        <v>50089</v>
      </c>
      <c r="H506" s="53">
        <f t="shared" si="129"/>
        <v>49919</v>
      </c>
      <c r="I506" s="53">
        <f t="shared" si="130"/>
        <v>37748</v>
      </c>
      <c r="J506" s="53">
        <f t="shared" si="131"/>
        <v>38339</v>
      </c>
      <c r="K506" s="50">
        <f t="shared" si="132"/>
        <v>12341</v>
      </c>
      <c r="L506" s="51">
        <f t="shared" si="133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hidden="1" x14ac:dyDescent="0.2">
      <c r="A507" s="31" t="s">
        <v>171</v>
      </c>
      <c r="B507" s="1" t="s">
        <v>662</v>
      </c>
      <c r="C507" s="30" t="str">
        <f t="shared" si="134"/>
        <v>LA England - Wokingham</v>
      </c>
      <c r="D507" s="51">
        <f t="shared" si="125"/>
        <v>64334</v>
      </c>
      <c r="E507" s="51">
        <f t="shared" si="126"/>
        <v>68338</v>
      </c>
      <c r="F507" s="52">
        <f t="shared" si="127"/>
        <v>173945</v>
      </c>
      <c r="G507" s="52">
        <f t="shared" si="128"/>
        <v>85524</v>
      </c>
      <c r="H507" s="53">
        <f t="shared" si="129"/>
        <v>88421</v>
      </c>
      <c r="I507" s="53">
        <f t="shared" si="130"/>
        <v>64334</v>
      </c>
      <c r="J507" s="53">
        <f t="shared" si="131"/>
        <v>68338</v>
      </c>
      <c r="K507" s="50">
        <f t="shared" si="132"/>
        <v>21190</v>
      </c>
      <c r="L507" s="51">
        <f t="shared" si="133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hidden="1" x14ac:dyDescent="0.2">
      <c r="A508" s="31" t="s">
        <v>171</v>
      </c>
      <c r="B508" s="1" t="s">
        <v>663</v>
      </c>
      <c r="C508" s="30" t="str">
        <f t="shared" si="134"/>
        <v>LA England - Wolverhampton</v>
      </c>
      <c r="D508" s="51">
        <f t="shared" si="125"/>
        <v>99445</v>
      </c>
      <c r="E508" s="51">
        <f t="shared" si="126"/>
        <v>101911</v>
      </c>
      <c r="F508" s="52">
        <f t="shared" si="127"/>
        <v>264407</v>
      </c>
      <c r="G508" s="52">
        <f t="shared" si="128"/>
        <v>131649</v>
      </c>
      <c r="H508" s="53">
        <f t="shared" si="129"/>
        <v>132758</v>
      </c>
      <c r="I508" s="53">
        <f t="shared" si="130"/>
        <v>99445</v>
      </c>
      <c r="J508" s="53">
        <f t="shared" si="131"/>
        <v>101911</v>
      </c>
      <c r="K508" s="50">
        <f t="shared" si="132"/>
        <v>32204</v>
      </c>
      <c r="L508" s="51">
        <f t="shared" si="133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hidden="1" x14ac:dyDescent="0.2">
      <c r="A509" s="31" t="s">
        <v>171</v>
      </c>
      <c r="B509" s="1" t="s">
        <v>664</v>
      </c>
      <c r="C509" s="30" t="str">
        <f t="shared" si="134"/>
        <v>LA England - Worcester</v>
      </c>
      <c r="D509" s="51">
        <f t="shared" si="125"/>
        <v>38864</v>
      </c>
      <c r="E509" s="51">
        <f t="shared" si="126"/>
        <v>40920</v>
      </c>
      <c r="F509" s="52">
        <f t="shared" si="127"/>
        <v>100265</v>
      </c>
      <c r="G509" s="52">
        <f t="shared" si="128"/>
        <v>49350</v>
      </c>
      <c r="H509" s="53">
        <f t="shared" si="129"/>
        <v>50915</v>
      </c>
      <c r="I509" s="53">
        <f t="shared" si="130"/>
        <v>38864</v>
      </c>
      <c r="J509" s="53">
        <f t="shared" si="131"/>
        <v>40920</v>
      </c>
      <c r="K509" s="50">
        <f t="shared" si="132"/>
        <v>10486</v>
      </c>
      <c r="L509" s="51">
        <f t="shared" si="133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hidden="1" x14ac:dyDescent="0.2">
      <c r="A510" s="31" t="s">
        <v>171</v>
      </c>
      <c r="B510" s="1" t="s">
        <v>665</v>
      </c>
      <c r="C510" s="30" t="str">
        <f t="shared" si="134"/>
        <v>LA England - Worthing</v>
      </c>
      <c r="D510" s="51">
        <f t="shared" si="125"/>
        <v>42228</v>
      </c>
      <c r="E510" s="51">
        <f t="shared" si="126"/>
        <v>46655</v>
      </c>
      <c r="F510" s="52">
        <f t="shared" si="127"/>
        <v>110727</v>
      </c>
      <c r="G510" s="52">
        <f t="shared" si="128"/>
        <v>53479</v>
      </c>
      <c r="H510" s="53">
        <f t="shared" si="129"/>
        <v>57248</v>
      </c>
      <c r="I510" s="53">
        <f t="shared" si="130"/>
        <v>42228</v>
      </c>
      <c r="J510" s="53">
        <f t="shared" si="131"/>
        <v>46655</v>
      </c>
      <c r="K510" s="50">
        <f t="shared" si="132"/>
        <v>11251</v>
      </c>
      <c r="L510" s="51">
        <f t="shared" si="133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hidden="1" x14ac:dyDescent="0.2">
      <c r="A511" s="31" t="s">
        <v>171</v>
      </c>
      <c r="B511" s="1" t="s">
        <v>666</v>
      </c>
      <c r="C511" s="30" t="str">
        <f t="shared" si="134"/>
        <v>LA England - Wychavon</v>
      </c>
      <c r="D511" s="51">
        <f t="shared" si="125"/>
        <v>51302</v>
      </c>
      <c r="E511" s="51">
        <f t="shared" si="126"/>
        <v>54754</v>
      </c>
      <c r="F511" s="52">
        <f t="shared" si="127"/>
        <v>131084</v>
      </c>
      <c r="G511" s="52">
        <f t="shared" si="128"/>
        <v>64083</v>
      </c>
      <c r="H511" s="53">
        <f t="shared" si="129"/>
        <v>67001</v>
      </c>
      <c r="I511" s="53">
        <f t="shared" si="130"/>
        <v>51302</v>
      </c>
      <c r="J511" s="53">
        <f t="shared" si="131"/>
        <v>54754</v>
      </c>
      <c r="K511" s="50">
        <f t="shared" si="132"/>
        <v>12781</v>
      </c>
      <c r="L511" s="51">
        <f t="shared" si="133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hidden="1" x14ac:dyDescent="0.2">
      <c r="A512" s="31" t="s">
        <v>171</v>
      </c>
      <c r="B512" s="1" t="s">
        <v>667</v>
      </c>
      <c r="C512" s="30" t="str">
        <f t="shared" si="134"/>
        <v>LA England - Wyre</v>
      </c>
      <c r="D512" s="51">
        <f t="shared" si="125"/>
        <v>44640</v>
      </c>
      <c r="E512" s="51">
        <f t="shared" si="126"/>
        <v>48224</v>
      </c>
      <c r="F512" s="52">
        <f t="shared" si="127"/>
        <v>113067</v>
      </c>
      <c r="G512" s="52">
        <f t="shared" si="128"/>
        <v>55118</v>
      </c>
      <c r="H512" s="53">
        <f t="shared" si="129"/>
        <v>57949</v>
      </c>
      <c r="I512" s="53">
        <f t="shared" si="130"/>
        <v>44640</v>
      </c>
      <c r="J512" s="53">
        <f t="shared" si="131"/>
        <v>48224</v>
      </c>
      <c r="K512" s="50">
        <f t="shared" si="132"/>
        <v>10478</v>
      </c>
      <c r="L512" s="51">
        <f t="shared" si="133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hidden="1" x14ac:dyDescent="0.2">
      <c r="A513" s="31" t="s">
        <v>171</v>
      </c>
      <c r="B513" s="1" t="s">
        <v>668</v>
      </c>
      <c r="C513" s="30" t="str">
        <f t="shared" si="134"/>
        <v>LA England - Wyre Forest</v>
      </c>
      <c r="D513" s="51">
        <f t="shared" si="125"/>
        <v>39782</v>
      </c>
      <c r="E513" s="51">
        <f t="shared" si="126"/>
        <v>41889</v>
      </c>
      <c r="F513" s="52">
        <f t="shared" si="127"/>
        <v>101139</v>
      </c>
      <c r="G513" s="52">
        <f t="shared" si="128"/>
        <v>49833</v>
      </c>
      <c r="H513" s="53">
        <f t="shared" si="129"/>
        <v>51306</v>
      </c>
      <c r="I513" s="53">
        <f t="shared" si="130"/>
        <v>39782</v>
      </c>
      <c r="J513" s="53">
        <f t="shared" si="131"/>
        <v>41889</v>
      </c>
      <c r="K513" s="50">
        <f t="shared" si="132"/>
        <v>10051</v>
      </c>
      <c r="L513" s="51">
        <f t="shared" si="133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hidden="1" x14ac:dyDescent="0.2">
      <c r="A514" s="31" t="s">
        <v>171</v>
      </c>
      <c r="B514" s="1" t="s">
        <v>669</v>
      </c>
      <c r="C514" s="30" t="str">
        <f t="shared" si="134"/>
        <v>LA England - York</v>
      </c>
      <c r="D514" s="51">
        <f t="shared" si="125"/>
        <v>84871</v>
      </c>
      <c r="E514" s="51">
        <f t="shared" si="126"/>
        <v>89539</v>
      </c>
      <c r="F514" s="52">
        <f t="shared" si="127"/>
        <v>211012</v>
      </c>
      <c r="G514" s="52">
        <f t="shared" si="128"/>
        <v>103642</v>
      </c>
      <c r="H514" s="53">
        <f t="shared" si="129"/>
        <v>107370</v>
      </c>
      <c r="I514" s="53">
        <f t="shared" si="130"/>
        <v>84871</v>
      </c>
      <c r="J514" s="53">
        <f t="shared" si="131"/>
        <v>89539</v>
      </c>
      <c r="K514" s="50">
        <f t="shared" si="132"/>
        <v>18771</v>
      </c>
      <c r="L514" s="51">
        <f t="shared" si="133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ht="15" hidden="1" x14ac:dyDescent="0.25">
      <c r="A515" s="123"/>
      <c r="B515" s="133"/>
      <c r="C515" s="123"/>
      <c r="D515" s="126">
        <f t="shared" ref="D515:L515" si="135">SUM(D201:D514)</f>
        <v>21779298</v>
      </c>
      <c r="E515" s="126">
        <f t="shared" si="135"/>
        <v>22677552</v>
      </c>
      <c r="F515" s="126">
        <f t="shared" si="135"/>
        <v>56550138</v>
      </c>
      <c r="G515" s="126">
        <f t="shared" si="135"/>
        <v>27982818</v>
      </c>
      <c r="H515" s="126">
        <f t="shared" si="135"/>
        <v>28567320</v>
      </c>
      <c r="I515" s="126">
        <f t="shared" si="135"/>
        <v>21779298</v>
      </c>
      <c r="J515" s="126">
        <f t="shared" si="135"/>
        <v>22677552</v>
      </c>
      <c r="K515" s="126">
        <f t="shared" si="135"/>
        <v>6203520</v>
      </c>
      <c r="L515" s="126">
        <f t="shared" si="135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" hidden="1" x14ac:dyDescent="0.2">
      <c r="A516" s="31" t="s">
        <v>670</v>
      </c>
      <c r="B516" s="1" t="s">
        <v>671</v>
      </c>
      <c r="C516" s="30" t="str">
        <f t="shared" ref="C516:C549" si="136">CONCATENATE(A516," - ",B516)</f>
        <v>LA wales - Blaenau Gwent</v>
      </c>
      <c r="D516" s="51">
        <f t="shared" ref="D516:E519" si="137">I516</f>
        <v>27564</v>
      </c>
      <c r="E516" s="51">
        <f t="shared" si="137"/>
        <v>28837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" hidden="1" x14ac:dyDescent="0.2">
      <c r="A517" s="31" t="s">
        <v>160</v>
      </c>
      <c r="B517" s="1" t="s">
        <v>672</v>
      </c>
      <c r="C517" s="30" t="str">
        <f t="shared" si="136"/>
        <v>LA Wales - Bridgend</v>
      </c>
      <c r="D517" s="51">
        <f t="shared" si="137"/>
        <v>57929</v>
      </c>
      <c r="E517" s="51">
        <f t="shared" si="137"/>
        <v>60275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" hidden="1" x14ac:dyDescent="0.2">
      <c r="A518" s="31" t="s">
        <v>160</v>
      </c>
      <c r="B518" s="1" t="s">
        <v>673</v>
      </c>
      <c r="C518" s="30" t="str">
        <f t="shared" si="136"/>
        <v>LA Wales - Caerphilly</v>
      </c>
      <c r="D518" s="51">
        <f t="shared" si="137"/>
        <v>69853</v>
      </c>
      <c r="E518" s="51">
        <f t="shared" si="137"/>
        <v>74208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" hidden="1" x14ac:dyDescent="0.2">
      <c r="A519" s="31" t="s">
        <v>160</v>
      </c>
      <c r="B519" s="1" t="s">
        <v>674</v>
      </c>
      <c r="C519" s="30" t="str">
        <f t="shared" si="136"/>
        <v>LA Wales - Cardiff</v>
      </c>
      <c r="D519" s="51">
        <f t="shared" si="137"/>
        <v>145126</v>
      </c>
      <c r="E519" s="51">
        <f t="shared" si="137"/>
        <v>148704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" hidden="1" x14ac:dyDescent="0.2">
      <c r="A520" s="31" t="s">
        <v>160</v>
      </c>
      <c r="B520" s="1" t="s">
        <v>675</v>
      </c>
      <c r="C520" s="30" t="str">
        <f t="shared" si="136"/>
        <v>LA Wales - Carmarthenshire</v>
      </c>
      <c r="D520" s="51">
        <f t="shared" ref="D520:D549" si="138">I520</f>
        <v>73833</v>
      </c>
      <c r="E520" s="51">
        <f t="shared" ref="E520:E549" si="139">J520</f>
        <v>78977</v>
      </c>
      <c r="F520" s="52">
        <f t="shared" ref="F520:F537" si="140">G520+H520</f>
        <v>190073</v>
      </c>
      <c r="G520" s="52">
        <f t="shared" ref="G520:G537" si="141">SUM(M520:CY520)</f>
        <v>92875</v>
      </c>
      <c r="H520" s="53">
        <f t="shared" ref="H520:H537" si="142">SUM(CZ520:GL520)</f>
        <v>97198</v>
      </c>
      <c r="I520" s="53">
        <f t="shared" ref="I520:I537" si="143">SUM(AE520:CY520)</f>
        <v>73833</v>
      </c>
      <c r="J520" s="53">
        <f t="shared" ref="J520:J537" si="144">SUM(DR520:GL520)</f>
        <v>78977</v>
      </c>
      <c r="K520" s="50">
        <f t="shared" ref="K520:K537" si="145">SUM(M520:AD520)</f>
        <v>19042</v>
      </c>
      <c r="L520" s="51">
        <f t="shared" ref="L520:L537" si="146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" hidden="1" x14ac:dyDescent="0.2">
      <c r="A521" s="31" t="s">
        <v>160</v>
      </c>
      <c r="B521" s="1" t="s">
        <v>676</v>
      </c>
      <c r="C521" s="30" t="str">
        <f t="shared" si="136"/>
        <v>LA Wales - Ceredigion</v>
      </c>
      <c r="D521" s="51">
        <f t="shared" si="138"/>
        <v>29990</v>
      </c>
      <c r="E521" s="51">
        <f t="shared" si="139"/>
        <v>30671</v>
      </c>
      <c r="F521" s="52">
        <f t="shared" si="140"/>
        <v>72895</v>
      </c>
      <c r="G521" s="52">
        <f t="shared" si="141"/>
        <v>36262</v>
      </c>
      <c r="H521" s="53">
        <f t="shared" si="142"/>
        <v>36633</v>
      </c>
      <c r="I521" s="53">
        <f t="shared" si="143"/>
        <v>29990</v>
      </c>
      <c r="J521" s="53">
        <f t="shared" si="144"/>
        <v>30671</v>
      </c>
      <c r="K521" s="50">
        <f t="shared" si="145"/>
        <v>6272</v>
      </c>
      <c r="L521" s="51">
        <f t="shared" si="146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" hidden="1" x14ac:dyDescent="0.2">
      <c r="A522" s="31" t="s">
        <v>160</v>
      </c>
      <c r="B522" s="1" t="s">
        <v>677</v>
      </c>
      <c r="C522" s="30" t="str">
        <f t="shared" si="136"/>
        <v>LA Wales - Conwy</v>
      </c>
      <c r="D522" s="51">
        <f t="shared" si="138"/>
        <v>46669</v>
      </c>
      <c r="E522" s="51">
        <f t="shared" si="139"/>
        <v>50331</v>
      </c>
      <c r="F522" s="52">
        <f t="shared" si="140"/>
        <v>118184</v>
      </c>
      <c r="G522" s="52">
        <f t="shared" si="141"/>
        <v>57605</v>
      </c>
      <c r="H522" s="53">
        <f t="shared" si="142"/>
        <v>60579</v>
      </c>
      <c r="I522" s="53">
        <f t="shared" si="143"/>
        <v>46669</v>
      </c>
      <c r="J522" s="53">
        <f t="shared" si="144"/>
        <v>50331</v>
      </c>
      <c r="K522" s="50">
        <f t="shared" si="145"/>
        <v>10936</v>
      </c>
      <c r="L522" s="51">
        <f t="shared" si="146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" hidden="1" x14ac:dyDescent="0.2">
      <c r="A523" s="31" t="s">
        <v>160</v>
      </c>
      <c r="B523" s="1" t="s">
        <v>678</v>
      </c>
      <c r="C523" s="30" t="str">
        <f t="shared" si="136"/>
        <v>LA Wales - Denbighshire</v>
      </c>
      <c r="D523" s="51">
        <f t="shared" si="138"/>
        <v>37663</v>
      </c>
      <c r="E523" s="51">
        <f t="shared" si="139"/>
        <v>39502</v>
      </c>
      <c r="F523" s="52">
        <f t="shared" si="140"/>
        <v>96664</v>
      </c>
      <c r="G523" s="52">
        <f t="shared" si="141"/>
        <v>47656</v>
      </c>
      <c r="H523" s="53">
        <f t="shared" si="142"/>
        <v>49008</v>
      </c>
      <c r="I523" s="53">
        <f t="shared" si="143"/>
        <v>37663</v>
      </c>
      <c r="J523" s="53">
        <f t="shared" si="144"/>
        <v>39502</v>
      </c>
      <c r="K523" s="50">
        <f t="shared" si="145"/>
        <v>9993</v>
      </c>
      <c r="L523" s="51">
        <f t="shared" si="146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" hidden="1" x14ac:dyDescent="0.2">
      <c r="A524" s="31" t="s">
        <v>160</v>
      </c>
      <c r="B524" s="1" t="s">
        <v>679</v>
      </c>
      <c r="C524" s="30" t="str">
        <f t="shared" si="136"/>
        <v>LA Wales - Flintshire</v>
      </c>
      <c r="D524" s="51">
        <f t="shared" si="138"/>
        <v>60757</v>
      </c>
      <c r="E524" s="51">
        <f t="shared" si="139"/>
        <v>63891</v>
      </c>
      <c r="F524" s="52">
        <f t="shared" si="140"/>
        <v>156847</v>
      </c>
      <c r="G524" s="52">
        <f t="shared" si="141"/>
        <v>77159</v>
      </c>
      <c r="H524" s="53">
        <f t="shared" si="142"/>
        <v>79688</v>
      </c>
      <c r="I524" s="53">
        <f t="shared" si="143"/>
        <v>60757</v>
      </c>
      <c r="J524" s="53">
        <f t="shared" si="144"/>
        <v>63891</v>
      </c>
      <c r="K524" s="50">
        <f t="shared" si="145"/>
        <v>16402</v>
      </c>
      <c r="L524" s="51">
        <f t="shared" si="146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" hidden="1" x14ac:dyDescent="0.2">
      <c r="A525" s="31" t="s">
        <v>160</v>
      </c>
      <c r="B525" s="1" t="s">
        <v>680</v>
      </c>
      <c r="C525" s="30" t="str">
        <f t="shared" si="136"/>
        <v>LA Wales - Gwynedd</v>
      </c>
      <c r="D525" s="51">
        <f t="shared" si="138"/>
        <v>50258</v>
      </c>
      <c r="E525" s="51">
        <f t="shared" si="139"/>
        <v>51699</v>
      </c>
      <c r="F525" s="52">
        <f t="shared" si="140"/>
        <v>125171</v>
      </c>
      <c r="G525" s="52">
        <f t="shared" si="141"/>
        <v>62142</v>
      </c>
      <c r="H525" s="53">
        <f t="shared" si="142"/>
        <v>63029</v>
      </c>
      <c r="I525" s="53">
        <f t="shared" si="143"/>
        <v>50258</v>
      </c>
      <c r="J525" s="53">
        <f t="shared" si="144"/>
        <v>51699</v>
      </c>
      <c r="K525" s="50">
        <f t="shared" si="145"/>
        <v>11884</v>
      </c>
      <c r="L525" s="51">
        <f t="shared" si="146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" hidden="1" x14ac:dyDescent="0.2">
      <c r="A526" s="31" t="s">
        <v>160</v>
      </c>
      <c r="B526" s="1" t="s">
        <v>681</v>
      </c>
      <c r="C526" s="30" t="str">
        <f t="shared" si="136"/>
        <v>LA Wales - Isle of Anglesey</v>
      </c>
      <c r="D526" s="51">
        <f t="shared" si="138"/>
        <v>27931</v>
      </c>
      <c r="E526" s="51">
        <f t="shared" si="139"/>
        <v>29170</v>
      </c>
      <c r="F526" s="52">
        <f t="shared" si="140"/>
        <v>70440</v>
      </c>
      <c r="G526" s="52">
        <f t="shared" si="141"/>
        <v>34758</v>
      </c>
      <c r="H526" s="53">
        <f t="shared" si="142"/>
        <v>35682</v>
      </c>
      <c r="I526" s="53">
        <f t="shared" si="143"/>
        <v>27931</v>
      </c>
      <c r="J526" s="53">
        <f t="shared" si="144"/>
        <v>29170</v>
      </c>
      <c r="K526" s="50">
        <f t="shared" si="145"/>
        <v>6827</v>
      </c>
      <c r="L526" s="51">
        <f t="shared" si="146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" hidden="1" x14ac:dyDescent="0.2">
      <c r="A527" s="31" t="s">
        <v>160</v>
      </c>
      <c r="B527" s="1" t="s">
        <v>682</v>
      </c>
      <c r="C527" s="30" t="str">
        <f t="shared" si="136"/>
        <v>LA Wales - Merthyr Tydfil</v>
      </c>
      <c r="D527" s="51">
        <f t="shared" si="138"/>
        <v>23025</v>
      </c>
      <c r="E527" s="51">
        <f t="shared" si="139"/>
        <v>24519</v>
      </c>
      <c r="F527" s="52">
        <f t="shared" si="140"/>
        <v>60424</v>
      </c>
      <c r="G527" s="52">
        <f t="shared" si="141"/>
        <v>29639</v>
      </c>
      <c r="H527" s="53">
        <f t="shared" si="142"/>
        <v>30785</v>
      </c>
      <c r="I527" s="53">
        <f t="shared" si="143"/>
        <v>23025</v>
      </c>
      <c r="J527" s="53">
        <f t="shared" si="144"/>
        <v>24519</v>
      </c>
      <c r="K527" s="50">
        <f t="shared" si="145"/>
        <v>6614</v>
      </c>
      <c r="L527" s="51">
        <f t="shared" si="146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" hidden="1" x14ac:dyDescent="0.2">
      <c r="A528" s="31" t="s">
        <v>160</v>
      </c>
      <c r="B528" s="1" t="s">
        <v>683</v>
      </c>
      <c r="C528" s="30" t="str">
        <f t="shared" si="136"/>
        <v>LA Wales - Monmouthshire</v>
      </c>
      <c r="D528" s="51">
        <f t="shared" si="138"/>
        <v>37888</v>
      </c>
      <c r="E528" s="51">
        <f t="shared" si="139"/>
        <v>39955</v>
      </c>
      <c r="F528" s="52">
        <f t="shared" si="140"/>
        <v>95164</v>
      </c>
      <c r="G528" s="52">
        <f t="shared" si="141"/>
        <v>46898</v>
      </c>
      <c r="H528" s="53">
        <f t="shared" si="142"/>
        <v>48266</v>
      </c>
      <c r="I528" s="53">
        <f t="shared" si="143"/>
        <v>37888</v>
      </c>
      <c r="J528" s="53">
        <f t="shared" si="144"/>
        <v>39955</v>
      </c>
      <c r="K528" s="50">
        <f t="shared" si="145"/>
        <v>9010</v>
      </c>
      <c r="L528" s="51">
        <f t="shared" si="146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" hidden="1" x14ac:dyDescent="0.2">
      <c r="A529" s="31" t="s">
        <v>160</v>
      </c>
      <c r="B529" s="1" t="s">
        <v>684</v>
      </c>
      <c r="C529" s="30" t="str">
        <f t="shared" si="136"/>
        <v>LA Wales - Neath Port Talbot</v>
      </c>
      <c r="D529" s="51">
        <f t="shared" si="138"/>
        <v>56902</v>
      </c>
      <c r="E529" s="51">
        <f t="shared" si="139"/>
        <v>59394</v>
      </c>
      <c r="F529" s="52">
        <f t="shared" si="140"/>
        <v>144386</v>
      </c>
      <c r="G529" s="52">
        <f t="shared" si="141"/>
        <v>71200</v>
      </c>
      <c r="H529" s="53">
        <f t="shared" si="142"/>
        <v>73186</v>
      </c>
      <c r="I529" s="53">
        <f t="shared" si="143"/>
        <v>56902</v>
      </c>
      <c r="J529" s="53">
        <f t="shared" si="144"/>
        <v>59394</v>
      </c>
      <c r="K529" s="50">
        <f t="shared" si="145"/>
        <v>14298</v>
      </c>
      <c r="L529" s="51">
        <f t="shared" si="146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" hidden="1" x14ac:dyDescent="0.2">
      <c r="A530" s="31" t="s">
        <v>160</v>
      </c>
      <c r="B530" s="1" t="s">
        <v>685</v>
      </c>
      <c r="C530" s="30" t="str">
        <f t="shared" si="136"/>
        <v>LA Wales - Newport</v>
      </c>
      <c r="D530" s="51">
        <f t="shared" si="138"/>
        <v>58879</v>
      </c>
      <c r="E530" s="51">
        <f t="shared" si="139"/>
        <v>61972</v>
      </c>
      <c r="F530" s="52">
        <f t="shared" si="140"/>
        <v>156447</v>
      </c>
      <c r="G530" s="52">
        <f t="shared" si="141"/>
        <v>77243</v>
      </c>
      <c r="H530" s="53">
        <f t="shared" si="142"/>
        <v>79204</v>
      </c>
      <c r="I530" s="53">
        <f t="shared" si="143"/>
        <v>58879</v>
      </c>
      <c r="J530" s="53">
        <f t="shared" si="144"/>
        <v>61972</v>
      </c>
      <c r="K530" s="50">
        <f t="shared" si="145"/>
        <v>18364</v>
      </c>
      <c r="L530" s="51">
        <f t="shared" si="146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" hidden="1" x14ac:dyDescent="0.2">
      <c r="A531" s="31" t="s">
        <v>160</v>
      </c>
      <c r="B531" s="1" t="s">
        <v>686</v>
      </c>
      <c r="C531" s="30" t="str">
        <f t="shared" si="136"/>
        <v>LA Wales - Pembrokeshire</v>
      </c>
      <c r="D531" s="51">
        <f t="shared" si="138"/>
        <v>49968</v>
      </c>
      <c r="E531" s="51">
        <f t="shared" si="139"/>
        <v>52776</v>
      </c>
      <c r="F531" s="52">
        <f t="shared" si="140"/>
        <v>126751</v>
      </c>
      <c r="G531" s="52">
        <f t="shared" si="141"/>
        <v>62231</v>
      </c>
      <c r="H531" s="53">
        <f t="shared" si="142"/>
        <v>64520</v>
      </c>
      <c r="I531" s="53">
        <f t="shared" si="143"/>
        <v>49968</v>
      </c>
      <c r="J531" s="53">
        <f t="shared" si="144"/>
        <v>52776</v>
      </c>
      <c r="K531" s="50">
        <f t="shared" si="145"/>
        <v>12263</v>
      </c>
      <c r="L531" s="51">
        <f t="shared" si="146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" hidden="1" x14ac:dyDescent="0.2">
      <c r="A532" s="31" t="s">
        <v>160</v>
      </c>
      <c r="B532" s="1" t="s">
        <v>687</v>
      </c>
      <c r="C532" s="30" t="str">
        <f t="shared" si="136"/>
        <v>LA Wales - Powys</v>
      </c>
      <c r="D532" s="51">
        <f>I532</f>
        <v>53621</v>
      </c>
      <c r="E532" s="51">
        <f>J532</f>
        <v>55565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" hidden="1" x14ac:dyDescent="0.2">
      <c r="A533" s="31" t="s">
        <v>160</v>
      </c>
      <c r="B533" s="1" t="s">
        <v>688</v>
      </c>
      <c r="C533" s="30" t="str">
        <f t="shared" si="136"/>
        <v>LA Wales - Rhondda Cynon Taf</v>
      </c>
      <c r="D533" s="51">
        <f t="shared" si="138"/>
        <v>92932</v>
      </c>
      <c r="E533" s="51">
        <f t="shared" si="139"/>
        <v>98843</v>
      </c>
      <c r="F533" s="52">
        <f t="shared" si="140"/>
        <v>241873</v>
      </c>
      <c r="G533" s="52">
        <f t="shared" si="141"/>
        <v>118452</v>
      </c>
      <c r="H533" s="53">
        <f t="shared" si="142"/>
        <v>123421</v>
      </c>
      <c r="I533" s="53">
        <f t="shared" si="143"/>
        <v>92932</v>
      </c>
      <c r="J533" s="53">
        <f t="shared" si="144"/>
        <v>98843</v>
      </c>
      <c r="K533" s="50">
        <f t="shared" si="145"/>
        <v>25520</v>
      </c>
      <c r="L533" s="51">
        <f t="shared" si="146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" hidden="1" x14ac:dyDescent="0.2">
      <c r="A534" s="31" t="s">
        <v>160</v>
      </c>
      <c r="B534" s="1" t="s">
        <v>689</v>
      </c>
      <c r="C534" s="30" t="str">
        <f t="shared" si="136"/>
        <v>LA Wales - Swansea</v>
      </c>
      <c r="D534" s="51">
        <f t="shared" si="138"/>
        <v>98412</v>
      </c>
      <c r="E534" s="51">
        <f t="shared" si="139"/>
        <v>101311</v>
      </c>
      <c r="F534" s="52">
        <f t="shared" si="140"/>
        <v>246563</v>
      </c>
      <c r="G534" s="52">
        <f t="shared" si="141"/>
        <v>122688</v>
      </c>
      <c r="H534" s="53">
        <f t="shared" si="142"/>
        <v>123875</v>
      </c>
      <c r="I534" s="53">
        <f t="shared" si="143"/>
        <v>98412</v>
      </c>
      <c r="J534" s="53">
        <f t="shared" si="144"/>
        <v>101311</v>
      </c>
      <c r="K534" s="50">
        <f t="shared" si="145"/>
        <v>24276</v>
      </c>
      <c r="L534" s="51">
        <f t="shared" si="146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" hidden="1" x14ac:dyDescent="0.2">
      <c r="A535" s="31" t="s">
        <v>160</v>
      </c>
      <c r="B535" s="1" t="s">
        <v>690</v>
      </c>
      <c r="C535" s="30" t="str">
        <f t="shared" si="136"/>
        <v>LA Wales - Torfaen</v>
      </c>
      <c r="D535" s="51">
        <f t="shared" si="138"/>
        <v>36200</v>
      </c>
      <c r="E535" s="51">
        <f t="shared" si="139"/>
        <v>39169</v>
      </c>
      <c r="F535" s="52">
        <f t="shared" si="140"/>
        <v>94832</v>
      </c>
      <c r="G535" s="52">
        <f t="shared" si="141"/>
        <v>46183</v>
      </c>
      <c r="H535" s="53">
        <f t="shared" si="142"/>
        <v>48649</v>
      </c>
      <c r="I535" s="53">
        <f t="shared" si="143"/>
        <v>36200</v>
      </c>
      <c r="J535" s="53">
        <f t="shared" si="144"/>
        <v>39169</v>
      </c>
      <c r="K535" s="50">
        <f t="shared" si="145"/>
        <v>9983</v>
      </c>
      <c r="L535" s="51">
        <f t="shared" si="146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" hidden="1" x14ac:dyDescent="0.2">
      <c r="A536" s="31" t="s">
        <v>160</v>
      </c>
      <c r="B536" s="1" t="s">
        <v>691</v>
      </c>
      <c r="C536" s="30" t="str">
        <f t="shared" si="136"/>
        <v>LA Wales - Vale of Glamorgan</v>
      </c>
      <c r="D536" s="51">
        <f t="shared" si="138"/>
        <v>51640</v>
      </c>
      <c r="E536" s="51">
        <f t="shared" si="139"/>
        <v>55763</v>
      </c>
      <c r="F536" s="52">
        <f t="shared" si="140"/>
        <v>135295</v>
      </c>
      <c r="G536" s="52">
        <f t="shared" si="141"/>
        <v>65715</v>
      </c>
      <c r="H536" s="53">
        <f t="shared" si="142"/>
        <v>69580</v>
      </c>
      <c r="I536" s="53">
        <f t="shared" si="143"/>
        <v>51640</v>
      </c>
      <c r="J536" s="53">
        <f t="shared" si="144"/>
        <v>55763</v>
      </c>
      <c r="K536" s="50">
        <f t="shared" si="145"/>
        <v>14075</v>
      </c>
      <c r="L536" s="51">
        <f t="shared" si="146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" hidden="1" x14ac:dyDescent="0.2">
      <c r="A537" s="31" t="s">
        <v>160</v>
      </c>
      <c r="B537" s="1" t="s">
        <v>692</v>
      </c>
      <c r="C537" s="30" t="str">
        <f t="shared" si="136"/>
        <v>LA Wales - Wrexham</v>
      </c>
      <c r="D537" s="51">
        <f t="shared" si="138"/>
        <v>53663</v>
      </c>
      <c r="E537" s="51">
        <f t="shared" si="139"/>
        <v>53479</v>
      </c>
      <c r="F537" s="52">
        <f t="shared" si="140"/>
        <v>136055</v>
      </c>
      <c r="G537" s="52">
        <f t="shared" si="141"/>
        <v>68526</v>
      </c>
      <c r="H537" s="53">
        <f t="shared" si="142"/>
        <v>67529</v>
      </c>
      <c r="I537" s="53">
        <f t="shared" si="143"/>
        <v>53663</v>
      </c>
      <c r="J537" s="53">
        <f t="shared" si="144"/>
        <v>53479</v>
      </c>
      <c r="K537" s="50">
        <f t="shared" si="145"/>
        <v>14863</v>
      </c>
      <c r="L537" s="51">
        <f t="shared" si="146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ht="15" hidden="1" x14ac:dyDescent="0.25">
      <c r="A538" s="123"/>
      <c r="B538" s="133"/>
      <c r="C538" s="123"/>
      <c r="D538" s="125">
        <f>SUM(D516:D537)</f>
        <v>1240703</v>
      </c>
      <c r="E538" s="125">
        <f t="shared" ref="E538:L538" si="147">SUM(E516:E537)</f>
        <v>1299011</v>
      </c>
      <c r="F538" s="125">
        <f t="shared" si="147"/>
        <v>3169586</v>
      </c>
      <c r="G538" s="125">
        <f t="shared" si="147"/>
        <v>1563524</v>
      </c>
      <c r="H538" s="125">
        <f t="shared" si="147"/>
        <v>1606062</v>
      </c>
      <c r="I538" s="125">
        <f t="shared" si="147"/>
        <v>1240703</v>
      </c>
      <c r="J538" s="125">
        <f t="shared" si="147"/>
        <v>1299011</v>
      </c>
      <c r="K538" s="125">
        <f t="shared" si="147"/>
        <v>322821</v>
      </c>
      <c r="L538" s="125">
        <f t="shared" si="147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hidden="1" x14ac:dyDescent="0.2">
      <c r="A539" s="31" t="s">
        <v>164</v>
      </c>
      <c r="B539" s="1" t="s">
        <v>693</v>
      </c>
      <c r="C539" s="30" t="str">
        <f t="shared" si="136"/>
        <v>LA NI - Antrim and Newtownabbey</v>
      </c>
      <c r="D539" s="51">
        <f t="shared" si="138"/>
        <v>53099</v>
      </c>
      <c r="E539" s="51">
        <f t="shared" si="139"/>
        <v>57362</v>
      </c>
      <c r="F539" s="52">
        <f t="shared" ref="F539:F549" si="148">G539+H539</f>
        <v>143756</v>
      </c>
      <c r="G539" s="52">
        <f t="shared" ref="G539:G549" si="149">SUM(M539:CY539)</f>
        <v>70125</v>
      </c>
      <c r="H539" s="53">
        <f t="shared" ref="H539:H549" si="150">SUM(CZ539:GL539)</f>
        <v>73631</v>
      </c>
      <c r="I539" s="53">
        <f t="shared" ref="I539:I549" si="151">SUM(AE539:CY539)</f>
        <v>53099</v>
      </c>
      <c r="J539" s="53">
        <f t="shared" ref="J539:J549" si="152">SUM(DR539:GL539)</f>
        <v>57362</v>
      </c>
      <c r="K539" s="50">
        <f t="shared" ref="K539:K549" si="153">SUM(M539:AD539)</f>
        <v>17026</v>
      </c>
      <c r="L539" s="51">
        <f t="shared" ref="L539:L549" si="154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hidden="1" x14ac:dyDescent="0.2">
      <c r="A540" s="31" t="s">
        <v>164</v>
      </c>
      <c r="B540" s="1" t="s">
        <v>694</v>
      </c>
      <c r="C540" s="30" t="str">
        <f t="shared" si="136"/>
        <v>LA NI - Ards and North Down</v>
      </c>
      <c r="D540" s="51">
        <f t="shared" si="138"/>
        <v>61375</v>
      </c>
      <c r="E540" s="51">
        <f t="shared" si="139"/>
        <v>66978</v>
      </c>
      <c r="F540" s="52">
        <f t="shared" si="148"/>
        <v>162056</v>
      </c>
      <c r="G540" s="52">
        <f t="shared" si="149"/>
        <v>78706</v>
      </c>
      <c r="H540" s="53">
        <f t="shared" si="150"/>
        <v>83350</v>
      </c>
      <c r="I540" s="53">
        <f t="shared" si="151"/>
        <v>61375</v>
      </c>
      <c r="J540" s="53">
        <f t="shared" si="152"/>
        <v>66978</v>
      </c>
      <c r="K540" s="50">
        <f t="shared" si="153"/>
        <v>17331</v>
      </c>
      <c r="L540" s="51">
        <f t="shared" si="154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hidden="1" x14ac:dyDescent="0.2">
      <c r="A541" s="31" t="s">
        <v>164</v>
      </c>
      <c r="B541" s="1" t="s">
        <v>695</v>
      </c>
      <c r="C541" s="30" t="str">
        <f t="shared" si="136"/>
        <v>LA NI - Armagh City, Banbridge and Craigavon</v>
      </c>
      <c r="D541" s="51">
        <f t="shared" si="138"/>
        <v>80389</v>
      </c>
      <c r="E541" s="51">
        <f t="shared" si="139"/>
        <v>82720</v>
      </c>
      <c r="F541" s="52">
        <f t="shared" si="148"/>
        <v>217232</v>
      </c>
      <c r="G541" s="52">
        <f t="shared" si="149"/>
        <v>108068</v>
      </c>
      <c r="H541" s="53">
        <f t="shared" si="150"/>
        <v>109164</v>
      </c>
      <c r="I541" s="53">
        <f t="shared" si="151"/>
        <v>80389</v>
      </c>
      <c r="J541" s="53">
        <f t="shared" si="152"/>
        <v>82720</v>
      </c>
      <c r="K541" s="50">
        <f t="shared" si="153"/>
        <v>27679</v>
      </c>
      <c r="L541" s="51">
        <f t="shared" si="154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hidden="1" x14ac:dyDescent="0.2">
      <c r="A542" s="31" t="s">
        <v>164</v>
      </c>
      <c r="B542" s="1" t="s">
        <v>696</v>
      </c>
      <c r="C542" s="30" t="str">
        <f t="shared" si="136"/>
        <v>LA NI - Belfast</v>
      </c>
      <c r="D542" s="51">
        <f t="shared" si="138"/>
        <v>127758</v>
      </c>
      <c r="E542" s="51">
        <f t="shared" si="139"/>
        <v>139032</v>
      </c>
      <c r="F542" s="52">
        <f t="shared" si="148"/>
        <v>342560</v>
      </c>
      <c r="G542" s="52">
        <f t="shared" si="149"/>
        <v>166694</v>
      </c>
      <c r="H542" s="53">
        <f t="shared" si="150"/>
        <v>175866</v>
      </c>
      <c r="I542" s="53">
        <f t="shared" si="151"/>
        <v>127758</v>
      </c>
      <c r="J542" s="53">
        <f t="shared" si="152"/>
        <v>139032</v>
      </c>
      <c r="K542" s="50">
        <f t="shared" si="153"/>
        <v>38936</v>
      </c>
      <c r="L542" s="51">
        <f t="shared" si="154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hidden="1" x14ac:dyDescent="0.2">
      <c r="A543" s="31" t="s">
        <v>164</v>
      </c>
      <c r="B543" s="1" t="s">
        <v>697</v>
      </c>
      <c r="C543" s="30" t="str">
        <f t="shared" si="136"/>
        <v>LA NI - Causeway Coast and Glens</v>
      </c>
      <c r="D543" s="51">
        <f t="shared" si="138"/>
        <v>55366</v>
      </c>
      <c r="E543" s="51">
        <f t="shared" si="139"/>
        <v>57538</v>
      </c>
      <c r="F543" s="52">
        <f t="shared" si="148"/>
        <v>144943</v>
      </c>
      <c r="G543" s="52">
        <f t="shared" si="149"/>
        <v>71839</v>
      </c>
      <c r="H543" s="53">
        <f t="shared" si="150"/>
        <v>73104</v>
      </c>
      <c r="I543" s="53">
        <f t="shared" si="151"/>
        <v>55366</v>
      </c>
      <c r="J543" s="53">
        <f t="shared" si="152"/>
        <v>57538</v>
      </c>
      <c r="K543" s="50">
        <f t="shared" si="153"/>
        <v>16473</v>
      </c>
      <c r="L543" s="51">
        <f t="shared" si="154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hidden="1" x14ac:dyDescent="0.2">
      <c r="A544" s="31" t="s">
        <v>164</v>
      </c>
      <c r="B544" s="1" t="s">
        <v>698</v>
      </c>
      <c r="C544" s="30" t="str">
        <f t="shared" si="136"/>
        <v>LA NI - Derry City and Strabane</v>
      </c>
      <c r="D544" s="51">
        <f t="shared" si="138"/>
        <v>55701</v>
      </c>
      <c r="E544" s="51">
        <f t="shared" si="139"/>
        <v>58858</v>
      </c>
      <c r="F544" s="52">
        <f t="shared" si="148"/>
        <v>151109</v>
      </c>
      <c r="G544" s="52">
        <f t="shared" si="149"/>
        <v>74358</v>
      </c>
      <c r="H544" s="53">
        <f t="shared" si="150"/>
        <v>76751</v>
      </c>
      <c r="I544" s="53">
        <f t="shared" si="151"/>
        <v>55701</v>
      </c>
      <c r="J544" s="53">
        <f t="shared" si="152"/>
        <v>58858</v>
      </c>
      <c r="K544" s="50">
        <f t="shared" si="153"/>
        <v>18657</v>
      </c>
      <c r="L544" s="51">
        <f t="shared" si="154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hidden="1" x14ac:dyDescent="0.2">
      <c r="A545" s="31" t="s">
        <v>164</v>
      </c>
      <c r="B545" s="1" t="s">
        <v>699</v>
      </c>
      <c r="C545" s="30" t="str">
        <f t="shared" si="136"/>
        <v>LA NI - Fermanagh and Omagh</v>
      </c>
      <c r="D545" s="51">
        <f t="shared" si="138"/>
        <v>44243</v>
      </c>
      <c r="E545" s="51">
        <f t="shared" si="139"/>
        <v>44671</v>
      </c>
      <c r="F545" s="52">
        <f t="shared" si="148"/>
        <v>117337</v>
      </c>
      <c r="G545" s="52">
        <f t="shared" si="149"/>
        <v>58849</v>
      </c>
      <c r="H545" s="53">
        <f t="shared" si="150"/>
        <v>58488</v>
      </c>
      <c r="I545" s="53">
        <f t="shared" si="151"/>
        <v>44243</v>
      </c>
      <c r="J545" s="53">
        <f t="shared" si="152"/>
        <v>44671</v>
      </c>
      <c r="K545" s="50">
        <f t="shared" si="153"/>
        <v>14606</v>
      </c>
      <c r="L545" s="51">
        <f t="shared" si="154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hidden="1" x14ac:dyDescent="0.2">
      <c r="A546" s="31" t="s">
        <v>164</v>
      </c>
      <c r="B546" s="1" t="s">
        <v>700</v>
      </c>
      <c r="C546" s="30" t="str">
        <f t="shared" si="136"/>
        <v>LA NI - Lisburn and Castlereagh</v>
      </c>
      <c r="D546" s="51">
        <f t="shared" si="138"/>
        <v>54953</v>
      </c>
      <c r="E546" s="51">
        <f t="shared" si="139"/>
        <v>58649</v>
      </c>
      <c r="F546" s="52">
        <f t="shared" si="148"/>
        <v>146452</v>
      </c>
      <c r="G546" s="52">
        <f t="shared" si="149"/>
        <v>71937</v>
      </c>
      <c r="H546" s="53">
        <f t="shared" si="150"/>
        <v>74515</v>
      </c>
      <c r="I546" s="53">
        <f t="shared" si="151"/>
        <v>54953</v>
      </c>
      <c r="J546" s="53">
        <f t="shared" si="152"/>
        <v>58649</v>
      </c>
      <c r="K546" s="50">
        <f t="shared" si="153"/>
        <v>16984</v>
      </c>
      <c r="L546" s="51">
        <f t="shared" si="154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hidden="1" x14ac:dyDescent="0.2">
      <c r="A547" s="31" t="s">
        <v>164</v>
      </c>
      <c r="B547" s="1" t="s">
        <v>701</v>
      </c>
      <c r="C547" s="30" t="str">
        <f t="shared" si="136"/>
        <v>LA NI - Mid and East Antrim</v>
      </c>
      <c r="D547" s="51">
        <f t="shared" si="138"/>
        <v>53069</v>
      </c>
      <c r="E547" s="51">
        <f t="shared" si="139"/>
        <v>56284</v>
      </c>
      <c r="F547" s="52">
        <f t="shared" si="148"/>
        <v>139443</v>
      </c>
      <c r="G547" s="52">
        <f t="shared" si="149"/>
        <v>68463</v>
      </c>
      <c r="H547" s="53">
        <f t="shared" si="150"/>
        <v>70980</v>
      </c>
      <c r="I547" s="53">
        <f t="shared" si="151"/>
        <v>53069</v>
      </c>
      <c r="J547" s="53">
        <f t="shared" si="152"/>
        <v>56284</v>
      </c>
      <c r="K547" s="50">
        <f t="shared" si="153"/>
        <v>15394</v>
      </c>
      <c r="L547" s="51">
        <f t="shared" si="154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hidden="1" x14ac:dyDescent="0.2">
      <c r="A548" s="31" t="s">
        <v>164</v>
      </c>
      <c r="B548" s="1" t="s">
        <v>702</v>
      </c>
      <c r="C548" s="30" t="str">
        <f t="shared" si="136"/>
        <v>LA NI - Mid Ulster</v>
      </c>
      <c r="D548" s="51">
        <f t="shared" si="138"/>
        <v>55100</v>
      </c>
      <c r="E548" s="51">
        <f t="shared" si="139"/>
        <v>55267</v>
      </c>
      <c r="F548" s="52">
        <f t="shared" si="148"/>
        <v>148953</v>
      </c>
      <c r="G548" s="52">
        <f t="shared" si="149"/>
        <v>74851</v>
      </c>
      <c r="H548" s="53">
        <f t="shared" si="150"/>
        <v>74102</v>
      </c>
      <c r="I548" s="53">
        <f t="shared" si="151"/>
        <v>55100</v>
      </c>
      <c r="J548" s="53">
        <f t="shared" si="152"/>
        <v>55267</v>
      </c>
      <c r="K548" s="50">
        <f t="shared" si="153"/>
        <v>19751</v>
      </c>
      <c r="L548" s="51">
        <f t="shared" si="154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hidden="1" x14ac:dyDescent="0.2">
      <c r="A549" s="31" t="s">
        <v>164</v>
      </c>
      <c r="B549" s="1" t="s">
        <v>703</v>
      </c>
      <c r="C549" s="30" t="str">
        <f t="shared" si="136"/>
        <v>LA NI - Newry, Mourne and Down</v>
      </c>
      <c r="D549" s="51">
        <f t="shared" si="138"/>
        <v>66780</v>
      </c>
      <c r="E549" s="51">
        <f t="shared" si="139"/>
        <v>69210</v>
      </c>
      <c r="F549" s="52">
        <f t="shared" si="148"/>
        <v>181669</v>
      </c>
      <c r="G549" s="52">
        <f t="shared" si="149"/>
        <v>90265</v>
      </c>
      <c r="H549" s="53">
        <f t="shared" si="150"/>
        <v>91404</v>
      </c>
      <c r="I549" s="53">
        <f t="shared" si="151"/>
        <v>66780</v>
      </c>
      <c r="J549" s="53">
        <f t="shared" si="152"/>
        <v>69210</v>
      </c>
      <c r="K549" s="50">
        <f t="shared" si="153"/>
        <v>23485</v>
      </c>
      <c r="L549" s="51">
        <f t="shared" si="154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ht="15" hidden="1" x14ac:dyDescent="0.25">
      <c r="A550" s="123"/>
      <c r="B550" s="134"/>
      <c r="C550" s="123"/>
      <c r="D550" s="126">
        <f>SUM(D539:D549)</f>
        <v>707833</v>
      </c>
      <c r="E550" s="126">
        <f>SUM(E539:E549)</f>
        <v>746569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 x14ac:dyDescent="0.2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 x14ac:dyDescent="0.2">
      <c r="C552" s="21" t="s">
        <v>704</v>
      </c>
      <c r="D552" s="155" t="s">
        <v>705</v>
      </c>
      <c r="E552" s="155" t="s">
        <v>706</v>
      </c>
      <c r="F552" s="155" t="s">
        <v>707</v>
      </c>
      <c r="G552" s="155" t="s">
        <v>708</v>
      </c>
      <c r="H552" s="155" t="s">
        <v>709</v>
      </c>
      <c r="I552" s="155" t="s">
        <v>710</v>
      </c>
      <c r="J552" s="496" t="s">
        <v>711</v>
      </c>
      <c r="K552" s="499" t="s">
        <v>712</v>
      </c>
      <c r="L552" s="330" t="s">
        <v>713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 x14ac:dyDescent="0.2">
      <c r="C553" s="21" t="s">
        <v>714</v>
      </c>
      <c r="D553" s="751" t="s">
        <v>715</v>
      </c>
      <c r="E553" s="752"/>
      <c r="F553" s="752"/>
      <c r="G553" s="752"/>
      <c r="H553" s="752"/>
      <c r="I553" s="753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 x14ac:dyDescent="0.2">
      <c r="B554" s="11">
        <v>0</v>
      </c>
      <c r="C554" s="154" t="s">
        <v>716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 x14ac:dyDescent="0.2">
      <c r="B555" s="11">
        <v>1</v>
      </c>
      <c r="C555" s="154" t="s">
        <v>717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497">
        <f>(I555-100%)/5</f>
        <v>5.3434493829175086E-3</v>
      </c>
      <c r="K555" s="500">
        <f t="shared" ref="K555:K568" si="155">(I555/100%)^(1/5)-1</f>
        <v>5.2872431120358776E-3</v>
      </c>
      <c r="L555" s="495">
        <v>5.2872431120358776E-3</v>
      </c>
      <c r="M555" s="491"/>
      <c r="N555" s="491"/>
      <c r="O555" s="492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 x14ac:dyDescent="0.2">
      <c r="B556" s="11">
        <v>2</v>
      </c>
      <c r="C556" s="154" t="s">
        <v>718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497">
        <f t="shared" ref="J556:J568" si="156">(I556-100%)/5</f>
        <v>-1.8128348296883191E-2</v>
      </c>
      <c r="K556" s="500">
        <f t="shared" si="155"/>
        <v>-1.8823804738367533E-2</v>
      </c>
      <c r="L556" s="495">
        <v>-1.8823804738367533E-2</v>
      </c>
      <c r="M556" s="491"/>
      <c r="N556" s="491"/>
      <c r="O556" s="492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 x14ac:dyDescent="0.2">
      <c r="B557" s="11">
        <v>3</v>
      </c>
      <c r="C557" s="154" t="s">
        <v>719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497">
        <f t="shared" si="156"/>
        <v>2.2738637456956524E-2</v>
      </c>
      <c r="K557" s="500">
        <f t="shared" si="155"/>
        <v>2.1769918371808084E-2</v>
      </c>
      <c r="L557" s="495">
        <v>2.1769918371808084E-2</v>
      </c>
      <c r="M557" s="491"/>
      <c r="N557" s="491"/>
      <c r="O557" s="492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 x14ac:dyDescent="0.2">
      <c r="B558" s="11">
        <v>4</v>
      </c>
      <c r="C558" s="154" t="s">
        <v>720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497">
        <f t="shared" si="156"/>
        <v>-4.8867768633311217E-3</v>
      </c>
      <c r="K558" s="500">
        <f t="shared" si="155"/>
        <v>-4.9352504369472028E-3</v>
      </c>
      <c r="L558" s="495">
        <v>-4.9352504369472028E-3</v>
      </c>
      <c r="M558" s="491"/>
      <c r="N558" s="491"/>
      <c r="O558" s="492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 x14ac:dyDescent="0.2">
      <c r="B559" s="11">
        <v>5</v>
      </c>
      <c r="C559" s="154" t="s">
        <v>721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497">
        <f t="shared" si="156"/>
        <v>-1.5032643792316502E-3</v>
      </c>
      <c r="K559" s="500">
        <f t="shared" si="155"/>
        <v>-1.5078044771719146E-3</v>
      </c>
      <c r="L559" s="495">
        <v>-1.5078044771719146E-3</v>
      </c>
      <c r="M559" s="491"/>
      <c r="N559" s="491"/>
      <c r="O559" s="492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 x14ac:dyDescent="0.2">
      <c r="B560" s="11">
        <v>6</v>
      </c>
      <c r="C560" s="489" t="s">
        <v>722</v>
      </c>
      <c r="D560" s="490">
        <v>1.0101978885143685</v>
      </c>
      <c r="E560" s="490">
        <v>1.0158417431734368</v>
      </c>
      <c r="F560" s="490">
        <v>1.0219028338714957</v>
      </c>
      <c r="G560" s="490">
        <v>1.0280568686265446</v>
      </c>
      <c r="H560" s="490">
        <v>1.0345147935582482</v>
      </c>
      <c r="I560" s="490">
        <v>1.0406315337231495</v>
      </c>
      <c r="J560" s="510">
        <f t="shared" si="156"/>
        <v>8.1263067446299079E-3</v>
      </c>
      <c r="K560" s="511">
        <f t="shared" si="155"/>
        <v>7.9973639975556843E-3</v>
      </c>
      <c r="L560" s="495">
        <v>7.9973639975556808E-3</v>
      </c>
      <c r="M560" s="491"/>
      <c r="N560" s="491"/>
      <c r="O560" s="492"/>
      <c r="P560" s="13"/>
      <c r="Q560" s="49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 x14ac:dyDescent="0.2">
      <c r="B561" s="11">
        <v>7</v>
      </c>
      <c r="C561" s="154" t="s">
        <v>723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497">
        <f t="shared" si="156"/>
        <v>1.2371316373588615E-2</v>
      </c>
      <c r="K561" s="500">
        <f t="shared" si="155"/>
        <v>1.2076108105830263E-2</v>
      </c>
      <c r="L561" s="495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 x14ac:dyDescent="0.2">
      <c r="B562" s="11">
        <v>8</v>
      </c>
      <c r="C562" s="154" t="s">
        <v>724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497">
        <f t="shared" si="156"/>
        <v>1.3698389364979847E-2</v>
      </c>
      <c r="K562" s="500">
        <f t="shared" si="155"/>
        <v>1.3337817363712645E-2</v>
      </c>
      <c r="L562" s="495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 x14ac:dyDescent="0.2">
      <c r="B563" s="11">
        <v>9</v>
      </c>
      <c r="C563" s="154" t="s">
        <v>725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497">
        <f t="shared" si="156"/>
        <v>1.2199814326934399E-2</v>
      </c>
      <c r="K563" s="500">
        <f t="shared" si="155"/>
        <v>1.1912593350478673E-2</v>
      </c>
      <c r="L563" s="495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 x14ac:dyDescent="0.2">
      <c r="B564" s="11">
        <v>10</v>
      </c>
      <c r="C564" s="154" t="s">
        <v>726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497">
        <f t="shared" si="156"/>
        <v>1.4195529907901738E-2</v>
      </c>
      <c r="K564" s="500">
        <f t="shared" si="155"/>
        <v>1.3808858053341311E-2</v>
      </c>
      <c r="L564" s="495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 x14ac:dyDescent="0.2">
      <c r="B565" s="11">
        <v>11</v>
      </c>
      <c r="C565" s="154" t="s">
        <v>727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497">
        <f t="shared" si="156"/>
        <v>1.2288879839011191E-2</v>
      </c>
      <c r="K565" s="500">
        <f t="shared" si="155"/>
        <v>1.1997524042871577E-2</v>
      </c>
      <c r="L565" s="495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 x14ac:dyDescent="0.2">
      <c r="B566" s="11">
        <v>12</v>
      </c>
      <c r="C566" s="154" t="s">
        <v>728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497">
        <f t="shared" si="156"/>
        <v>1.3934702212159689E-2</v>
      </c>
      <c r="K566" s="500">
        <f t="shared" si="155"/>
        <v>1.3561832989988032E-2</v>
      </c>
      <c r="L566" s="495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 x14ac:dyDescent="0.2">
      <c r="B567" s="11">
        <v>13</v>
      </c>
      <c r="C567" s="154" t="s">
        <v>729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497">
        <f t="shared" si="156"/>
        <v>2.8002130470530639E-2</v>
      </c>
      <c r="K567" s="500">
        <f t="shared" si="155"/>
        <v>2.6553958189091009E-2</v>
      </c>
      <c r="L567" s="495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 x14ac:dyDescent="0.2">
      <c r="B568" s="11">
        <v>14</v>
      </c>
      <c r="C568" s="154" t="s">
        <v>730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497">
        <f t="shared" si="156"/>
        <v>4.922470851308436E-3</v>
      </c>
      <c r="K568" s="500">
        <f t="shared" si="155"/>
        <v>4.8747129592989769E-3</v>
      </c>
      <c r="L568" s="495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 x14ac:dyDescent="0.2">
      <c r="B569" s="11">
        <v>15</v>
      </c>
      <c r="C569" s="154"/>
      <c r="D569" s="158"/>
      <c r="E569" s="158"/>
      <c r="F569" s="158"/>
      <c r="G569" s="158"/>
      <c r="H569" s="158"/>
      <c r="I569" s="158"/>
      <c r="J569" s="498" t="s">
        <v>731</v>
      </c>
      <c r="K569" s="6"/>
      <c r="L569" s="329" t="s">
        <v>732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 x14ac:dyDescent="0.2">
      <c r="E570" s="15"/>
      <c r="L570" s="329" t="s">
        <v>733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 x14ac:dyDescent="0.2">
      <c r="E571" s="15"/>
      <c r="L571" s="329" t="s">
        <v>734</v>
      </c>
      <c r="M571" s="13"/>
      <c r="N571" s="13"/>
      <c r="O571" s="13"/>
      <c r="P571" s="13"/>
      <c r="Q571" s="13"/>
      <c r="R571" s="494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 x14ac:dyDescent="0.2">
      <c r="C572" s="512" t="s">
        <v>735</v>
      </c>
      <c r="E572" s="15"/>
      <c r="L572" s="329" t="s">
        <v>736</v>
      </c>
      <c r="M572" s="13"/>
      <c r="N572" s="13"/>
      <c r="O572" s="13"/>
      <c r="P572" s="13"/>
      <c r="Q572" s="13"/>
      <c r="R572" s="494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 x14ac:dyDescent="0.2">
      <c r="E573" s="15"/>
      <c r="L573" s="329" t="s">
        <v>737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 x14ac:dyDescent="0.2">
      <c r="E574" s="15"/>
      <c r="L574" s="329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 x14ac:dyDescent="0.2">
      <c r="C575" s="11"/>
      <c r="L575" s="329" t="s">
        <v>738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 x14ac:dyDescent="0.2">
      <c r="C576" s="11"/>
      <c r="L576" s="329" t="s">
        <v>739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 x14ac:dyDescent="0.2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 x14ac:dyDescent="0.2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 x14ac:dyDescent="0.2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 x14ac:dyDescent="0.2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 x14ac:dyDescent="0.2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 x14ac:dyDescent="0.2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 x14ac:dyDescent="0.2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 x14ac:dyDescent="0.2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 x14ac:dyDescent="0.2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 x14ac:dyDescent="0.2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 x14ac:dyDescent="0.2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 x14ac:dyDescent="0.2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 x14ac:dyDescent="0.2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 x14ac:dyDescent="0.2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 x14ac:dyDescent="0.2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 x14ac:dyDescent="0.2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 x14ac:dyDescent="0.2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 x14ac:dyDescent="0.2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 x14ac:dyDescent="0.2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 x14ac:dyDescent="0.2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 x14ac:dyDescent="0.2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 x14ac:dyDescent="0.2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 x14ac:dyDescent="0.2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 x14ac:dyDescent="0.2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 x14ac:dyDescent="0.2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 x14ac:dyDescent="0.2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 x14ac:dyDescent="0.2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 x14ac:dyDescent="0.2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 x14ac:dyDescent="0.2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 x14ac:dyDescent="0.2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 x14ac:dyDescent="0.2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 x14ac:dyDescent="0.2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 x14ac:dyDescent="0.2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 x14ac:dyDescent="0.2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 x14ac:dyDescent="0.2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 x14ac:dyDescent="0.2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 x14ac:dyDescent="0.2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 x14ac:dyDescent="0.2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 x14ac:dyDescent="0.2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 x14ac:dyDescent="0.2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 x14ac:dyDescent="0.2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 x14ac:dyDescent="0.2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 x14ac:dyDescent="0.2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 x14ac:dyDescent="0.2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 x14ac:dyDescent="0.2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 x14ac:dyDescent="0.2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 x14ac:dyDescent="0.2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 x14ac:dyDescent="0.2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 x14ac:dyDescent="0.2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 x14ac:dyDescent="0.2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 x14ac:dyDescent="0.2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 x14ac:dyDescent="0.2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 x14ac:dyDescent="0.2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 x14ac:dyDescent="0.2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 x14ac:dyDescent="0.2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 x14ac:dyDescent="0.2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 x14ac:dyDescent="0.2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 x14ac:dyDescent="0.2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 x14ac:dyDescent="0.2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 x14ac:dyDescent="0.2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 x14ac:dyDescent="0.2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 x14ac:dyDescent="0.2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 x14ac:dyDescent="0.2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 x14ac:dyDescent="0.2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 x14ac:dyDescent="0.2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 x14ac:dyDescent="0.2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 x14ac:dyDescent="0.2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 x14ac:dyDescent="0.2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 x14ac:dyDescent="0.2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 x14ac:dyDescent="0.2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 x14ac:dyDescent="0.2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 x14ac:dyDescent="0.2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 x14ac:dyDescent="0.2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 x14ac:dyDescent="0.2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 x14ac:dyDescent="0.2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 x14ac:dyDescent="0.2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 x14ac:dyDescent="0.2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 x14ac:dyDescent="0.2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 x14ac:dyDescent="0.2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 x14ac:dyDescent="0.2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 x14ac:dyDescent="0.2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 x14ac:dyDescent="0.2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 x14ac:dyDescent="0.2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 x14ac:dyDescent="0.2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 x14ac:dyDescent="0.2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 x14ac:dyDescent="0.2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 x14ac:dyDescent="0.2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 x14ac:dyDescent="0.2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 x14ac:dyDescent="0.2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 x14ac:dyDescent="0.2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 x14ac:dyDescent="0.2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 x14ac:dyDescent="0.2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 x14ac:dyDescent="0.2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 x14ac:dyDescent="0.2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 x14ac:dyDescent="0.2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 x14ac:dyDescent="0.2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 x14ac:dyDescent="0.2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 x14ac:dyDescent="0.2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 x14ac:dyDescent="0.2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 x14ac:dyDescent="0.2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 x14ac:dyDescent="0.2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 x14ac:dyDescent="0.2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 x14ac:dyDescent="0.2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 x14ac:dyDescent="0.2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 x14ac:dyDescent="0.2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 x14ac:dyDescent="0.2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 x14ac:dyDescent="0.2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 x14ac:dyDescent="0.2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 x14ac:dyDescent="0.2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 x14ac:dyDescent="0.2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 x14ac:dyDescent="0.2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 x14ac:dyDescent="0.2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 x14ac:dyDescent="0.2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 x14ac:dyDescent="0.2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 x14ac:dyDescent="0.2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 x14ac:dyDescent="0.2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 x14ac:dyDescent="0.2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 x14ac:dyDescent="0.2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 x14ac:dyDescent="0.2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 x14ac:dyDescent="0.2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 x14ac:dyDescent="0.2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 x14ac:dyDescent="0.2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 x14ac:dyDescent="0.2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 x14ac:dyDescent="0.2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 x14ac:dyDescent="0.2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 x14ac:dyDescent="0.2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 x14ac:dyDescent="0.2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 x14ac:dyDescent="0.2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 x14ac:dyDescent="0.2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 x14ac:dyDescent="0.2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 x14ac:dyDescent="0.2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 x14ac:dyDescent="0.2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 x14ac:dyDescent="0.2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 x14ac:dyDescent="0.2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 x14ac:dyDescent="0.2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 x14ac:dyDescent="0.2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 x14ac:dyDescent="0.2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 x14ac:dyDescent="0.2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 x14ac:dyDescent="0.2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 x14ac:dyDescent="0.2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 x14ac:dyDescent="0.2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 x14ac:dyDescent="0.2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 x14ac:dyDescent="0.2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 x14ac:dyDescent="0.2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 x14ac:dyDescent="0.2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 x14ac:dyDescent="0.2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 x14ac:dyDescent="0.2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 x14ac:dyDescent="0.2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 x14ac:dyDescent="0.2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 x14ac:dyDescent="0.2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 x14ac:dyDescent="0.2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 x14ac:dyDescent="0.2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 x14ac:dyDescent="0.2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 x14ac:dyDescent="0.2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 x14ac:dyDescent="0.2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 x14ac:dyDescent="0.2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 x14ac:dyDescent="0.2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 x14ac:dyDescent="0.2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 x14ac:dyDescent="0.2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 x14ac:dyDescent="0.2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 x14ac:dyDescent="0.2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 x14ac:dyDescent="0.2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 x14ac:dyDescent="0.2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 x14ac:dyDescent="0.2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 x14ac:dyDescent="0.2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 x14ac:dyDescent="0.2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 x14ac:dyDescent="0.2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 x14ac:dyDescent="0.2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 x14ac:dyDescent="0.2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 x14ac:dyDescent="0.2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 x14ac:dyDescent="0.2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 x14ac:dyDescent="0.2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 x14ac:dyDescent="0.2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 x14ac:dyDescent="0.2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 x14ac:dyDescent="0.2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 x14ac:dyDescent="0.2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 x14ac:dyDescent="0.2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 x14ac:dyDescent="0.2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 x14ac:dyDescent="0.2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 x14ac:dyDescent="0.2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 x14ac:dyDescent="0.2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 x14ac:dyDescent="0.2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 x14ac:dyDescent="0.2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 x14ac:dyDescent="0.2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 x14ac:dyDescent="0.2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 x14ac:dyDescent="0.2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 x14ac:dyDescent="0.2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 x14ac:dyDescent="0.2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 x14ac:dyDescent="0.2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 x14ac:dyDescent="0.2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 x14ac:dyDescent="0.2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 x14ac:dyDescent="0.2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 x14ac:dyDescent="0.2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 x14ac:dyDescent="0.2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 x14ac:dyDescent="0.2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 x14ac:dyDescent="0.2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 x14ac:dyDescent="0.2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 x14ac:dyDescent="0.2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 x14ac:dyDescent="0.2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 x14ac:dyDescent="0.2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 x14ac:dyDescent="0.2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 x14ac:dyDescent="0.2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 x14ac:dyDescent="0.2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 x14ac:dyDescent="0.2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 x14ac:dyDescent="0.2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 x14ac:dyDescent="0.2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 x14ac:dyDescent="0.2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 x14ac:dyDescent="0.2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 x14ac:dyDescent="0.2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 x14ac:dyDescent="0.2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 x14ac:dyDescent="0.2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 x14ac:dyDescent="0.2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 x14ac:dyDescent="0.2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 x14ac:dyDescent="0.2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 x14ac:dyDescent="0.2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 x14ac:dyDescent="0.2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 x14ac:dyDescent="0.2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 x14ac:dyDescent="0.2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 x14ac:dyDescent="0.2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 x14ac:dyDescent="0.2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 x14ac:dyDescent="0.2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 x14ac:dyDescent="0.2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 x14ac:dyDescent="0.2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 x14ac:dyDescent="0.2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 x14ac:dyDescent="0.2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 x14ac:dyDescent="0.2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 x14ac:dyDescent="0.2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 x14ac:dyDescent="0.2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 x14ac:dyDescent="0.2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 x14ac:dyDescent="0.2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 x14ac:dyDescent="0.2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 x14ac:dyDescent="0.2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 x14ac:dyDescent="0.2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 x14ac:dyDescent="0.2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 x14ac:dyDescent="0.2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 x14ac:dyDescent="0.2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 x14ac:dyDescent="0.2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 x14ac:dyDescent="0.2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 x14ac:dyDescent="0.2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 x14ac:dyDescent="0.2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 x14ac:dyDescent="0.2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 x14ac:dyDescent="0.2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 x14ac:dyDescent="0.2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 x14ac:dyDescent="0.2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 x14ac:dyDescent="0.2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 x14ac:dyDescent="0.2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 x14ac:dyDescent="0.2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 x14ac:dyDescent="0.2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 x14ac:dyDescent="0.2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 x14ac:dyDescent="0.2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 x14ac:dyDescent="0.2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 x14ac:dyDescent="0.2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 x14ac:dyDescent="0.2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 x14ac:dyDescent="0.2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 x14ac:dyDescent="0.2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 x14ac:dyDescent="0.2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 x14ac:dyDescent="0.2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 x14ac:dyDescent="0.2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 x14ac:dyDescent="0.2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 x14ac:dyDescent="0.2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 x14ac:dyDescent="0.2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 x14ac:dyDescent="0.2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 x14ac:dyDescent="0.2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 x14ac:dyDescent="0.2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 x14ac:dyDescent="0.2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 x14ac:dyDescent="0.2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 x14ac:dyDescent="0.2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 x14ac:dyDescent="0.2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 x14ac:dyDescent="0.2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 x14ac:dyDescent="0.2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 x14ac:dyDescent="0.2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 x14ac:dyDescent="0.2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 x14ac:dyDescent="0.2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 x14ac:dyDescent="0.2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 x14ac:dyDescent="0.2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 x14ac:dyDescent="0.2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 x14ac:dyDescent="0.2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 x14ac:dyDescent="0.2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 x14ac:dyDescent="0.2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 x14ac:dyDescent="0.2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 x14ac:dyDescent="0.2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 x14ac:dyDescent="0.2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 x14ac:dyDescent="0.2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 x14ac:dyDescent="0.2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 x14ac:dyDescent="0.2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 x14ac:dyDescent="0.2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 x14ac:dyDescent="0.2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 x14ac:dyDescent="0.2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 x14ac:dyDescent="0.2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 x14ac:dyDescent="0.2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 x14ac:dyDescent="0.2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 x14ac:dyDescent="0.2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 x14ac:dyDescent="0.2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 x14ac:dyDescent="0.2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 x14ac:dyDescent="0.2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 x14ac:dyDescent="0.2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 x14ac:dyDescent="0.2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 x14ac:dyDescent="0.2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 x14ac:dyDescent="0.2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 x14ac:dyDescent="0.2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 x14ac:dyDescent="0.2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 x14ac:dyDescent="0.2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 x14ac:dyDescent="0.2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 x14ac:dyDescent="0.2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 x14ac:dyDescent="0.2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 x14ac:dyDescent="0.2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 x14ac:dyDescent="0.2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 x14ac:dyDescent="0.2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 x14ac:dyDescent="0.2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 x14ac:dyDescent="0.2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 x14ac:dyDescent="0.2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 x14ac:dyDescent="0.2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 x14ac:dyDescent="0.2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 x14ac:dyDescent="0.2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 x14ac:dyDescent="0.2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 x14ac:dyDescent="0.2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 x14ac:dyDescent="0.2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 x14ac:dyDescent="0.2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 x14ac:dyDescent="0.2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 x14ac:dyDescent="0.2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 x14ac:dyDescent="0.2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 x14ac:dyDescent="0.2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 x14ac:dyDescent="0.2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 x14ac:dyDescent="0.2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 x14ac:dyDescent="0.2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 x14ac:dyDescent="0.2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 x14ac:dyDescent="0.2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 x14ac:dyDescent="0.2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 x14ac:dyDescent="0.2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 x14ac:dyDescent="0.2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 x14ac:dyDescent="0.2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 x14ac:dyDescent="0.2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 x14ac:dyDescent="0.2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44"/>
  <sheetViews>
    <sheetView showGridLines="0" zoomScale="80" zoomScaleNormal="80" zoomScaleSheetLayoutView="80" workbookViewId="0">
      <selection activeCell="O19" sqref="O19"/>
    </sheetView>
  </sheetViews>
  <sheetFormatPr defaultColWidth="8.85546875" defaultRowHeight="15" x14ac:dyDescent="0.25"/>
  <cols>
    <col min="1" max="1" width="3.5703125" customWidth="1"/>
    <col min="2" max="2" width="71.5703125" style="1" customWidth="1"/>
    <col min="3" max="3" width="11.5703125" customWidth="1"/>
    <col min="4" max="8" width="11.7109375" customWidth="1"/>
    <col min="9" max="9" width="10.42578125" customWidth="1"/>
    <col min="10" max="12" width="11.42578125" bestFit="1" customWidth="1"/>
    <col min="13" max="13" width="11.42578125" customWidth="1"/>
    <col min="14" max="14" width="1.5703125" customWidth="1"/>
    <col min="15" max="20" width="10.85546875" customWidth="1"/>
    <col min="22" max="35" width="8.85546875" customWidth="1"/>
  </cols>
  <sheetData>
    <row r="1" spans="2:34" ht="30" customHeight="1" x14ac:dyDescent="0.25">
      <c r="B1" s="696" t="str">
        <f>'Unit costs'!B1</f>
        <v>Fluocinolone acetonide intravitreal implant for treating chronic diabetic macular oedema in phakic eyes after an inadequate response to previous therapy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" customHeight="1" x14ac:dyDescent="0.25">
      <c r="B2" s="365" t="s">
        <v>740</v>
      </c>
      <c r="C2" s="140" t="s">
        <v>103</v>
      </c>
      <c r="D2" s="140" t="s">
        <v>103</v>
      </c>
      <c r="E2" s="140" t="s">
        <v>103</v>
      </c>
      <c r="F2" s="140" t="s">
        <v>103</v>
      </c>
      <c r="G2" s="140" t="s">
        <v>103</v>
      </c>
      <c r="H2" s="140"/>
      <c r="I2" s="140" t="s">
        <v>103</v>
      </c>
      <c r="J2" s="140" t="s">
        <v>103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 x14ac:dyDescent="0.25">
      <c r="B3" s="143" t="s">
        <v>103</v>
      </c>
      <c r="C3" s="146" t="s">
        <v>103</v>
      </c>
      <c r="D3" s="146" t="s">
        <v>103</v>
      </c>
      <c r="E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6" t="s">
        <v>103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56" customFormat="1" x14ac:dyDescent="0.25">
      <c r="B4" s="259" t="s">
        <v>741</v>
      </c>
      <c r="F4" s="146"/>
      <c r="G4" s="146"/>
      <c r="H4" s="146"/>
      <c r="I4" s="146"/>
      <c r="J4" s="146" t="s">
        <v>103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56" customFormat="1" x14ac:dyDescent="0.25">
      <c r="B5" s="259" t="s">
        <v>742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56" customFormat="1" x14ac:dyDescent="0.25">
      <c r="B6" s="259"/>
      <c r="C6" s="146" t="s">
        <v>103</v>
      </c>
      <c r="D6" s="146" t="s">
        <v>103</v>
      </c>
      <c r="E6" s="146"/>
      <c r="F6" s="146"/>
      <c r="G6" s="146"/>
      <c r="H6" s="146"/>
      <c r="I6" s="146" t="s">
        <v>103</v>
      </c>
      <c r="J6" s="146" t="s">
        <v>103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56" customFormat="1" ht="45" x14ac:dyDescent="0.25">
      <c r="B7" s="266" t="s">
        <v>115</v>
      </c>
      <c r="C7" s="277"/>
      <c r="D7" s="392" t="s">
        <v>743</v>
      </c>
      <c r="E7" s="278" t="s">
        <v>54</v>
      </c>
      <c r="F7" s="278" t="s">
        <v>55</v>
      </c>
      <c r="G7" s="279" t="s">
        <v>744</v>
      </c>
      <c r="H7" s="279" t="s">
        <v>745</v>
      </c>
      <c r="I7" s="278" t="s">
        <v>746</v>
      </c>
      <c r="K7" s="146"/>
      <c r="L7" s="146"/>
      <c r="N7" s="146"/>
      <c r="O7" s="146"/>
      <c r="P7" s="146"/>
      <c r="Q7" s="146"/>
      <c r="R7" s="146"/>
      <c r="S7" s="146"/>
      <c r="T7" s="146"/>
    </row>
    <row r="8" spans="2:34" s="256" customFormat="1" x14ac:dyDescent="0.25">
      <c r="B8" s="535" t="s">
        <v>936</v>
      </c>
      <c r="C8" s="193"/>
      <c r="D8" s="192">
        <f>'Inputs and eligible population'!F42</f>
        <v>28868.427117852301</v>
      </c>
      <c r="E8" s="192">
        <f>'Inputs and eligible population'!G42</f>
        <v>29124.614827191341</v>
      </c>
      <c r="F8" s="192">
        <f>'Inputs and eligible population'!H42</f>
        <v>29383.076028679723</v>
      </c>
      <c r="G8" s="192">
        <f>'Inputs and eligible population'!I42</f>
        <v>29643.830898018179</v>
      </c>
      <c r="H8" s="192">
        <f>'Inputs and eligible population'!J42</f>
        <v>29906.899789953095</v>
      </c>
      <c r="I8" s="192">
        <f>'Inputs and eligible population'!K42</f>
        <v>30172.30323986541</v>
      </c>
      <c r="K8" s="146"/>
      <c r="L8" s="146"/>
      <c r="N8" s="146"/>
      <c r="O8" s="146"/>
      <c r="P8" s="146"/>
      <c r="Q8" s="146"/>
      <c r="R8" s="146"/>
      <c r="S8" s="146"/>
      <c r="T8" s="146"/>
    </row>
    <row r="9" spans="2:34" s="162" customFormat="1" x14ac:dyDescent="0.25">
      <c r="B9" s="229" t="s">
        <v>938</v>
      </c>
      <c r="C9" s="193"/>
      <c r="D9" s="192">
        <f>'Inputs and eligible population'!F43</f>
        <v>0</v>
      </c>
      <c r="E9" s="192">
        <f>'Inputs and eligible population'!G43</f>
        <v>0</v>
      </c>
      <c r="F9" s="192">
        <f>'Inputs and eligible population'!H43</f>
        <v>0</v>
      </c>
      <c r="G9" s="192">
        <f>'Inputs and eligible population'!I43</f>
        <v>0</v>
      </c>
      <c r="H9" s="192">
        <f>'Inputs and eligible population'!J43</f>
        <v>0</v>
      </c>
      <c r="I9" s="192">
        <f>'Inputs and eligible population'!K43</f>
        <v>0</v>
      </c>
      <c r="K9" s="146"/>
      <c r="L9" s="146"/>
    </row>
    <row r="10" spans="2:34" s="256" customFormat="1" x14ac:dyDescent="0.25">
      <c r="B10" s="257" t="s">
        <v>103</v>
      </c>
      <c r="C10" s="146" t="s">
        <v>103</v>
      </c>
      <c r="D10" s="146" t="s">
        <v>103</v>
      </c>
      <c r="E10" s="146" t="s">
        <v>103</v>
      </c>
      <c r="F10" s="146" t="s">
        <v>103</v>
      </c>
      <c r="G10" s="146" t="s">
        <v>103</v>
      </c>
      <c r="H10" s="146"/>
      <c r="I10" s="146"/>
      <c r="K10" s="146"/>
      <c r="L10" s="146"/>
      <c r="N10" s="146"/>
      <c r="O10" s="146"/>
      <c r="P10" s="146"/>
      <c r="Q10" s="146"/>
      <c r="R10" s="146"/>
      <c r="S10" s="146"/>
      <c r="T10" s="146"/>
      <c r="AD10" s="280"/>
      <c r="AE10" s="280"/>
      <c r="AF10" s="280"/>
      <c r="AG10" s="280"/>
      <c r="AH10" s="280"/>
    </row>
    <row r="11" spans="2:34" s="256" customFormat="1" x14ac:dyDescent="0.25">
      <c r="B11" s="331" t="s">
        <v>117</v>
      </c>
      <c r="C11" s="332"/>
      <c r="D11" s="333"/>
      <c r="E11" s="333"/>
      <c r="F11" s="333"/>
      <c r="G11" s="333"/>
      <c r="H11" s="333"/>
      <c r="I11" s="334"/>
      <c r="K11" s="146"/>
      <c r="L11" s="146"/>
      <c r="N11" s="146"/>
      <c r="O11" s="146"/>
      <c r="P11" s="146"/>
      <c r="Q11" s="146"/>
      <c r="R11" s="146"/>
      <c r="S11" s="146"/>
      <c r="T11" s="146"/>
    </row>
    <row r="12" spans="2:34" s="256" customFormat="1" x14ac:dyDescent="0.25">
      <c r="B12" s="257"/>
      <c r="C12" s="146"/>
      <c r="D12" s="146"/>
      <c r="E12" s="146"/>
      <c r="F12" s="146"/>
      <c r="G12" s="146"/>
      <c r="H12" s="146"/>
      <c r="I12" s="146"/>
      <c r="N12" s="146"/>
      <c r="O12" s="146"/>
      <c r="P12" s="146"/>
      <c r="Q12" s="146"/>
      <c r="R12" s="146"/>
      <c r="S12" s="146"/>
      <c r="T12" s="146"/>
      <c r="AD12" s="280"/>
      <c r="AE12" s="280"/>
      <c r="AF12" s="280"/>
      <c r="AG12" s="280"/>
      <c r="AH12" s="280"/>
    </row>
    <row r="13" spans="2:34" s="256" customFormat="1" x14ac:dyDescent="0.25">
      <c r="B13" s="286" t="s">
        <v>915</v>
      </c>
      <c r="C13" s="281"/>
      <c r="D13" s="194"/>
      <c r="E13" s="194"/>
      <c r="F13" s="194"/>
      <c r="G13" s="194"/>
      <c r="H13" s="194"/>
      <c r="I13" s="195"/>
      <c r="N13" s="146"/>
      <c r="O13" s="146"/>
      <c r="P13" s="146"/>
      <c r="Q13" s="146"/>
      <c r="R13" s="146"/>
      <c r="S13" s="146"/>
      <c r="T13" s="146"/>
    </row>
    <row r="14" spans="2:34" s="256" customFormat="1" x14ac:dyDescent="0.25">
      <c r="B14" s="208" t="s">
        <v>957</v>
      </c>
      <c r="C14" s="571"/>
      <c r="D14" s="582">
        <f>'Inputs and eligible population'!E82</f>
        <v>0</v>
      </c>
      <c r="E14" s="582">
        <f>'Inputs and eligible population'!F82</f>
        <v>0</v>
      </c>
      <c r="F14" s="582">
        <f>'Inputs and eligible population'!G82</f>
        <v>0</v>
      </c>
      <c r="G14" s="582">
        <f>'Inputs and eligible population'!H82</f>
        <v>0</v>
      </c>
      <c r="H14" s="582">
        <f>'Inputs and eligible population'!I82</f>
        <v>0</v>
      </c>
      <c r="I14" s="582">
        <f>'Inputs and eligible population'!J82</f>
        <v>0</v>
      </c>
      <c r="N14" s="146"/>
      <c r="O14" s="146"/>
      <c r="P14" s="146"/>
      <c r="Q14" s="146"/>
      <c r="R14" s="146"/>
      <c r="S14" s="146"/>
      <c r="T14" s="146"/>
    </row>
    <row r="15" spans="2:34" s="256" customFormat="1" x14ac:dyDescent="0.25">
      <c r="B15" s="208" t="s">
        <v>956</v>
      </c>
      <c r="C15" s="571"/>
      <c r="D15" s="582">
        <f>'Inputs and eligible population'!E83</f>
        <v>0</v>
      </c>
      <c r="E15" s="582">
        <f>'Inputs and eligible population'!F83</f>
        <v>0</v>
      </c>
      <c r="F15" s="582">
        <f>'Inputs and eligible population'!G83</f>
        <v>0</v>
      </c>
      <c r="G15" s="582">
        <f>'Inputs and eligible population'!H83</f>
        <v>0</v>
      </c>
      <c r="H15" s="582">
        <f>'Inputs and eligible population'!I83</f>
        <v>0</v>
      </c>
      <c r="I15" s="582">
        <f>'Inputs and eligible population'!J83</f>
        <v>0</v>
      </c>
      <c r="N15" s="146"/>
      <c r="O15" s="146"/>
      <c r="P15" s="146"/>
      <c r="Q15" s="146"/>
      <c r="R15" s="146"/>
      <c r="S15" s="146"/>
      <c r="T15" s="146"/>
    </row>
    <row r="16" spans="2:34" s="256" customFormat="1" x14ac:dyDescent="0.25">
      <c r="B16" s="208"/>
      <c r="C16" s="571"/>
      <c r="D16" s="583">
        <f>SUM(D14:D15)</f>
        <v>0</v>
      </c>
      <c r="E16" s="583">
        <f t="shared" ref="E16:I16" si="0">SUM(E14:E15)</f>
        <v>0</v>
      </c>
      <c r="F16" s="583">
        <f t="shared" si="0"/>
        <v>0</v>
      </c>
      <c r="G16" s="583">
        <f t="shared" si="0"/>
        <v>0</v>
      </c>
      <c r="H16" s="583">
        <f t="shared" si="0"/>
        <v>0</v>
      </c>
      <c r="I16" s="583">
        <f t="shared" si="0"/>
        <v>0</v>
      </c>
      <c r="N16" s="146"/>
      <c r="O16" s="146"/>
      <c r="P16" s="146"/>
      <c r="Q16" s="146"/>
      <c r="R16" s="146"/>
      <c r="S16" s="146"/>
      <c r="T16" s="146"/>
    </row>
    <row r="17" spans="2:34" s="256" customFormat="1" x14ac:dyDescent="0.25">
      <c r="B17" s="208"/>
      <c r="C17" s="571"/>
      <c r="D17" s="573"/>
      <c r="E17" s="573"/>
      <c r="F17" s="573"/>
      <c r="G17" s="573"/>
      <c r="H17" s="573"/>
      <c r="I17" s="573"/>
      <c r="N17" s="146"/>
      <c r="O17" s="146"/>
      <c r="P17" s="146"/>
      <c r="Q17" s="146"/>
      <c r="R17" s="146"/>
      <c r="S17" s="146"/>
      <c r="T17" s="146"/>
    </row>
    <row r="18" spans="2:34" s="256" customFormat="1" x14ac:dyDescent="0.25">
      <c r="B18" s="208" t="s">
        <v>992</v>
      </c>
      <c r="C18" s="571"/>
      <c r="D18" s="582">
        <f>'Inputs and eligible population'!E85</f>
        <v>2020.7898982496613</v>
      </c>
      <c r="E18" s="582">
        <f>'Inputs and eligible population'!F85</f>
        <v>2621.2153344472204</v>
      </c>
      <c r="F18" s="582">
        <f>'Inputs and eligible population'!G85</f>
        <v>2938.3076028679725</v>
      </c>
      <c r="G18" s="582">
        <f>'Inputs and eligible population'!H85</f>
        <v>2964.3830898018182</v>
      </c>
      <c r="H18" s="582">
        <f>'Inputs and eligible population'!I85</f>
        <v>2990.6899789953095</v>
      </c>
      <c r="I18" s="582">
        <f>'Inputs and eligible population'!J85</f>
        <v>3017.2303239865414</v>
      </c>
      <c r="N18" s="146"/>
      <c r="O18" s="146"/>
      <c r="P18" s="146"/>
      <c r="Q18" s="146"/>
      <c r="R18" s="146"/>
      <c r="S18" s="146"/>
      <c r="T18" s="146"/>
    </row>
    <row r="19" spans="2:34" s="256" customFormat="1" x14ac:dyDescent="0.25">
      <c r="B19" s="338" t="s">
        <v>953</v>
      </c>
      <c r="C19" s="572"/>
      <c r="D19" s="582">
        <f>'Inputs and eligible population'!E86</f>
        <v>1732.1056270711381</v>
      </c>
      <c r="E19" s="582">
        <f>'Inputs and eligible population'!F86</f>
        <v>2621.2153344472204</v>
      </c>
      <c r="F19" s="582">
        <f>'Inputs and eligible population'!G86</f>
        <v>3525.9691234415668</v>
      </c>
      <c r="G19" s="582">
        <f>'Inputs and eligible population'!H86</f>
        <v>3557.2597077621813</v>
      </c>
      <c r="H19" s="582">
        <f>'Inputs and eligible population'!I86</f>
        <v>4486.0349684929643</v>
      </c>
      <c r="I19" s="582">
        <f>'Inputs and eligible population'!J86</f>
        <v>4525.8454859798112</v>
      </c>
      <c r="N19" s="146"/>
      <c r="O19" s="146"/>
      <c r="P19" s="146"/>
      <c r="Q19" s="146"/>
      <c r="R19" s="146"/>
      <c r="S19" s="146"/>
      <c r="T19" s="146"/>
      <c r="V19" s="280"/>
      <c r="W19" s="280"/>
      <c r="X19" s="280"/>
      <c r="Y19" s="280"/>
      <c r="Z19" s="280"/>
      <c r="AA19" s="280"/>
      <c r="AC19" s="280"/>
      <c r="AD19" s="280"/>
      <c r="AE19" s="280"/>
      <c r="AF19" s="280"/>
      <c r="AG19" s="280"/>
      <c r="AH19" s="280"/>
    </row>
    <row r="20" spans="2:34" s="256" customFormat="1" x14ac:dyDescent="0.25">
      <c r="B20" s="338" t="s">
        <v>954</v>
      </c>
      <c r="C20" s="572"/>
      <c r="D20" s="582">
        <f>'Inputs and eligible population'!E87</f>
        <v>22228.688880746271</v>
      </c>
      <c r="E20" s="582">
        <f>'Inputs and eligible population'!F87</f>
        <v>21552.21497212159</v>
      </c>
      <c r="F20" s="582">
        <f>'Inputs and eligible population'!G87</f>
        <v>21155.814740649399</v>
      </c>
      <c r="G20" s="582">
        <f>'Inputs and eligible population'!H87</f>
        <v>21343.558246573088</v>
      </c>
      <c r="H20" s="582">
        <f>'Inputs and eligible population'!I87</f>
        <v>20934.829852967167</v>
      </c>
      <c r="I20" s="582">
        <f>'Inputs and eligible population'!J87</f>
        <v>21120.612267905784</v>
      </c>
      <c r="N20" s="146"/>
      <c r="O20" s="146"/>
      <c r="P20" s="146"/>
      <c r="Q20" s="146"/>
      <c r="R20" s="146"/>
      <c r="S20" s="146"/>
      <c r="T20" s="146"/>
      <c r="V20" s="280"/>
      <c r="W20" s="280"/>
      <c r="X20" s="280"/>
      <c r="Y20" s="280"/>
      <c r="Z20" s="280"/>
      <c r="AA20" s="280"/>
      <c r="AC20" s="280"/>
      <c r="AD20" s="280"/>
      <c r="AE20" s="280"/>
      <c r="AF20" s="280"/>
      <c r="AG20" s="280"/>
      <c r="AH20" s="280"/>
    </row>
    <row r="21" spans="2:34" s="256" customFormat="1" x14ac:dyDescent="0.25">
      <c r="B21" s="338" t="s">
        <v>955</v>
      </c>
      <c r="C21" s="572"/>
      <c r="D21" s="582">
        <f>'Inputs and eligible population'!E88</f>
        <v>2886.8427117852302</v>
      </c>
      <c r="E21" s="582">
        <f>'Inputs and eligible population'!F88</f>
        <v>2329.9691861753072</v>
      </c>
      <c r="F21" s="582">
        <f>'Inputs and eligible population'!G88</f>
        <v>1762.9845617207834</v>
      </c>
      <c r="G21" s="582">
        <f>'Inputs and eligible population'!H88</f>
        <v>1778.6298538810906</v>
      </c>
      <c r="H21" s="582">
        <f>'Inputs and eligible population'!I88</f>
        <v>1495.3449894976548</v>
      </c>
      <c r="I21" s="582">
        <f>'Inputs and eligible population'!J88</f>
        <v>1508.6151619932707</v>
      </c>
      <c r="N21" s="146"/>
      <c r="O21" s="146"/>
      <c r="P21" s="146"/>
      <c r="Q21" s="146"/>
      <c r="R21" s="146"/>
      <c r="S21" s="146"/>
      <c r="T21" s="146"/>
      <c r="V21" s="280"/>
      <c r="W21" s="280"/>
      <c r="X21" s="280"/>
      <c r="Y21" s="280"/>
      <c r="Z21" s="280"/>
      <c r="AA21" s="280"/>
      <c r="AC21" s="280"/>
      <c r="AD21" s="280"/>
      <c r="AE21" s="280"/>
      <c r="AF21" s="280"/>
      <c r="AG21" s="280"/>
      <c r="AH21" s="280"/>
    </row>
    <row r="22" spans="2:34" s="256" customFormat="1" x14ac:dyDescent="0.25">
      <c r="B22" s="338" t="s">
        <v>990</v>
      </c>
      <c r="C22" s="574"/>
      <c r="D22" s="582">
        <f>'Inputs and eligible population'!E89</f>
        <v>0</v>
      </c>
      <c r="E22" s="582">
        <f>'Inputs and eligible population'!F89</f>
        <v>0</v>
      </c>
      <c r="F22" s="582">
        <f>'Inputs and eligible population'!G89</f>
        <v>0</v>
      </c>
      <c r="G22" s="582">
        <f>'Inputs and eligible population'!H89</f>
        <v>0</v>
      </c>
      <c r="H22" s="582">
        <f>'Inputs and eligible population'!I89</f>
        <v>0</v>
      </c>
      <c r="I22" s="582">
        <f>'Inputs and eligible population'!J89</f>
        <v>0</v>
      </c>
      <c r="N22" s="146"/>
      <c r="O22" s="146"/>
      <c r="P22" s="146"/>
      <c r="Q22" s="146"/>
      <c r="R22" s="146"/>
      <c r="S22" s="146"/>
      <c r="T22" s="146"/>
      <c r="V22" s="280"/>
      <c r="W22" s="280"/>
      <c r="X22" s="280"/>
      <c r="Y22" s="280"/>
      <c r="Z22" s="280"/>
      <c r="AA22" s="280"/>
      <c r="AC22" s="280"/>
      <c r="AD22" s="280"/>
      <c r="AE22" s="280"/>
      <c r="AF22" s="280"/>
      <c r="AG22" s="280"/>
      <c r="AH22" s="280"/>
    </row>
    <row r="23" spans="2:34" s="256" customFormat="1" x14ac:dyDescent="0.25">
      <c r="B23" s="287"/>
      <c r="C23" s="196"/>
      <c r="D23" s="197">
        <f>SUM(D18:D22)</f>
        <v>28868.427117852301</v>
      </c>
      <c r="E23" s="197">
        <f t="shared" ref="E23:I23" si="1">SUM(E18:E22)</f>
        <v>29124.614827191341</v>
      </c>
      <c r="F23" s="197">
        <f t="shared" si="1"/>
        <v>29383.076028679723</v>
      </c>
      <c r="G23" s="197">
        <f t="shared" si="1"/>
        <v>29643.830898018179</v>
      </c>
      <c r="H23" s="197">
        <f t="shared" si="1"/>
        <v>29906.899789953095</v>
      </c>
      <c r="I23" s="197">
        <f t="shared" si="1"/>
        <v>30172.30323986541</v>
      </c>
      <c r="N23" s="146"/>
      <c r="O23" s="146"/>
      <c r="P23" s="146"/>
      <c r="Q23" s="146"/>
      <c r="R23" s="146"/>
      <c r="S23" s="146"/>
      <c r="T23" s="146"/>
      <c r="V23" s="280"/>
      <c r="W23" s="280"/>
      <c r="X23" s="280"/>
      <c r="Y23" s="280"/>
      <c r="Z23" s="280"/>
      <c r="AA23" s="280"/>
      <c r="AC23" s="280"/>
      <c r="AD23" s="280"/>
      <c r="AE23" s="280"/>
      <c r="AF23" s="280"/>
      <c r="AG23" s="280"/>
      <c r="AH23" s="280"/>
    </row>
    <row r="24" spans="2:34" s="256" customFormat="1" x14ac:dyDescent="0.25">
      <c r="B24" s="288"/>
      <c r="C24" s="146"/>
      <c r="D24" s="146"/>
      <c r="E24" s="146"/>
      <c r="F24" s="146"/>
      <c r="G24" s="146"/>
      <c r="H24" s="146"/>
      <c r="I24" s="146"/>
      <c r="N24" s="146"/>
      <c r="O24" s="146"/>
      <c r="P24" s="146"/>
      <c r="Q24" s="146"/>
      <c r="R24" s="146"/>
      <c r="S24" s="146"/>
      <c r="T24" s="146"/>
      <c r="AD24" s="280"/>
      <c r="AE24" s="280"/>
      <c r="AF24" s="280"/>
      <c r="AG24" s="280"/>
      <c r="AH24" s="280"/>
    </row>
    <row r="25" spans="2:34" s="256" customFormat="1" x14ac:dyDescent="0.25">
      <c r="B25" s="289" t="s">
        <v>747</v>
      </c>
      <c r="C25" s="282"/>
      <c r="D25" s="283" t="s">
        <v>118</v>
      </c>
      <c r="E25" s="283" t="s">
        <v>118</v>
      </c>
      <c r="F25" s="283" t="s">
        <v>118</v>
      </c>
      <c r="G25" s="283" t="s">
        <v>118</v>
      </c>
      <c r="H25" s="283" t="s">
        <v>118</v>
      </c>
      <c r="I25" s="283" t="s">
        <v>118</v>
      </c>
      <c r="N25" s="146"/>
      <c r="O25" s="146"/>
      <c r="P25" s="146"/>
      <c r="Q25" s="146"/>
      <c r="R25" s="146"/>
      <c r="S25" s="146"/>
      <c r="T25" s="146"/>
      <c r="AD25" s="280"/>
      <c r="AE25" s="280"/>
      <c r="AF25" s="280"/>
      <c r="AG25" s="280"/>
      <c r="AH25" s="280"/>
    </row>
    <row r="26" spans="2:34" s="256" customFormat="1" x14ac:dyDescent="0.25">
      <c r="B26" s="208" t="s">
        <v>989</v>
      </c>
      <c r="C26" s="284"/>
      <c r="D26" s="284">
        <f>D14*'Unit costs'!$J10/1000</f>
        <v>0</v>
      </c>
      <c r="E26" s="284">
        <f>E14*'Unit costs'!$J11/1000</f>
        <v>0</v>
      </c>
      <c r="F26" s="284">
        <f>F14*'Unit costs'!$J12/1000</f>
        <v>0</v>
      </c>
      <c r="G26" s="284">
        <f>G14*'Unit costs'!$J13/1000</f>
        <v>0</v>
      </c>
      <c r="H26" s="284">
        <f>H14*'Unit costs'!$J14/1000</f>
        <v>0</v>
      </c>
      <c r="I26" s="284">
        <f>I14*'Unit costs'!$J15/1000</f>
        <v>0</v>
      </c>
      <c r="N26" s="146"/>
      <c r="O26" s="146"/>
      <c r="P26" s="146"/>
      <c r="Q26" s="146"/>
      <c r="R26" s="146"/>
      <c r="S26" s="146"/>
      <c r="T26" s="146"/>
      <c r="AD26" s="280"/>
      <c r="AE26" s="280"/>
      <c r="AF26" s="280"/>
      <c r="AG26" s="280"/>
      <c r="AH26" s="280"/>
    </row>
    <row r="27" spans="2:34" s="256" customFormat="1" x14ac:dyDescent="0.25">
      <c r="B27" s="208" t="s">
        <v>994</v>
      </c>
      <c r="C27" s="284"/>
      <c r="D27" s="284">
        <f>D15*'Unit costs'!$J33/1000</f>
        <v>0</v>
      </c>
      <c r="E27" s="284">
        <f>E15*'Unit costs'!$J34/1000</f>
        <v>0</v>
      </c>
      <c r="F27" s="284">
        <f>F15*'Unit costs'!$J35/1000</f>
        <v>0</v>
      </c>
      <c r="G27" s="284">
        <f>G15*'Unit costs'!$J36/1000</f>
        <v>0</v>
      </c>
      <c r="H27" s="284">
        <f>H15*'Unit costs'!$J37/1000</f>
        <v>0</v>
      </c>
      <c r="I27" s="284">
        <f>I15*'Unit costs'!$J38/1000</f>
        <v>0</v>
      </c>
      <c r="N27" s="146"/>
      <c r="O27" s="146"/>
      <c r="P27" s="146"/>
      <c r="Q27" s="146"/>
      <c r="R27" s="146"/>
      <c r="S27" s="146"/>
      <c r="T27" s="146"/>
      <c r="AD27" s="280"/>
      <c r="AE27" s="280"/>
      <c r="AF27" s="280"/>
      <c r="AG27" s="280"/>
      <c r="AH27" s="280"/>
    </row>
    <row r="28" spans="2:34" s="256" customFormat="1" x14ac:dyDescent="0.25">
      <c r="B28" s="359" t="s">
        <v>1005</v>
      </c>
      <c r="C28" s="284"/>
      <c r="D28" s="297">
        <f>SUM(D26:D27)</f>
        <v>0</v>
      </c>
      <c r="E28" s="297">
        <f>SUM(E26:E27)</f>
        <v>0</v>
      </c>
      <c r="F28" s="297">
        <f t="shared" ref="F28:I28" si="2">SUM(F26:F27)</f>
        <v>0</v>
      </c>
      <c r="G28" s="297">
        <f t="shared" si="2"/>
        <v>0</v>
      </c>
      <c r="H28" s="297">
        <f t="shared" si="2"/>
        <v>0</v>
      </c>
      <c r="I28" s="297">
        <f t="shared" si="2"/>
        <v>0</v>
      </c>
      <c r="N28" s="146"/>
      <c r="O28" s="146"/>
      <c r="P28" s="146"/>
      <c r="Q28" s="146"/>
      <c r="R28" s="146"/>
      <c r="S28" s="146"/>
      <c r="T28" s="146"/>
      <c r="AD28" s="280"/>
      <c r="AE28" s="280"/>
      <c r="AF28" s="280"/>
      <c r="AG28" s="280"/>
      <c r="AH28" s="280"/>
    </row>
    <row r="29" spans="2:34" s="256" customFormat="1" x14ac:dyDescent="0.25">
      <c r="B29" s="208"/>
      <c r="C29" s="284"/>
      <c r="D29" s="284"/>
      <c r="E29" s="284"/>
      <c r="F29" s="284"/>
      <c r="G29" s="284"/>
      <c r="H29" s="284"/>
      <c r="I29" s="284"/>
      <c r="N29" s="146"/>
      <c r="O29" s="146"/>
      <c r="P29" s="146"/>
      <c r="Q29" s="146"/>
      <c r="R29" s="146"/>
      <c r="S29" s="146"/>
      <c r="T29" s="146"/>
      <c r="AD29" s="280"/>
      <c r="AE29" s="280"/>
      <c r="AF29" s="280"/>
      <c r="AG29" s="280"/>
      <c r="AH29" s="280"/>
    </row>
    <row r="30" spans="2:34" s="256" customFormat="1" x14ac:dyDescent="0.25">
      <c r="B30" s="208" t="s">
        <v>952</v>
      </c>
      <c r="C30" s="284"/>
      <c r="D30" s="284">
        <f>D18*'Unit costs'!$J57/1000</f>
        <v>0</v>
      </c>
      <c r="E30" s="284">
        <f>E18*'Unit costs'!$J58/1000</f>
        <v>0</v>
      </c>
      <c r="F30" s="284">
        <f>F18*'Unit costs'!$J59/1000</f>
        <v>0</v>
      </c>
      <c r="G30" s="284">
        <f>G18*'Unit costs'!$J60/1000</f>
        <v>0</v>
      </c>
      <c r="H30" s="284">
        <f>H18*'Unit costs'!$J61/1000</f>
        <v>0</v>
      </c>
      <c r="I30" s="284">
        <f>I18*'Unit costs'!$J62/1000</f>
        <v>0</v>
      </c>
      <c r="N30" s="146"/>
      <c r="O30" s="146"/>
      <c r="P30" s="146"/>
      <c r="Q30" s="146"/>
      <c r="R30" s="146"/>
      <c r="S30" s="146"/>
      <c r="T30" s="146"/>
      <c r="AD30" s="280"/>
      <c r="AE30" s="280"/>
      <c r="AF30" s="280"/>
      <c r="AG30" s="280"/>
      <c r="AH30" s="280"/>
    </row>
    <row r="31" spans="2:34" s="256" customFormat="1" x14ac:dyDescent="0.25">
      <c r="B31" s="338" t="s">
        <v>953</v>
      </c>
      <c r="C31" s="284"/>
      <c r="D31" s="284">
        <f>D19*'Unit costs'!$J82/1000</f>
        <v>0</v>
      </c>
      <c r="E31" s="284">
        <f>E19*'Unit costs'!$J83/1000</f>
        <v>0</v>
      </c>
      <c r="F31" s="284">
        <f>F19*'Unit costs'!$J84/1000</f>
        <v>0</v>
      </c>
      <c r="G31" s="284">
        <f>G19*'Unit costs'!$J85/1000</f>
        <v>0</v>
      </c>
      <c r="H31" s="284">
        <f>H19*'Unit costs'!$J86/1000</f>
        <v>0</v>
      </c>
      <c r="I31" s="284">
        <f>I19*'Unit costs'!$J87/1000</f>
        <v>0</v>
      </c>
      <c r="N31" s="146"/>
      <c r="O31" s="146"/>
      <c r="P31" s="146"/>
      <c r="Q31" s="146"/>
      <c r="R31" s="146"/>
      <c r="S31" s="146"/>
      <c r="T31" s="146"/>
      <c r="AD31" s="280"/>
      <c r="AE31" s="280"/>
      <c r="AF31" s="280"/>
      <c r="AG31" s="280"/>
      <c r="AH31" s="280"/>
    </row>
    <row r="32" spans="2:34" s="256" customFormat="1" x14ac:dyDescent="0.25">
      <c r="B32" s="338" t="s">
        <v>954</v>
      </c>
      <c r="C32" s="284"/>
      <c r="D32" s="284">
        <f>D20*'Unit costs'!$J107/1000</f>
        <v>0</v>
      </c>
      <c r="E32" s="284">
        <f>E20*'Unit costs'!$J108/1000</f>
        <v>0</v>
      </c>
      <c r="F32" s="284">
        <f>F20*'Unit costs'!$J109/1000</f>
        <v>0</v>
      </c>
      <c r="G32" s="284">
        <f>G20*'Unit costs'!$J110/1000</f>
        <v>0</v>
      </c>
      <c r="H32" s="284">
        <f>H20*'Unit costs'!$J111/1000</f>
        <v>0</v>
      </c>
      <c r="I32" s="284">
        <f>I20*'Unit costs'!$J112/1000</f>
        <v>0</v>
      </c>
      <c r="N32" s="146"/>
      <c r="O32" s="146"/>
      <c r="P32" s="146"/>
      <c r="Q32" s="146"/>
      <c r="R32" s="146"/>
      <c r="S32" s="146"/>
      <c r="T32" s="146"/>
      <c r="AD32" s="280"/>
      <c r="AE32" s="280"/>
      <c r="AF32" s="280"/>
      <c r="AG32" s="280"/>
      <c r="AH32" s="280"/>
    </row>
    <row r="33" spans="2:34" s="256" customFormat="1" x14ac:dyDescent="0.25">
      <c r="B33" s="338" t="s">
        <v>955</v>
      </c>
      <c r="C33" s="284"/>
      <c r="D33" s="284">
        <f>D21*'Unit costs'!$J132/1000</f>
        <v>0</v>
      </c>
      <c r="E33" s="284">
        <f>E21*'Unit costs'!$J133/1000</f>
        <v>0</v>
      </c>
      <c r="F33" s="284">
        <f>F21*'Unit costs'!$J134/1000</f>
        <v>0</v>
      </c>
      <c r="G33" s="284">
        <f>G21*'Unit costs'!$J135/1000</f>
        <v>0</v>
      </c>
      <c r="H33" s="284">
        <f>H21*'Unit costs'!$J136/1000</f>
        <v>0</v>
      </c>
      <c r="I33" s="284">
        <f>I21*'Unit costs'!$J137/1000</f>
        <v>0</v>
      </c>
      <c r="N33" s="146"/>
      <c r="O33" s="146"/>
      <c r="P33" s="146"/>
      <c r="Q33" s="146"/>
      <c r="R33" s="146"/>
      <c r="S33" s="146"/>
      <c r="T33" s="146"/>
      <c r="AD33" s="280"/>
      <c r="AE33" s="280"/>
      <c r="AF33" s="280"/>
      <c r="AG33" s="280"/>
      <c r="AH33" s="280"/>
    </row>
    <row r="34" spans="2:34" s="256" customFormat="1" x14ac:dyDescent="0.25">
      <c r="B34" s="338" t="s">
        <v>990</v>
      </c>
      <c r="C34" s="284"/>
      <c r="D34" s="284">
        <f>D22*'Unit costs'!$J157/1000</f>
        <v>0</v>
      </c>
      <c r="E34" s="284">
        <f>E22*'Unit costs'!$J158/1000</f>
        <v>0</v>
      </c>
      <c r="F34" s="284">
        <f>F22*'Unit costs'!$J159/1000</f>
        <v>0</v>
      </c>
      <c r="G34" s="284">
        <f>G22*'Unit costs'!$J160/1000</f>
        <v>0</v>
      </c>
      <c r="H34" s="284">
        <f>H22*'Unit costs'!$J161/1000</f>
        <v>0</v>
      </c>
      <c r="I34" s="284">
        <f>I22*'Unit costs'!$J162/1000</f>
        <v>0</v>
      </c>
      <c r="N34" s="146"/>
      <c r="O34" s="146"/>
      <c r="P34" s="146"/>
      <c r="Q34" s="146"/>
      <c r="R34" s="146"/>
      <c r="S34" s="146"/>
      <c r="T34" s="146"/>
      <c r="AD34" s="280"/>
      <c r="AE34" s="280"/>
      <c r="AF34" s="280"/>
      <c r="AG34" s="280"/>
      <c r="AH34" s="280"/>
    </row>
    <row r="35" spans="2:34" s="256" customFormat="1" x14ac:dyDescent="0.25">
      <c r="B35" s="338" t="s">
        <v>1053</v>
      </c>
      <c r="C35" s="284"/>
      <c r="D35" s="297">
        <f>SUM(D30:D34)</f>
        <v>0</v>
      </c>
      <c r="E35" s="297">
        <f t="shared" ref="E35:I35" si="3">SUM(E30:E34)</f>
        <v>0</v>
      </c>
      <c r="F35" s="297">
        <f t="shared" si="3"/>
        <v>0</v>
      </c>
      <c r="G35" s="297">
        <f t="shared" si="3"/>
        <v>0</v>
      </c>
      <c r="H35" s="297">
        <f t="shared" si="3"/>
        <v>0</v>
      </c>
      <c r="I35" s="297">
        <f t="shared" si="3"/>
        <v>0</v>
      </c>
      <c r="N35" s="146"/>
      <c r="O35" s="146"/>
      <c r="P35" s="146"/>
      <c r="Q35" s="146"/>
      <c r="R35" s="146"/>
      <c r="S35" s="146"/>
      <c r="T35" s="146"/>
      <c r="AD35" s="280"/>
      <c r="AE35" s="280"/>
      <c r="AF35" s="280"/>
      <c r="AG35" s="280"/>
      <c r="AH35" s="280"/>
    </row>
    <row r="36" spans="2:34" s="256" customFormat="1" x14ac:dyDescent="0.25">
      <c r="B36" s="290" t="s">
        <v>748</v>
      </c>
      <c r="C36" s="198"/>
      <c r="D36" s="199">
        <f>D35+D28</f>
        <v>0</v>
      </c>
      <c r="E36" s="199">
        <f t="shared" ref="E36:I36" si="4">E35+E28</f>
        <v>0</v>
      </c>
      <c r="F36" s="199">
        <f t="shared" si="4"/>
        <v>0</v>
      </c>
      <c r="G36" s="199">
        <f t="shared" si="4"/>
        <v>0</v>
      </c>
      <c r="H36" s="199">
        <f t="shared" si="4"/>
        <v>0</v>
      </c>
      <c r="I36" s="199">
        <f t="shared" si="4"/>
        <v>0</v>
      </c>
      <c r="J36" s="346"/>
      <c r="N36" s="146"/>
      <c r="O36" s="146"/>
      <c r="P36" s="146"/>
      <c r="Q36" s="146"/>
      <c r="R36" s="146"/>
      <c r="S36" s="146"/>
      <c r="T36" s="146"/>
      <c r="AD36" s="280"/>
      <c r="AE36" s="280"/>
      <c r="AF36" s="280"/>
      <c r="AG36" s="280"/>
      <c r="AH36" s="280"/>
    </row>
    <row r="37" spans="2:34" s="256" customFormat="1" x14ac:dyDescent="0.25">
      <c r="N37" s="146"/>
      <c r="O37" s="146"/>
      <c r="P37" s="146"/>
      <c r="Q37" s="146"/>
      <c r="R37" s="146"/>
      <c r="S37" s="146"/>
      <c r="T37" s="146"/>
      <c r="AD37" s="280"/>
      <c r="AE37" s="280"/>
      <c r="AF37" s="280"/>
      <c r="AG37" s="280"/>
      <c r="AH37" s="280"/>
    </row>
    <row r="38" spans="2:34" s="256" customFormat="1" x14ac:dyDescent="0.25">
      <c r="B38" s="288"/>
      <c r="C38" s="146"/>
      <c r="D38" s="146"/>
      <c r="E38" s="146"/>
      <c r="F38" s="146"/>
      <c r="G38" s="146"/>
      <c r="H38" s="146"/>
      <c r="I38" s="146"/>
      <c r="N38" s="146"/>
      <c r="O38" s="146"/>
      <c r="P38" s="146"/>
      <c r="Q38" s="146"/>
      <c r="R38" s="146"/>
      <c r="S38" s="146"/>
      <c r="T38" s="146"/>
      <c r="AD38" s="280"/>
      <c r="AE38" s="280"/>
      <c r="AF38" s="280"/>
      <c r="AG38" s="280"/>
      <c r="AH38" s="280"/>
    </row>
    <row r="39" spans="2:34" s="256" customFormat="1" x14ac:dyDescent="0.25">
      <c r="B39" s="366"/>
      <c r="C39" s="285"/>
      <c r="D39" s="345" t="s">
        <v>120</v>
      </c>
      <c r="E39" s="199">
        <f>E36-$D$36</f>
        <v>0</v>
      </c>
      <c r="F39" s="199">
        <f t="shared" ref="F39:I39" si="5">F36-$D$36</f>
        <v>0</v>
      </c>
      <c r="G39" s="199">
        <f t="shared" si="5"/>
        <v>0</v>
      </c>
      <c r="H39" s="199">
        <f t="shared" si="5"/>
        <v>0</v>
      </c>
      <c r="I39" s="199">
        <f t="shared" si="5"/>
        <v>0</v>
      </c>
      <c r="N39" s="146"/>
      <c r="O39" s="146"/>
      <c r="P39" s="146"/>
      <c r="Q39" s="146"/>
      <c r="R39" s="146"/>
      <c r="S39" s="146"/>
      <c r="T39" s="146"/>
      <c r="AD39" s="280"/>
      <c r="AE39" s="280"/>
      <c r="AF39" s="280"/>
      <c r="AG39" s="280"/>
      <c r="AH39" s="280"/>
    </row>
    <row r="40" spans="2:34" s="256" customFormat="1" x14ac:dyDescent="0.25">
      <c r="B40" s="366"/>
      <c r="C40" s="285"/>
      <c r="D40" s="291" t="s">
        <v>749</v>
      </c>
      <c r="E40" s="199">
        <f>E39</f>
        <v>0</v>
      </c>
      <c r="F40" s="200">
        <f>F39-E39</f>
        <v>0</v>
      </c>
      <c r="G40" s="200">
        <f>G39-F39</f>
        <v>0</v>
      </c>
      <c r="H40" s="200">
        <f>H39-G39</f>
        <v>0</v>
      </c>
      <c r="I40" s="200">
        <f>I39-H39</f>
        <v>0</v>
      </c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AD40" s="280"/>
      <c r="AE40" s="280"/>
      <c r="AF40" s="280"/>
      <c r="AG40" s="280"/>
      <c r="AH40" s="280"/>
    </row>
    <row r="42" spans="2:34" x14ac:dyDescent="0.25">
      <c r="J42" s="256"/>
      <c r="K42" s="256"/>
    </row>
    <row r="43" spans="2:34" x14ac:dyDescent="0.25">
      <c r="J43" s="256"/>
      <c r="K43" s="256"/>
    </row>
    <row r="44" spans="2:34" x14ac:dyDescent="0.25">
      <c r="J44" s="256"/>
      <c r="K44" s="256"/>
    </row>
  </sheetData>
  <sheetProtection algorithmName="SHA-512" hashValue="ocUhEwXRJqFVPvjJT7g7UNXk67XUhsltplKahntSrT//VjSn1JenYiZieOd5rviwZy4quSvLUYAsbZYfMj0pVQ==" saltValue="42ELbphqjBgKpX2hiKOYdg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M97"/>
  <sheetViews>
    <sheetView showGridLines="0" zoomScale="80" zoomScaleNormal="80" zoomScaleSheetLayoutView="30" workbookViewId="0"/>
  </sheetViews>
  <sheetFormatPr defaultColWidth="8.85546875" defaultRowHeight="15" x14ac:dyDescent="0.25"/>
  <cols>
    <col min="1" max="1" width="3.5703125" customWidth="1"/>
    <col min="2" max="2" width="62" style="1" customWidth="1"/>
    <col min="3" max="9" width="12.5703125" customWidth="1"/>
    <col min="10" max="10" width="1.85546875" customWidth="1"/>
    <col min="11" max="17" width="11.7109375" customWidth="1"/>
    <col min="18" max="18" width="11.42578125" customWidth="1"/>
    <col min="19" max="19" width="11.7109375" customWidth="1"/>
    <col min="20" max="25" width="10.85546875" customWidth="1"/>
    <col min="27" max="40" width="0" hidden="1" customWidth="1"/>
  </cols>
  <sheetData>
    <row r="1" spans="1:39" ht="30" customHeight="1" x14ac:dyDescent="0.25">
      <c r="B1" s="696" t="str">
        <f>'Unit costs'!B1</f>
        <v>Fluocinolone acetonide intravitreal implant for treating chronic diabetic macular oedema in phakic eyes after an inadequate response to previous therapy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" customHeight="1" x14ac:dyDescent="0.25">
      <c r="B2" s="221" t="s">
        <v>750</v>
      </c>
      <c r="C2" s="140" t="s">
        <v>103</v>
      </c>
      <c r="D2" s="140" t="s">
        <v>103</v>
      </c>
      <c r="E2" s="480"/>
      <c r="F2" s="140" t="s">
        <v>103</v>
      </c>
      <c r="G2" s="140" t="s">
        <v>103</v>
      </c>
      <c r="H2" s="140" t="s">
        <v>103</v>
      </c>
      <c r="I2" s="140" t="s">
        <v>103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45" customHeight="1" x14ac:dyDescent="0.25">
      <c r="B3" s="143" t="s">
        <v>103</v>
      </c>
      <c r="C3" s="146" t="s">
        <v>103</v>
      </c>
      <c r="D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0"/>
      <c r="K3" s="140"/>
      <c r="L3" s="140"/>
      <c r="M3" s="140"/>
      <c r="N3" s="140"/>
      <c r="O3" s="140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39" ht="14.45" customHeight="1" x14ac:dyDescent="0.25">
      <c r="B4" t="s">
        <v>751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45" customHeight="1" x14ac:dyDescent="0.2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39" ht="45" x14ac:dyDescent="0.25">
      <c r="B6" s="266" t="s">
        <v>115</v>
      </c>
      <c r="C6" s="216"/>
      <c r="D6" s="392" t="s">
        <v>743</v>
      </c>
      <c r="E6" s="264" t="s">
        <v>54</v>
      </c>
      <c r="F6" s="264" t="s">
        <v>55</v>
      </c>
      <c r="G6" s="179" t="s">
        <v>744</v>
      </c>
      <c r="H6" s="179" t="s">
        <v>745</v>
      </c>
      <c r="I6" s="264" t="s">
        <v>746</v>
      </c>
      <c r="K6" s="392" t="s">
        <v>743</v>
      </c>
      <c r="L6" s="264" t="s">
        <v>54</v>
      </c>
      <c r="M6" s="264" t="s">
        <v>55</v>
      </c>
      <c r="N6" s="179" t="s">
        <v>744</v>
      </c>
      <c r="O6" s="179" t="s">
        <v>745</v>
      </c>
      <c r="P6" s="264" t="s">
        <v>746</v>
      </c>
      <c r="Q6" s="146"/>
      <c r="R6" s="146"/>
      <c r="S6" s="146"/>
      <c r="T6" s="146"/>
      <c r="U6" s="146"/>
      <c r="V6" s="146"/>
      <c r="W6" s="146"/>
      <c r="X6" s="146"/>
      <c r="Y6" s="146"/>
      <c r="AI6" s="293"/>
      <c r="AJ6" s="293"/>
      <c r="AK6" s="293"/>
      <c r="AL6" s="293"/>
      <c r="AM6" s="293"/>
    </row>
    <row r="7" spans="1:39" x14ac:dyDescent="0.25">
      <c r="B7" s="535" t="s">
        <v>936</v>
      </c>
      <c r="C7" s="182"/>
      <c r="D7" s="367">
        <f>'Inputs and eligible population'!F42</f>
        <v>28868.427117852301</v>
      </c>
      <c r="E7" s="367">
        <f>'Inputs and eligible population'!G42</f>
        <v>29124.614827191341</v>
      </c>
      <c r="F7" s="367">
        <f>'Inputs and eligible population'!H42</f>
        <v>29383.076028679723</v>
      </c>
      <c r="G7" s="367">
        <f>'Inputs and eligible population'!I42</f>
        <v>29643.830898018179</v>
      </c>
      <c r="H7" s="367">
        <f>'Inputs and eligible population'!J42</f>
        <v>29906.899789953095</v>
      </c>
      <c r="I7" s="367">
        <f>'Inputs and eligible population'!K42</f>
        <v>30172.30323986541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AI7" s="293"/>
      <c r="AJ7" s="293"/>
      <c r="AK7" s="293"/>
      <c r="AL7" s="293"/>
      <c r="AM7" s="293"/>
    </row>
    <row r="8" spans="1:39" x14ac:dyDescent="0.25">
      <c r="B8" s="229" t="s">
        <v>938</v>
      </c>
      <c r="C8" s="182"/>
      <c r="D8" s="367">
        <f>'Inputs and eligible population'!F43</f>
        <v>0</v>
      </c>
      <c r="E8" s="367">
        <f>'Inputs and eligible population'!G43</f>
        <v>0</v>
      </c>
      <c r="F8" s="367">
        <f>'Inputs and eligible population'!H43</f>
        <v>0</v>
      </c>
      <c r="G8" s="367">
        <f>'Inputs and eligible population'!I43</f>
        <v>0</v>
      </c>
      <c r="H8" s="367">
        <f>'Inputs and eligible population'!J43</f>
        <v>0</v>
      </c>
      <c r="I8" s="367">
        <f>'Inputs and eligible population'!K43</f>
        <v>0</v>
      </c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AI8" s="293"/>
      <c r="AJ8" s="293"/>
      <c r="AK8" s="293"/>
      <c r="AL8" s="293"/>
      <c r="AM8" s="293"/>
    </row>
    <row r="9" spans="1:39" x14ac:dyDescent="0.25">
      <c r="B9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AI9" s="293"/>
      <c r="AJ9" s="293"/>
      <c r="AK9" s="293"/>
      <c r="AL9" s="293"/>
      <c r="AM9" s="293"/>
    </row>
    <row r="10" spans="1:39" x14ac:dyDescent="0.25">
      <c r="B10" s="286" t="s">
        <v>752</v>
      </c>
      <c r="C10" s="399"/>
      <c r="D10" s="399"/>
      <c r="E10" s="400"/>
      <c r="F10" s="399"/>
      <c r="G10" s="401"/>
      <c r="H10" s="402"/>
      <c r="I10" s="402"/>
      <c r="J10" s="508"/>
      <c r="K10" s="260" t="s">
        <v>118</v>
      </c>
      <c r="L10" s="260" t="s">
        <v>118</v>
      </c>
      <c r="M10" s="260" t="s">
        <v>118</v>
      </c>
      <c r="N10" s="260" t="s">
        <v>118</v>
      </c>
      <c r="O10" s="260" t="s">
        <v>118</v>
      </c>
      <c r="P10" s="260" t="s">
        <v>118</v>
      </c>
      <c r="Q10" s="146"/>
      <c r="R10" s="146"/>
      <c r="S10" s="146"/>
      <c r="T10" s="146"/>
      <c r="U10" s="146"/>
      <c r="V10" s="146"/>
      <c r="W10" s="146"/>
      <c r="X10" s="146"/>
      <c r="Y10" s="146"/>
      <c r="AI10" s="293"/>
      <c r="AJ10" s="293"/>
      <c r="AK10" s="293"/>
      <c r="AL10" s="293"/>
      <c r="AM10" s="293"/>
    </row>
    <row r="11" spans="1:39" x14ac:dyDescent="0.25">
      <c r="A11" s="299"/>
      <c r="B11" s="403" t="str">
        <f>B22</f>
        <v>Number of injection appointments with nurse injector</v>
      </c>
      <c r="C11" s="396"/>
      <c r="D11" s="388">
        <f>D31</f>
        <v>0</v>
      </c>
      <c r="E11" s="388">
        <f t="shared" ref="E11:I11" si="0">E31</f>
        <v>0</v>
      </c>
      <c r="F11" s="388">
        <f t="shared" si="0"/>
        <v>0</v>
      </c>
      <c r="G11" s="388">
        <f t="shared" si="0"/>
        <v>0</v>
      </c>
      <c r="H11" s="388">
        <f t="shared" si="0"/>
        <v>0</v>
      </c>
      <c r="I11" s="388">
        <f t="shared" si="0"/>
        <v>0</v>
      </c>
      <c r="K11" s="215"/>
      <c r="L11" s="215"/>
      <c r="M11" s="215"/>
      <c r="N11" s="215"/>
      <c r="O11" s="387"/>
      <c r="P11" s="387"/>
      <c r="Q11" s="146"/>
      <c r="R11" s="146"/>
      <c r="S11" s="146"/>
      <c r="T11" s="146"/>
      <c r="U11" s="146"/>
      <c r="V11" s="146"/>
      <c r="W11" s="146"/>
      <c r="X11" s="146"/>
      <c r="Y11" s="146"/>
      <c r="AI11" s="293"/>
      <c r="AJ11" s="293"/>
      <c r="AK11" s="293"/>
      <c r="AL11" s="293"/>
      <c r="AM11" s="293"/>
    </row>
    <row r="12" spans="1:39" x14ac:dyDescent="0.25">
      <c r="A12" s="299"/>
      <c r="B12" s="403" t="str">
        <f>B34</f>
        <v>Number of injection appointments with consultant</v>
      </c>
      <c r="C12" s="396"/>
      <c r="D12" s="388">
        <f>D43</f>
        <v>0</v>
      </c>
      <c r="E12" s="388">
        <f t="shared" ref="E12:I12" si="1">E43</f>
        <v>0</v>
      </c>
      <c r="F12" s="388">
        <f t="shared" si="1"/>
        <v>0</v>
      </c>
      <c r="G12" s="388">
        <f t="shared" si="1"/>
        <v>0</v>
      </c>
      <c r="H12" s="388">
        <f t="shared" si="1"/>
        <v>0</v>
      </c>
      <c r="I12" s="388">
        <f t="shared" si="1"/>
        <v>0</v>
      </c>
      <c r="K12" s="215"/>
      <c r="L12" s="215"/>
      <c r="M12" s="215"/>
      <c r="N12" s="215"/>
      <c r="O12" s="387"/>
      <c r="P12" s="387"/>
      <c r="Q12" s="146"/>
      <c r="R12" s="146"/>
      <c r="S12" s="146"/>
      <c r="T12" s="146"/>
      <c r="U12" s="146"/>
      <c r="V12" s="146"/>
      <c r="W12" s="146"/>
      <c r="X12" s="146"/>
      <c r="Y12" s="146"/>
      <c r="AI12" s="293"/>
      <c r="AJ12" s="293"/>
      <c r="AK12" s="293"/>
      <c r="AL12" s="293"/>
      <c r="AM12" s="293"/>
    </row>
    <row r="13" spans="1:39" x14ac:dyDescent="0.25">
      <c r="A13" s="299"/>
      <c r="B13" s="403" t="str">
        <f>B47</f>
        <v>Administrations</v>
      </c>
      <c r="C13" s="389"/>
      <c r="D13" s="388">
        <f>D51</f>
        <v>0</v>
      </c>
      <c r="E13" s="388">
        <f t="shared" ref="E13:I13" si="2">E51</f>
        <v>0</v>
      </c>
      <c r="F13" s="388">
        <f t="shared" si="2"/>
        <v>0</v>
      </c>
      <c r="G13" s="388">
        <f t="shared" si="2"/>
        <v>0</v>
      </c>
      <c r="H13" s="388">
        <f t="shared" si="2"/>
        <v>0</v>
      </c>
      <c r="I13" s="388">
        <f t="shared" si="2"/>
        <v>0</v>
      </c>
      <c r="K13" s="215"/>
      <c r="L13" s="215"/>
      <c r="M13" s="215"/>
      <c r="N13" s="215"/>
      <c r="O13" s="387"/>
      <c r="P13" s="387"/>
      <c r="Q13" s="146"/>
      <c r="R13" s="146"/>
      <c r="S13" s="146"/>
      <c r="T13" s="146"/>
      <c r="U13" s="146"/>
      <c r="V13" s="146"/>
      <c r="W13" s="146"/>
      <c r="X13" s="146"/>
      <c r="Y13" s="146"/>
      <c r="AI13" s="293"/>
      <c r="AJ13" s="293"/>
      <c r="AK13" s="293"/>
      <c r="AL13" s="293"/>
      <c r="AM13" s="293"/>
    </row>
    <row r="14" spans="1:39" x14ac:dyDescent="0.25">
      <c r="A14" s="294"/>
      <c r="B14" s="404" t="str">
        <f>B55</f>
        <v>Administrations - duration of administrations nursing (hours)</v>
      </c>
      <c r="C14" s="406"/>
      <c r="D14" s="390">
        <f>D64</f>
        <v>0</v>
      </c>
      <c r="E14" s="390">
        <f t="shared" ref="E14:I14" si="3">E64</f>
        <v>0</v>
      </c>
      <c r="F14" s="390">
        <f t="shared" si="3"/>
        <v>0</v>
      </c>
      <c r="G14" s="390">
        <f t="shared" si="3"/>
        <v>0</v>
      </c>
      <c r="H14" s="390">
        <f t="shared" si="3"/>
        <v>0</v>
      </c>
      <c r="I14" s="390">
        <f t="shared" si="3"/>
        <v>0</v>
      </c>
      <c r="K14" s="296">
        <f t="shared" ref="K14:P14" si="4">K64</f>
        <v>0</v>
      </c>
      <c r="L14" s="296">
        <f t="shared" si="4"/>
        <v>0</v>
      </c>
      <c r="M14" s="296">
        <f t="shared" si="4"/>
        <v>0</v>
      </c>
      <c r="N14" s="296">
        <f t="shared" si="4"/>
        <v>0</v>
      </c>
      <c r="O14" s="296">
        <f t="shared" si="4"/>
        <v>0</v>
      </c>
      <c r="P14" s="296">
        <f t="shared" si="4"/>
        <v>0</v>
      </c>
      <c r="Q14" s="146"/>
      <c r="R14" s="146"/>
      <c r="S14" s="146"/>
      <c r="T14" s="146"/>
      <c r="U14" s="146"/>
      <c r="V14" s="146"/>
      <c r="W14" s="146"/>
      <c r="X14" s="146"/>
      <c r="Y14" s="146"/>
      <c r="AI14" s="293"/>
      <c r="AJ14" s="293"/>
      <c r="AK14" s="293"/>
      <c r="AL14" s="293"/>
      <c r="AM14" s="293"/>
    </row>
    <row r="15" spans="1:39" x14ac:dyDescent="0.25">
      <c r="A15" s="294"/>
      <c r="B15" s="404" t="str">
        <f>B68</f>
        <v>Administrations - duration of administrations consultant (hours)</v>
      </c>
      <c r="C15" s="406"/>
      <c r="D15" s="390">
        <f>D77</f>
        <v>0</v>
      </c>
      <c r="E15" s="390">
        <f t="shared" ref="E15:I15" si="5">E77</f>
        <v>0</v>
      </c>
      <c r="F15" s="390">
        <f t="shared" si="5"/>
        <v>0</v>
      </c>
      <c r="G15" s="390">
        <f t="shared" si="5"/>
        <v>0</v>
      </c>
      <c r="H15" s="390">
        <f t="shared" si="5"/>
        <v>0</v>
      </c>
      <c r="I15" s="390">
        <f t="shared" si="5"/>
        <v>0</v>
      </c>
      <c r="K15" s="296">
        <f t="shared" ref="K15:P15" si="6">K77</f>
        <v>0</v>
      </c>
      <c r="L15" s="296">
        <f t="shared" si="6"/>
        <v>0</v>
      </c>
      <c r="M15" s="296">
        <f t="shared" si="6"/>
        <v>0</v>
      </c>
      <c r="N15" s="296">
        <f t="shared" si="6"/>
        <v>0</v>
      </c>
      <c r="O15" s="296">
        <f t="shared" si="6"/>
        <v>0</v>
      </c>
      <c r="P15" s="296">
        <f t="shared" si="6"/>
        <v>0</v>
      </c>
      <c r="Q15" s="146"/>
      <c r="R15" s="146"/>
      <c r="S15" s="146"/>
      <c r="T15" s="146"/>
      <c r="U15" s="146"/>
      <c r="V15" s="146"/>
      <c r="W15" s="146"/>
      <c r="X15" s="146"/>
      <c r="Y15" s="146"/>
      <c r="AI15" s="293"/>
      <c r="AJ15" s="293"/>
      <c r="AK15" s="293"/>
      <c r="AL15" s="293"/>
      <c r="AM15" s="293"/>
    </row>
    <row r="16" spans="1:39" x14ac:dyDescent="0.25">
      <c r="A16" s="295"/>
      <c r="B16" s="405" t="str">
        <f>B80</f>
        <v>Drug regimen prep (hours)</v>
      </c>
      <c r="C16" s="407"/>
      <c r="D16" s="391">
        <f>D89</f>
        <v>0</v>
      </c>
      <c r="E16" s="691">
        <f t="shared" ref="E16:I16" si="7">E89</f>
        <v>0</v>
      </c>
      <c r="F16" s="391">
        <f t="shared" si="7"/>
        <v>0</v>
      </c>
      <c r="G16" s="391">
        <f t="shared" si="7"/>
        <v>0</v>
      </c>
      <c r="H16" s="391">
        <f t="shared" si="7"/>
        <v>0</v>
      </c>
      <c r="I16" s="391">
        <f t="shared" si="7"/>
        <v>0</v>
      </c>
      <c r="K16" s="296">
        <f t="shared" ref="K16:P16" si="8">K89</f>
        <v>0</v>
      </c>
      <c r="L16" s="296">
        <f t="shared" si="8"/>
        <v>0</v>
      </c>
      <c r="M16" s="296">
        <f t="shared" si="8"/>
        <v>0</v>
      </c>
      <c r="N16" s="296">
        <f t="shared" si="8"/>
        <v>0</v>
      </c>
      <c r="O16" s="296">
        <f t="shared" si="8"/>
        <v>0</v>
      </c>
      <c r="P16" s="296">
        <f t="shared" si="8"/>
        <v>0</v>
      </c>
      <c r="Q16" s="146"/>
      <c r="R16" s="146"/>
      <c r="S16" s="146"/>
      <c r="T16" s="146"/>
      <c r="U16" s="146"/>
      <c r="V16" s="146"/>
      <c r="W16" s="146"/>
      <c r="X16" s="146"/>
      <c r="Y16" s="146"/>
      <c r="AI16" s="293"/>
      <c r="AJ16" s="293"/>
      <c r="AK16" s="293"/>
      <c r="AL16" s="293"/>
      <c r="AM16" s="293"/>
    </row>
    <row r="17" spans="1:39" x14ac:dyDescent="0.25">
      <c r="B17" s="259"/>
      <c r="D17" s="293"/>
      <c r="F17" s="146"/>
      <c r="G17" s="146"/>
      <c r="H17" s="146"/>
      <c r="I17" s="146"/>
      <c r="J17" s="146"/>
      <c r="K17" s="297">
        <f t="shared" ref="K17:P17" si="9">SUM(K11:K16)</f>
        <v>0</v>
      </c>
      <c r="L17" s="297">
        <f t="shared" si="9"/>
        <v>0</v>
      </c>
      <c r="M17" s="297">
        <f t="shared" si="9"/>
        <v>0</v>
      </c>
      <c r="N17" s="297">
        <f t="shared" si="9"/>
        <v>0</v>
      </c>
      <c r="O17" s="297">
        <f t="shared" si="9"/>
        <v>0</v>
      </c>
      <c r="P17" s="297">
        <f t="shared" si="9"/>
        <v>0</v>
      </c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39" x14ac:dyDescent="0.25"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O18" s="146"/>
      <c r="P18" s="146"/>
      <c r="Q18" s="146"/>
      <c r="R18" s="146"/>
      <c r="U18" s="146"/>
      <c r="V18" s="146"/>
      <c r="W18" s="146"/>
      <c r="X18" s="146"/>
      <c r="Y18" s="146"/>
      <c r="AI18" s="293"/>
      <c r="AJ18" s="293"/>
      <c r="AK18" s="293"/>
      <c r="AL18" s="293"/>
      <c r="AM18" s="293"/>
    </row>
    <row r="19" spans="1:39" x14ac:dyDescent="0.25">
      <c r="B19" s="359" t="s">
        <v>753</v>
      </c>
      <c r="C19" s="360"/>
      <c r="D19" s="360"/>
      <c r="E19" s="361"/>
      <c r="F19" s="360"/>
      <c r="G19" s="362"/>
      <c r="H19" s="363"/>
      <c r="I19" s="363"/>
      <c r="J19" s="363"/>
      <c r="K19" s="363"/>
      <c r="L19" s="363"/>
      <c r="M19" s="363"/>
      <c r="N19" s="363"/>
      <c r="O19" s="363"/>
      <c r="P19" s="364"/>
      <c r="Q19" s="146"/>
      <c r="R19" s="146"/>
      <c r="S19" s="146"/>
      <c r="T19" s="146"/>
      <c r="U19" s="146"/>
      <c r="V19" s="146"/>
      <c r="W19" s="146"/>
      <c r="X19" s="146"/>
      <c r="Y19" s="146"/>
      <c r="AI19" s="293"/>
      <c r="AJ19" s="293"/>
      <c r="AK19" s="293"/>
      <c r="AL19" s="293"/>
      <c r="AM19" s="293"/>
    </row>
    <row r="20" spans="1:39" x14ac:dyDescent="0.25">
      <c r="A20" s="299"/>
      <c r="B20" s="321"/>
      <c r="C20" s="304"/>
      <c r="D20" s="305"/>
      <c r="E20" s="306"/>
      <c r="F20" s="299"/>
      <c r="G20" s="299"/>
      <c r="H20" s="223"/>
      <c r="I20" s="223"/>
      <c r="J20" s="223"/>
      <c r="K20" s="223"/>
      <c r="L20" s="223"/>
      <c r="M20" s="223"/>
      <c r="N20" s="223"/>
      <c r="O20" s="223"/>
      <c r="P20" s="223"/>
      <c r="Q20" s="146"/>
      <c r="R20" s="146"/>
      <c r="S20" s="146"/>
      <c r="T20" s="146"/>
      <c r="U20" s="146"/>
      <c r="V20" s="146"/>
      <c r="W20" s="146"/>
      <c r="X20" s="146"/>
      <c r="Y20" s="146"/>
      <c r="AI20" s="293"/>
      <c r="AJ20" s="293"/>
      <c r="AK20" s="293"/>
      <c r="AL20" s="293"/>
      <c r="AM20" s="293"/>
    </row>
    <row r="21" spans="1:39" x14ac:dyDescent="0.25">
      <c r="A21" s="299"/>
      <c r="B21" s="320" t="s">
        <v>754</v>
      </c>
      <c r="C21" s="300"/>
      <c r="D21" s="300"/>
      <c r="E21" s="301"/>
      <c r="F21" s="302"/>
      <c r="G21" s="303"/>
      <c r="H21" s="303"/>
      <c r="I21" s="396"/>
      <c r="J21" s="397"/>
      <c r="K21" s="299"/>
      <c r="L21" s="299"/>
      <c r="M21" s="299"/>
      <c r="N21" s="299"/>
      <c r="O21" s="299"/>
      <c r="P21" s="223"/>
      <c r="Q21" s="146"/>
      <c r="R21" s="146"/>
      <c r="U21" s="146"/>
    </row>
    <row r="22" spans="1:39" x14ac:dyDescent="0.25">
      <c r="A22" s="307"/>
      <c r="B22" s="372" t="s">
        <v>1013</v>
      </c>
      <c r="C22" s="373"/>
      <c r="D22" s="373"/>
      <c r="E22" s="373"/>
      <c r="F22" s="373"/>
      <c r="G22" s="373"/>
      <c r="H22" s="373"/>
      <c r="I22" s="222"/>
      <c r="J22" s="223"/>
      <c r="K22" s="223"/>
      <c r="L22" s="223"/>
      <c r="M22" s="223"/>
      <c r="N22" s="223"/>
      <c r="O22" s="223"/>
      <c r="P22" s="223"/>
      <c r="Q22" s="146"/>
      <c r="R22" s="146"/>
      <c r="S22" s="146"/>
      <c r="T22" s="146"/>
      <c r="U22" s="146"/>
      <c r="V22" s="146"/>
      <c r="W22" s="146"/>
      <c r="X22" s="146"/>
      <c r="Y22" s="146"/>
      <c r="AI22" s="293"/>
      <c r="AJ22" s="293"/>
      <c r="AK22" s="293"/>
      <c r="AL22" s="293"/>
      <c r="AM22" s="293"/>
    </row>
    <row r="23" spans="1:39" ht="45" x14ac:dyDescent="0.25">
      <c r="A23" s="307"/>
      <c r="B23" s="318" t="s">
        <v>108</v>
      </c>
      <c r="C23" s="180" t="s">
        <v>755</v>
      </c>
      <c r="D23" s="392" t="s">
        <v>743</v>
      </c>
      <c r="E23" s="264" t="s">
        <v>54</v>
      </c>
      <c r="F23" s="264" t="s">
        <v>55</v>
      </c>
      <c r="G23" s="179" t="s">
        <v>744</v>
      </c>
      <c r="H23" s="179" t="s">
        <v>745</v>
      </c>
      <c r="I23" s="264" t="s">
        <v>746</v>
      </c>
      <c r="J23" s="394"/>
      <c r="K23" s="223"/>
      <c r="L23" s="223"/>
      <c r="M23" s="223"/>
      <c r="N23" s="223"/>
      <c r="O23" s="223"/>
      <c r="P23" s="223"/>
      <c r="Q23" s="146"/>
      <c r="R23" s="146"/>
      <c r="S23" s="146"/>
      <c r="T23" s="146"/>
      <c r="U23" s="146"/>
      <c r="V23" s="146"/>
      <c r="W23" s="146"/>
      <c r="X23" s="146"/>
      <c r="Y23" s="146"/>
      <c r="AI23" s="293"/>
      <c r="AJ23" s="293"/>
      <c r="AK23" s="293"/>
      <c r="AL23" s="293"/>
      <c r="AM23" s="293"/>
    </row>
    <row r="24" spans="1:39" x14ac:dyDescent="0.25">
      <c r="A24" s="307"/>
      <c r="B24" s="337" t="s">
        <v>957</v>
      </c>
      <c r="C24" s="163"/>
      <c r="D24" s="141">
        <f>'Financial impact (cash)'!D14*'Unit costs'!$H$18*'Inputs and eligible population'!$F$114</f>
        <v>0</v>
      </c>
      <c r="E24" s="141">
        <f>'Financial impact (cash)'!E14*'Unit costs'!$H$18*'Inputs and eligible population'!$F$114</f>
        <v>0</v>
      </c>
      <c r="F24" s="141">
        <f>'Financial impact (cash)'!F14*'Unit costs'!$H$18*'Inputs and eligible population'!$F$114</f>
        <v>0</v>
      </c>
      <c r="G24" s="141">
        <f>'Financial impact (cash)'!G14*'Unit costs'!$H$18*'Inputs and eligible population'!$F$114</f>
        <v>0</v>
      </c>
      <c r="H24" s="141">
        <f>'Financial impact (cash)'!H14*'Unit costs'!$H$18*'Inputs and eligible population'!$F$114</f>
        <v>0</v>
      </c>
      <c r="I24" s="141">
        <f>'Financial impact (cash)'!I14*'Unit costs'!$H$18*'Inputs and eligible population'!$F$114</f>
        <v>0</v>
      </c>
      <c r="J24" s="394"/>
      <c r="K24" s="223"/>
      <c r="L24" s="694"/>
      <c r="M24" s="223"/>
      <c r="N24" s="223"/>
      <c r="O24" s="223"/>
      <c r="P24" s="223"/>
      <c r="Q24" s="146"/>
      <c r="R24" s="146"/>
      <c r="S24" s="146"/>
      <c r="T24" s="146"/>
      <c r="U24" s="146"/>
      <c r="V24" s="146"/>
      <c r="W24" s="146"/>
      <c r="X24" s="146"/>
      <c r="Y24" s="146"/>
      <c r="AI24" s="293"/>
      <c r="AJ24" s="293"/>
      <c r="AK24" s="293"/>
      <c r="AL24" s="293"/>
      <c r="AM24" s="293"/>
    </row>
    <row r="25" spans="1:39" x14ac:dyDescent="0.25">
      <c r="A25" s="307"/>
      <c r="B25" s="337" t="s">
        <v>956</v>
      </c>
      <c r="C25" s="163"/>
      <c r="D25" s="141">
        <f>'Financial impact (cash)'!D15*'Unit costs'!$H$41*'Inputs and eligible population'!$G$114</f>
        <v>0</v>
      </c>
      <c r="E25" s="141">
        <f>'Financial impact (cash)'!E15*'Unit costs'!$H$41*'Inputs and eligible population'!$G$114</f>
        <v>0</v>
      </c>
      <c r="F25" s="141">
        <f>'Financial impact (cash)'!F15*'Unit costs'!$H$41*'Inputs and eligible population'!$G$114</f>
        <v>0</v>
      </c>
      <c r="G25" s="141">
        <f>'Financial impact (cash)'!G15*'Unit costs'!$H$41*'Inputs and eligible population'!$G$114</f>
        <v>0</v>
      </c>
      <c r="H25" s="141">
        <f>'Financial impact (cash)'!H15*'Unit costs'!$H$41*'Inputs and eligible population'!$G$114</f>
        <v>0</v>
      </c>
      <c r="I25" s="141">
        <f>'Financial impact (cash)'!I15*'Unit costs'!$H$41*'Inputs and eligible population'!$G$114</f>
        <v>0</v>
      </c>
      <c r="J25" s="394"/>
      <c r="K25" s="223"/>
      <c r="L25" s="223"/>
      <c r="M25" s="223"/>
      <c r="N25" s="223"/>
      <c r="O25" s="223"/>
      <c r="P25" s="223"/>
      <c r="Q25" s="146"/>
      <c r="R25" s="146"/>
      <c r="S25" s="146"/>
      <c r="T25" s="146"/>
      <c r="U25" s="146"/>
      <c r="V25" s="146"/>
      <c r="W25" s="146"/>
      <c r="X25" s="146"/>
      <c r="Y25" s="146"/>
      <c r="AI25" s="293"/>
      <c r="AJ25" s="293"/>
      <c r="AK25" s="293"/>
      <c r="AL25" s="293"/>
      <c r="AM25" s="293"/>
    </row>
    <row r="26" spans="1:39" x14ac:dyDescent="0.25">
      <c r="A26" s="307"/>
      <c r="B26" s="337" t="s">
        <v>952</v>
      </c>
      <c r="C26" s="163"/>
      <c r="D26" s="141">
        <f>'Financial impact (cash)'!D18*'Unit costs'!$H$66*'Inputs and eligible population'!$H$114</f>
        <v>0</v>
      </c>
      <c r="E26" s="141">
        <f>'Financial impact (cash)'!E18*'Unit costs'!$H$66*'Inputs and eligible population'!$H$114</f>
        <v>0</v>
      </c>
      <c r="F26" s="141">
        <f>'Financial impact (cash)'!F18*'Unit costs'!$H$66*'Inputs and eligible population'!$H$114</f>
        <v>0</v>
      </c>
      <c r="G26" s="141">
        <f>'Financial impact (cash)'!G18*'Unit costs'!$H$66*'Inputs and eligible population'!$H$114</f>
        <v>0</v>
      </c>
      <c r="H26" s="141">
        <f>'Financial impact (cash)'!H18*'Unit costs'!$H$66*'Inputs and eligible population'!$H$114</f>
        <v>0</v>
      </c>
      <c r="I26" s="141">
        <f>'Financial impact (cash)'!I18*'Unit costs'!$H$66*'Inputs and eligible population'!$H$114</f>
        <v>0</v>
      </c>
      <c r="J26" s="394"/>
      <c r="K26" s="223"/>
      <c r="L26" s="223"/>
      <c r="M26" s="223"/>
      <c r="N26" s="223"/>
      <c r="O26" s="223"/>
      <c r="P26" s="223"/>
      <c r="Q26" s="146"/>
      <c r="R26" s="146"/>
      <c r="S26" s="146"/>
      <c r="T26" s="146"/>
      <c r="U26" s="146"/>
      <c r="V26" s="146"/>
      <c r="W26" s="146"/>
      <c r="X26" s="146"/>
      <c r="Y26" s="146"/>
      <c r="AI26" s="293"/>
      <c r="AJ26" s="293"/>
      <c r="AK26" s="293"/>
      <c r="AL26" s="293"/>
      <c r="AM26" s="293"/>
    </row>
    <row r="27" spans="1:39" x14ac:dyDescent="0.25">
      <c r="A27" s="307"/>
      <c r="B27" s="337" t="s">
        <v>953</v>
      </c>
      <c r="C27" s="163"/>
      <c r="D27" s="141">
        <f>'Financial impact (cash)'!D19*'Unit costs'!$H$91*'Inputs and eligible population'!$I$114</f>
        <v>0</v>
      </c>
      <c r="E27" s="141">
        <f>'Financial impact (cash)'!E19*'Unit costs'!$H$92*'Inputs and eligible population'!$I$114</f>
        <v>0</v>
      </c>
      <c r="F27" s="141">
        <f>'Financial impact (cash)'!F19*'Unit costs'!$H$93*'Inputs and eligible population'!$I$114</f>
        <v>0</v>
      </c>
      <c r="G27" s="141">
        <f>'Financial impact (cash)'!G19*'Unit costs'!$H$94*'Inputs and eligible population'!$I$114</f>
        <v>0</v>
      </c>
      <c r="H27" s="141">
        <f>'Financial impact (cash)'!H19*'Unit costs'!$H$95*'Inputs and eligible population'!$I$114</f>
        <v>0</v>
      </c>
      <c r="I27" s="141">
        <f>'Financial impact (cash)'!I19*'Unit costs'!$H$96*'Inputs and eligible population'!$I$114</f>
        <v>0</v>
      </c>
      <c r="J27" s="394"/>
      <c r="K27" s="223"/>
      <c r="L27" s="223"/>
      <c r="M27" s="223"/>
      <c r="N27" s="223"/>
      <c r="O27" s="223"/>
      <c r="P27" s="223"/>
      <c r="Q27" s="146"/>
      <c r="R27" s="146"/>
      <c r="S27" s="146"/>
      <c r="T27" s="146"/>
      <c r="U27" s="146"/>
      <c r="V27" s="146"/>
      <c r="W27" s="146"/>
      <c r="X27" s="146"/>
      <c r="Y27" s="146"/>
      <c r="AI27" s="293"/>
      <c r="AJ27" s="293"/>
      <c r="AK27" s="293"/>
      <c r="AL27" s="293"/>
      <c r="AM27" s="293"/>
    </row>
    <row r="28" spans="1:39" x14ac:dyDescent="0.25">
      <c r="A28" s="307"/>
      <c r="B28" s="337" t="s">
        <v>954</v>
      </c>
      <c r="C28" s="163"/>
      <c r="D28" s="141">
        <f>'Financial impact (cash)'!D20*'Unit costs'!$H$116*'Inputs and eligible population'!$J$114</f>
        <v>0</v>
      </c>
      <c r="E28" s="141">
        <f>'Financial impact (cash)'!E20*'Unit costs'!$H$117*'Inputs and eligible population'!$J$114</f>
        <v>0</v>
      </c>
      <c r="F28" s="141">
        <f>'Financial impact (cash)'!F20*'Unit costs'!$H$118*'Inputs and eligible population'!$J$114</f>
        <v>0</v>
      </c>
      <c r="G28" s="141">
        <f>'Financial impact (cash)'!G20*'Unit costs'!$H$119*'Inputs and eligible population'!$J$114</f>
        <v>0</v>
      </c>
      <c r="H28" s="141">
        <f>'Financial impact (cash)'!H20*'Unit costs'!$H$120*'Inputs and eligible population'!$J$114</f>
        <v>0</v>
      </c>
      <c r="I28" s="141">
        <f>'Financial impact (cash)'!I20*'Unit costs'!$H$121*'Inputs and eligible population'!$J$114</f>
        <v>0</v>
      </c>
      <c r="J28" s="394"/>
      <c r="K28" s="223"/>
      <c r="L28" s="223"/>
      <c r="M28" s="223"/>
      <c r="N28" s="223"/>
      <c r="O28" s="223"/>
      <c r="P28" s="223"/>
      <c r="Q28" s="146"/>
      <c r="R28" s="146"/>
      <c r="S28" s="146"/>
      <c r="T28" s="146"/>
      <c r="U28" s="146"/>
      <c r="V28" s="146"/>
      <c r="W28" s="146"/>
      <c r="X28" s="146"/>
      <c r="Y28" s="146"/>
      <c r="AI28" s="293"/>
      <c r="AJ28" s="293"/>
      <c r="AK28" s="293"/>
      <c r="AL28" s="293"/>
      <c r="AM28" s="293"/>
    </row>
    <row r="29" spans="1:39" x14ac:dyDescent="0.25">
      <c r="A29" s="299"/>
      <c r="B29" s="337" t="s">
        <v>955</v>
      </c>
      <c r="C29" s="163"/>
      <c r="D29" s="141">
        <f>'Financial impact (cash)'!D21*'Unit costs'!$H$141*'Inputs and eligible population'!$K$114</f>
        <v>0</v>
      </c>
      <c r="E29" s="141">
        <f>'Financial impact (cash)'!E21*'Unit costs'!$H$142*'Inputs and eligible population'!$K$114</f>
        <v>0</v>
      </c>
      <c r="F29" s="141">
        <f>'Financial impact (cash)'!F21*'Unit costs'!$H$143*'Inputs and eligible population'!$K$114</f>
        <v>0</v>
      </c>
      <c r="G29" s="141">
        <f>'Financial impact (cash)'!G21*'Unit costs'!$H$144*'Inputs and eligible population'!$K$114</f>
        <v>0</v>
      </c>
      <c r="H29" s="141">
        <f>'Financial impact (cash)'!H21*'Unit costs'!$H$145*'Inputs and eligible population'!$K$114</f>
        <v>0</v>
      </c>
      <c r="I29" s="141">
        <f>'Financial impact (cash)'!I21*'Unit costs'!$H$146*'Inputs and eligible population'!$K$114</f>
        <v>0</v>
      </c>
      <c r="J29" s="394"/>
      <c r="K29" s="223"/>
      <c r="L29" s="223"/>
      <c r="M29" s="223"/>
      <c r="N29" s="223"/>
      <c r="O29" s="223"/>
      <c r="P29" s="223"/>
      <c r="Q29" s="146"/>
      <c r="R29" s="146"/>
      <c r="S29" s="146"/>
      <c r="T29" s="146"/>
      <c r="U29" s="146"/>
      <c r="V29" s="146"/>
      <c r="W29" s="146"/>
      <c r="X29" s="146"/>
      <c r="Y29" s="146"/>
      <c r="AI29" s="293"/>
      <c r="AJ29" s="293"/>
      <c r="AK29" s="293"/>
      <c r="AL29" s="293"/>
      <c r="AM29" s="293"/>
    </row>
    <row r="30" spans="1:39" x14ac:dyDescent="0.25">
      <c r="A30" s="299"/>
      <c r="B30" s="337" t="s">
        <v>1014</v>
      </c>
      <c r="C30" s="163"/>
      <c r="D30" s="141">
        <f>'Financial impact (cash)'!D22*'Unit costs'!$H$166*'Inputs and eligible population'!$L$114</f>
        <v>0</v>
      </c>
      <c r="E30" s="141">
        <f>'Financial impact (cash)'!E22*'Unit costs'!$H$167*'Inputs and eligible population'!$L$114</f>
        <v>0</v>
      </c>
      <c r="F30" s="141">
        <f>'Financial impact (cash)'!F22*'Unit costs'!$H$168*'Inputs and eligible population'!$L$114</f>
        <v>0</v>
      </c>
      <c r="G30" s="141">
        <f>'Financial impact (cash)'!G22*'Unit costs'!$H$169*'Inputs and eligible population'!$L$114</f>
        <v>0</v>
      </c>
      <c r="H30" s="141">
        <f>'Financial impact (cash)'!H22*'Unit costs'!$H$170*'Inputs and eligible population'!$L$114</f>
        <v>0</v>
      </c>
      <c r="I30" s="141">
        <f>'Financial impact (cash)'!I22*'Unit costs'!$H$171*'Inputs and eligible population'!$L$114</f>
        <v>0</v>
      </c>
      <c r="J30" s="394"/>
      <c r="K30" s="223"/>
      <c r="L30" s="223"/>
      <c r="M30" s="223"/>
      <c r="N30" s="223"/>
      <c r="O30" s="223"/>
      <c r="P30" s="223"/>
      <c r="Q30" s="146"/>
      <c r="R30" s="146"/>
      <c r="S30" s="146"/>
      <c r="T30" s="146"/>
      <c r="U30" s="146"/>
      <c r="V30" s="146"/>
      <c r="W30" s="146"/>
      <c r="X30" s="146"/>
      <c r="Y30" s="146"/>
      <c r="AI30" s="293"/>
      <c r="AJ30" s="293"/>
      <c r="AK30" s="293"/>
      <c r="AL30" s="293"/>
      <c r="AM30" s="293"/>
    </row>
    <row r="31" spans="1:39" x14ac:dyDescent="0.25">
      <c r="A31" s="299"/>
      <c r="B31" s="502"/>
      <c r="C31" s="290"/>
      <c r="D31" s="197">
        <f>SUM(D24:D30)</f>
        <v>0</v>
      </c>
      <c r="E31" s="197">
        <f t="shared" ref="E31:I31" si="10">SUM(E24:E30)</f>
        <v>0</v>
      </c>
      <c r="F31" s="197">
        <f t="shared" si="10"/>
        <v>0</v>
      </c>
      <c r="G31" s="197">
        <f t="shared" si="10"/>
        <v>0</v>
      </c>
      <c r="H31" s="197">
        <f t="shared" si="10"/>
        <v>0</v>
      </c>
      <c r="I31" s="197">
        <f t="shared" si="10"/>
        <v>0</v>
      </c>
      <c r="J31" s="394"/>
      <c r="K31" s="223"/>
      <c r="L31" s="223"/>
      <c r="M31" s="223"/>
      <c r="N31" s="223"/>
      <c r="O31" s="223"/>
      <c r="P31" s="223"/>
      <c r="Q31" s="146"/>
      <c r="R31" s="146"/>
      <c r="S31" s="146"/>
      <c r="T31" s="146"/>
      <c r="U31" s="146"/>
      <c r="V31" s="146"/>
      <c r="W31" s="146"/>
      <c r="X31" s="146"/>
      <c r="Y31" s="146"/>
      <c r="AI31" s="293"/>
      <c r="AJ31" s="293"/>
      <c r="AK31" s="293"/>
      <c r="AL31" s="293"/>
      <c r="AM31" s="293"/>
    </row>
    <row r="32" spans="1:39" x14ac:dyDescent="0.25">
      <c r="A32" s="299"/>
      <c r="B32" s="265"/>
      <c r="C32" s="265"/>
      <c r="D32" s="292" t="s">
        <v>756</v>
      </c>
      <c r="E32" s="197">
        <f>E31-$D$31</f>
        <v>0</v>
      </c>
      <c r="F32" s="197">
        <f>F31-$D$31</f>
        <v>0</v>
      </c>
      <c r="G32" s="197">
        <f>G31-$D$31</f>
        <v>0</v>
      </c>
      <c r="H32" s="197">
        <f>H31-$D$31</f>
        <v>0</v>
      </c>
      <c r="I32" s="197">
        <f>I31-$D$31</f>
        <v>0</v>
      </c>
      <c r="J32" s="394"/>
      <c r="K32" s="223"/>
      <c r="L32" s="223"/>
      <c r="M32" s="223"/>
      <c r="N32" s="223"/>
      <c r="O32" s="223"/>
      <c r="P32" s="223"/>
      <c r="Q32" s="146"/>
      <c r="R32" s="146"/>
      <c r="S32" s="146"/>
      <c r="T32" s="146"/>
      <c r="U32" s="146"/>
      <c r="V32" s="146"/>
      <c r="W32" s="146"/>
      <c r="X32" s="146"/>
      <c r="Y32" s="146"/>
      <c r="AI32" s="293"/>
      <c r="AJ32" s="293"/>
      <c r="AK32" s="293"/>
      <c r="AL32" s="293"/>
      <c r="AM32" s="293"/>
    </row>
    <row r="33" spans="1:39" x14ac:dyDescent="0.25">
      <c r="A33" s="299"/>
      <c r="B33" s="321"/>
      <c r="C33" s="304"/>
      <c r="D33" s="305"/>
      <c r="E33" s="306"/>
      <c r="F33" s="299"/>
      <c r="G33" s="299"/>
      <c r="H33" s="299"/>
      <c r="I33" s="303"/>
      <c r="J33" s="223"/>
      <c r="K33" s="223"/>
      <c r="L33" s="223"/>
      <c r="M33" s="223"/>
      <c r="N33" s="223"/>
      <c r="O33" s="223"/>
      <c r="P33" s="223"/>
      <c r="Q33" s="146"/>
      <c r="R33" s="146"/>
      <c r="S33" s="146"/>
      <c r="T33" s="146"/>
      <c r="U33" s="146"/>
      <c r="V33" s="146"/>
      <c r="W33" s="146"/>
      <c r="X33" s="146"/>
      <c r="Y33" s="146"/>
      <c r="AI33" s="293"/>
      <c r="AJ33" s="293"/>
      <c r="AK33" s="293"/>
      <c r="AL33" s="293"/>
      <c r="AM33" s="293"/>
    </row>
    <row r="34" spans="1:39" x14ac:dyDescent="0.25">
      <c r="A34" s="299"/>
      <c r="B34" s="503" t="s">
        <v>1012</v>
      </c>
      <c r="C34" s="373"/>
      <c r="D34" s="373"/>
      <c r="E34" s="373"/>
      <c r="F34" s="373"/>
      <c r="G34" s="373"/>
      <c r="H34" s="373"/>
      <c r="I34" s="222"/>
      <c r="J34" s="223"/>
      <c r="K34" s="223"/>
      <c r="L34" s="223"/>
      <c r="M34" s="223"/>
      <c r="N34" s="223"/>
      <c r="O34" s="223"/>
      <c r="P34" s="223"/>
      <c r="Q34" s="146"/>
      <c r="R34" s="146"/>
      <c r="S34" s="146"/>
      <c r="T34" s="146"/>
      <c r="U34" s="146"/>
      <c r="V34" s="146"/>
      <c r="W34" s="146"/>
      <c r="X34" s="146"/>
      <c r="Y34" s="146"/>
      <c r="AI34" s="293"/>
      <c r="AJ34" s="293"/>
      <c r="AK34" s="293"/>
      <c r="AL34" s="293"/>
      <c r="AM34" s="293"/>
    </row>
    <row r="35" spans="1:39" ht="45" x14ac:dyDescent="0.25">
      <c r="A35" s="307"/>
      <c r="B35" s="286" t="s">
        <v>108</v>
      </c>
      <c r="C35" s="180" t="s">
        <v>755</v>
      </c>
      <c r="D35" s="392" t="s">
        <v>743</v>
      </c>
      <c r="E35" s="264" t="s">
        <v>54</v>
      </c>
      <c r="F35" s="264" t="s">
        <v>55</v>
      </c>
      <c r="G35" s="179" t="s">
        <v>744</v>
      </c>
      <c r="H35" s="179" t="s">
        <v>745</v>
      </c>
      <c r="I35" s="264" t="s">
        <v>746</v>
      </c>
      <c r="J35" s="223"/>
      <c r="K35" s="223"/>
      <c r="L35" s="223"/>
      <c r="M35" s="223"/>
      <c r="N35" s="223"/>
      <c r="O35" s="223"/>
      <c r="P35" s="223"/>
      <c r="Q35" s="146"/>
      <c r="R35" s="146"/>
      <c r="S35" s="146"/>
      <c r="T35" s="146"/>
      <c r="U35" s="146"/>
      <c r="V35" s="146"/>
      <c r="W35" s="146"/>
      <c r="X35" s="146"/>
      <c r="Y35" s="146"/>
      <c r="AI35" s="293"/>
      <c r="AJ35" s="293"/>
      <c r="AK35" s="293"/>
      <c r="AL35" s="293"/>
      <c r="AM35" s="293"/>
    </row>
    <row r="36" spans="1:39" x14ac:dyDescent="0.25">
      <c r="A36" s="307"/>
      <c r="B36" s="337" t="s">
        <v>957</v>
      </c>
      <c r="C36" s="163"/>
      <c r="D36" s="141">
        <f>'Financial impact (cash)'!D14*'Unit costs'!$H$18*'Inputs and eligible population'!$F$115</f>
        <v>0</v>
      </c>
      <c r="E36" s="141">
        <f>'Financial impact (cash)'!E14*'Unit costs'!$H$18*'Inputs and eligible population'!$F$115</f>
        <v>0</v>
      </c>
      <c r="F36" s="141">
        <f>'Financial impact (cash)'!F14*'Unit costs'!$H$18*'Inputs and eligible population'!$F$115</f>
        <v>0</v>
      </c>
      <c r="G36" s="141">
        <f>'Financial impact (cash)'!G14*'Unit costs'!$H$18*'Inputs and eligible population'!$F$115</f>
        <v>0</v>
      </c>
      <c r="H36" s="141">
        <f>'Financial impact (cash)'!H14*'Unit costs'!$H$18*'Inputs and eligible population'!$F$115</f>
        <v>0</v>
      </c>
      <c r="I36" s="141">
        <f>'Financial impact (cash)'!I14*'Unit costs'!$H$18*'Inputs and eligible population'!$F$115</f>
        <v>0</v>
      </c>
      <c r="J36" s="223"/>
      <c r="K36" s="223"/>
      <c r="L36" s="223"/>
      <c r="M36" s="223"/>
      <c r="N36" s="223"/>
      <c r="O36" s="223"/>
      <c r="P36" s="223"/>
      <c r="Q36" s="146"/>
      <c r="R36" s="146"/>
      <c r="S36" s="146"/>
      <c r="T36" s="146"/>
      <c r="U36" s="146"/>
      <c r="V36" s="146"/>
      <c r="W36" s="146"/>
      <c r="X36" s="146"/>
      <c r="Y36" s="146"/>
      <c r="AI36" s="293"/>
      <c r="AJ36" s="293"/>
      <c r="AK36" s="293"/>
      <c r="AL36" s="293"/>
      <c r="AM36" s="293"/>
    </row>
    <row r="37" spans="1:39" x14ac:dyDescent="0.25">
      <c r="A37" s="299"/>
      <c r="B37" s="337" t="s">
        <v>956</v>
      </c>
      <c r="C37" s="163"/>
      <c r="D37" s="141">
        <f>'Financial impact (cash)'!D15*'Unit costs'!$H$41*'Inputs and eligible population'!$G$115</f>
        <v>0</v>
      </c>
      <c r="E37" s="141">
        <f>'Financial impact (cash)'!E15*'Unit costs'!$H$41*'Inputs and eligible population'!$G$115</f>
        <v>0</v>
      </c>
      <c r="F37" s="141">
        <f>'Financial impact (cash)'!F15*'Unit costs'!$H$41*'Inputs and eligible population'!$G$115</f>
        <v>0</v>
      </c>
      <c r="G37" s="141">
        <f>'Financial impact (cash)'!G15*'Unit costs'!$H$41*'Inputs and eligible population'!$G$115</f>
        <v>0</v>
      </c>
      <c r="H37" s="141">
        <f>'Financial impact (cash)'!H15*'Unit costs'!$H$41*'Inputs and eligible population'!$G$115</f>
        <v>0</v>
      </c>
      <c r="I37" s="141">
        <f>'Financial impact (cash)'!I15*'Unit costs'!$H$41*'Inputs and eligible population'!$G$115</f>
        <v>0</v>
      </c>
      <c r="J37" s="223"/>
      <c r="K37" s="223"/>
      <c r="L37" s="223"/>
      <c r="M37" s="223"/>
      <c r="N37" s="223"/>
      <c r="O37" s="223"/>
      <c r="P37" s="223"/>
      <c r="Q37" s="146"/>
      <c r="R37" s="146"/>
      <c r="S37" s="146"/>
      <c r="T37" s="146"/>
      <c r="U37" s="146"/>
      <c r="V37" s="146"/>
      <c r="W37" s="146"/>
      <c r="X37" s="146"/>
      <c r="Y37" s="146"/>
      <c r="AI37" s="293"/>
      <c r="AJ37" s="293"/>
      <c r="AK37" s="293"/>
      <c r="AL37" s="293"/>
      <c r="AM37" s="293"/>
    </row>
    <row r="38" spans="1:39" x14ac:dyDescent="0.25">
      <c r="A38" s="307"/>
      <c r="B38" s="337" t="s">
        <v>952</v>
      </c>
      <c r="C38" s="163"/>
      <c r="D38" s="141">
        <f>'Financial impact (cash)'!D18*'Unit costs'!$H$66*'Inputs and eligible population'!$H$115</f>
        <v>0</v>
      </c>
      <c r="E38" s="141">
        <f>'Financial impact (cash)'!E18*'Unit costs'!$H$66*'Inputs and eligible population'!$H$115</f>
        <v>0</v>
      </c>
      <c r="F38" s="141">
        <f>'Financial impact (cash)'!F18*'Unit costs'!$H$66*'Inputs and eligible population'!$H$115</f>
        <v>0</v>
      </c>
      <c r="G38" s="141">
        <f>'Financial impact (cash)'!G18*'Unit costs'!$H$66*'Inputs and eligible population'!$H$115</f>
        <v>0</v>
      </c>
      <c r="H38" s="141">
        <f>'Financial impact (cash)'!H18*'Unit costs'!$H$66*'Inputs and eligible population'!$H$115</f>
        <v>0</v>
      </c>
      <c r="I38" s="141">
        <f>'Financial impact (cash)'!I18*'Unit costs'!$H$66*'Inputs and eligible population'!$H$115</f>
        <v>0</v>
      </c>
      <c r="J38" s="223"/>
      <c r="K38" s="223"/>
      <c r="L38" s="223"/>
      <c r="M38" s="223"/>
      <c r="N38" s="223"/>
      <c r="O38" s="223"/>
      <c r="P38" s="223"/>
      <c r="Q38" s="146"/>
      <c r="R38" s="146"/>
      <c r="S38" s="146"/>
      <c r="T38" s="146"/>
      <c r="U38" s="146"/>
      <c r="V38" s="146"/>
      <c r="W38" s="146"/>
      <c r="X38" s="146"/>
      <c r="Y38" s="146"/>
      <c r="AI38" s="293"/>
      <c r="AJ38" s="293"/>
      <c r="AK38" s="293"/>
      <c r="AL38" s="293"/>
      <c r="AM38" s="293"/>
    </row>
    <row r="39" spans="1:39" x14ac:dyDescent="0.25">
      <c r="A39" s="307"/>
      <c r="B39" s="337" t="s">
        <v>953</v>
      </c>
      <c r="C39" s="163"/>
      <c r="D39" s="141">
        <f>'Financial impact (cash)'!D19*'Unit costs'!$H$91*'Inputs and eligible population'!$I$115</f>
        <v>0</v>
      </c>
      <c r="E39" s="141">
        <f>'Financial impact (cash)'!E19*'Unit costs'!$H$92*'Inputs and eligible population'!$I$115</f>
        <v>0</v>
      </c>
      <c r="F39" s="141">
        <f>'Financial impact (cash)'!F19*'Unit costs'!$H$93*'Inputs and eligible population'!$I$115</f>
        <v>0</v>
      </c>
      <c r="G39" s="141">
        <f>'Financial impact (cash)'!G19*'Unit costs'!$H$94*'Inputs and eligible population'!$I$115</f>
        <v>0</v>
      </c>
      <c r="H39" s="141">
        <f>'Financial impact (cash)'!H19*'Unit costs'!$H$95*'Inputs and eligible population'!$I$115</f>
        <v>0</v>
      </c>
      <c r="I39" s="141">
        <f>'Financial impact (cash)'!I19*'Unit costs'!$H$96*'Inputs and eligible population'!$I$115</f>
        <v>0</v>
      </c>
      <c r="J39" s="223"/>
      <c r="K39" s="223"/>
      <c r="L39" s="223"/>
      <c r="M39" s="223"/>
      <c r="N39" s="223"/>
      <c r="O39" s="223"/>
      <c r="P39" s="223"/>
      <c r="Q39" s="146"/>
      <c r="R39" s="146"/>
      <c r="S39" s="146"/>
      <c r="T39" s="146"/>
      <c r="U39" s="146"/>
      <c r="V39" s="146"/>
      <c r="W39" s="146"/>
      <c r="X39" s="146"/>
      <c r="Y39" s="146"/>
      <c r="AI39" s="293"/>
      <c r="AJ39" s="293"/>
      <c r="AK39" s="293"/>
      <c r="AL39" s="293"/>
      <c r="AM39" s="293"/>
    </row>
    <row r="40" spans="1:39" x14ac:dyDescent="0.25">
      <c r="A40" s="307"/>
      <c r="B40" s="337" t="s">
        <v>954</v>
      </c>
      <c r="C40" s="163"/>
      <c r="D40" s="141">
        <f>'Financial impact (cash)'!D20*'Unit costs'!$H$116*'Inputs and eligible population'!$J$115</f>
        <v>0</v>
      </c>
      <c r="E40" s="141">
        <f>'Financial impact (cash)'!E20*'Unit costs'!$H$117*'Inputs and eligible population'!$J$115</f>
        <v>0</v>
      </c>
      <c r="F40" s="141">
        <f>'Financial impact (cash)'!F20*'Unit costs'!$H$118*'Inputs and eligible population'!$J$115</f>
        <v>0</v>
      </c>
      <c r="G40" s="141">
        <f>'Financial impact (cash)'!G20*'Unit costs'!$H$119*'Inputs and eligible population'!$J$115</f>
        <v>0</v>
      </c>
      <c r="H40" s="141">
        <f>'Financial impact (cash)'!H20*'Unit costs'!$H$120*'Inputs and eligible population'!$J$115</f>
        <v>0</v>
      </c>
      <c r="I40" s="141">
        <f>'Financial impact (cash)'!I20*'Unit costs'!$H$121*'Inputs and eligible population'!$J$115</f>
        <v>0</v>
      </c>
      <c r="J40" s="223"/>
      <c r="K40" s="223"/>
      <c r="L40" s="223"/>
      <c r="M40" s="223"/>
      <c r="N40" s="223"/>
      <c r="O40" s="223"/>
      <c r="P40" s="223"/>
      <c r="Q40" s="146"/>
      <c r="R40" s="146"/>
      <c r="S40" s="146"/>
      <c r="T40" s="146"/>
      <c r="U40" s="146"/>
      <c r="V40" s="146"/>
      <c r="W40" s="146"/>
      <c r="X40" s="146"/>
      <c r="Y40" s="146"/>
      <c r="AI40" s="293"/>
      <c r="AJ40" s="293"/>
      <c r="AK40" s="293"/>
      <c r="AL40" s="293"/>
      <c r="AM40" s="293"/>
    </row>
    <row r="41" spans="1:39" x14ac:dyDescent="0.25">
      <c r="A41" s="307"/>
      <c r="B41" s="337" t="s">
        <v>955</v>
      </c>
      <c r="C41" s="163"/>
      <c r="D41" s="141">
        <f>'Financial impact (cash)'!D21*'Unit costs'!$H$141*'Inputs and eligible population'!$K$115</f>
        <v>0</v>
      </c>
      <c r="E41" s="141">
        <f>'Financial impact (cash)'!E21*'Unit costs'!$H$142*'Inputs and eligible population'!$K$115</f>
        <v>0</v>
      </c>
      <c r="F41" s="141">
        <f>'Financial impact (cash)'!F21*'Unit costs'!$H$143*'Inputs and eligible population'!$K$115</f>
        <v>0</v>
      </c>
      <c r="G41" s="141">
        <f>'Financial impact (cash)'!G21*'Unit costs'!$H$144*'Inputs and eligible population'!$K$115</f>
        <v>0</v>
      </c>
      <c r="H41" s="141">
        <f>'Financial impact (cash)'!H21*'Unit costs'!$H$145*'Inputs and eligible population'!$K$115</f>
        <v>0</v>
      </c>
      <c r="I41" s="141">
        <f>'Financial impact (cash)'!I21*'Unit costs'!$H$146*'Inputs and eligible population'!$K$115</f>
        <v>0</v>
      </c>
      <c r="J41" s="223"/>
      <c r="K41" s="223"/>
      <c r="L41" s="223"/>
      <c r="M41" s="223"/>
      <c r="N41" s="223"/>
      <c r="O41" s="223"/>
      <c r="P41" s="223"/>
      <c r="Q41" s="146"/>
      <c r="R41" s="146"/>
      <c r="S41" s="146"/>
      <c r="T41" s="146"/>
      <c r="U41" s="146"/>
      <c r="V41" s="146"/>
      <c r="W41" s="146"/>
      <c r="X41" s="146"/>
      <c r="Y41" s="146"/>
      <c r="AI41" s="293"/>
      <c r="AJ41" s="293"/>
      <c r="AK41" s="293"/>
      <c r="AL41" s="293"/>
      <c r="AM41" s="293"/>
    </row>
    <row r="42" spans="1:39" x14ac:dyDescent="0.25">
      <c r="A42" s="307"/>
      <c r="B42" s="337" t="s">
        <v>1014</v>
      </c>
      <c r="C42" s="163"/>
      <c r="D42" s="141">
        <f>'Financial impact (cash)'!D22*'Unit costs'!$H$166*'Inputs and eligible population'!$K$115</f>
        <v>0</v>
      </c>
      <c r="E42" s="141">
        <f>'Financial impact (cash)'!E22*'Unit costs'!$H$167*'Inputs and eligible population'!$K$115</f>
        <v>0</v>
      </c>
      <c r="F42" s="141">
        <f>'Financial impact (cash)'!F22*'Unit costs'!$H$168*'Inputs and eligible population'!$K$115</f>
        <v>0</v>
      </c>
      <c r="G42" s="141">
        <f>'Financial impact (cash)'!G22*'Unit costs'!$H$169*'Inputs and eligible population'!$K$115</f>
        <v>0</v>
      </c>
      <c r="H42" s="141">
        <f>'Financial impact (cash)'!H22*'Unit costs'!$H$170*'Inputs and eligible population'!$K$115</f>
        <v>0</v>
      </c>
      <c r="I42" s="141">
        <f>'Financial impact (cash)'!I22*'Unit costs'!$H$171*'Inputs and eligible population'!$K$115</f>
        <v>0</v>
      </c>
      <c r="J42" s="223"/>
      <c r="K42" s="223"/>
      <c r="L42" s="223"/>
      <c r="M42" s="223"/>
      <c r="N42" s="223"/>
      <c r="O42" s="223"/>
      <c r="P42" s="223"/>
      <c r="Q42" s="146"/>
      <c r="R42" s="146"/>
      <c r="S42" s="146"/>
      <c r="T42" s="146"/>
      <c r="U42" s="146"/>
      <c r="V42" s="146"/>
      <c r="W42" s="146"/>
      <c r="X42" s="146"/>
      <c r="Y42" s="146"/>
      <c r="AI42" s="293"/>
      <c r="AJ42" s="293"/>
      <c r="AK42" s="293"/>
      <c r="AL42" s="293"/>
      <c r="AM42" s="293"/>
    </row>
    <row r="43" spans="1:39" x14ac:dyDescent="0.25">
      <c r="A43" s="299"/>
      <c r="B43" s="287"/>
      <c r="C43" s="290"/>
      <c r="D43" s="197">
        <f>SUM(D36:D42)</f>
        <v>0</v>
      </c>
      <c r="E43" s="197">
        <f t="shared" ref="E43:I43" si="11">SUM(E36:E42)</f>
        <v>0</v>
      </c>
      <c r="F43" s="197">
        <f t="shared" si="11"/>
        <v>0</v>
      </c>
      <c r="G43" s="197">
        <f t="shared" si="11"/>
        <v>0</v>
      </c>
      <c r="H43" s="197">
        <f t="shared" si="11"/>
        <v>0</v>
      </c>
      <c r="I43" s="197">
        <f t="shared" si="11"/>
        <v>0</v>
      </c>
      <c r="J43" s="223"/>
      <c r="K43" s="223"/>
      <c r="L43" s="223"/>
      <c r="M43" s="223"/>
      <c r="N43" s="223"/>
      <c r="O43" s="223"/>
      <c r="P43" s="223"/>
      <c r="Q43" s="146"/>
      <c r="R43" s="146"/>
      <c r="S43" s="146"/>
      <c r="T43" s="146"/>
      <c r="U43" s="146"/>
      <c r="V43" s="146"/>
      <c r="W43" s="146"/>
      <c r="X43" s="146"/>
      <c r="Y43" s="146"/>
      <c r="AI43" s="293"/>
      <c r="AJ43" s="293"/>
      <c r="AK43" s="293"/>
      <c r="AL43" s="293"/>
      <c r="AM43" s="293"/>
    </row>
    <row r="44" spans="1:39" x14ac:dyDescent="0.25">
      <c r="A44" s="307"/>
      <c r="B44" s="313"/>
      <c r="C44" s="265"/>
      <c r="D44" s="292" t="s">
        <v>756</v>
      </c>
      <c r="E44" s="197">
        <f>E43-$D$43</f>
        <v>0</v>
      </c>
      <c r="F44" s="197">
        <f t="shared" ref="F44:I44" si="12">F43-$D$43</f>
        <v>0</v>
      </c>
      <c r="G44" s="197">
        <f t="shared" si="12"/>
        <v>0</v>
      </c>
      <c r="H44" s="197">
        <f t="shared" si="12"/>
        <v>0</v>
      </c>
      <c r="I44" s="197">
        <f t="shared" si="12"/>
        <v>0</v>
      </c>
      <c r="J44" s="223"/>
      <c r="K44" s="223"/>
      <c r="L44" s="223"/>
      <c r="M44" s="223"/>
      <c r="N44" s="223"/>
      <c r="O44" s="223"/>
      <c r="P44" s="223"/>
      <c r="Q44" s="146"/>
      <c r="R44" s="146"/>
      <c r="S44" s="146"/>
      <c r="T44" s="146"/>
      <c r="U44" s="146"/>
      <c r="V44" s="146"/>
      <c r="W44" s="146"/>
      <c r="X44" s="146"/>
      <c r="Y44" s="146"/>
      <c r="AI44" s="293"/>
      <c r="AJ44" s="293"/>
      <c r="AK44" s="293"/>
      <c r="AL44" s="293"/>
      <c r="AM44" s="293"/>
    </row>
    <row r="45" spans="1:39" x14ac:dyDescent="0.25">
      <c r="A45" s="307"/>
      <c r="B45" s="299"/>
      <c r="C45" s="299"/>
      <c r="D45" s="504"/>
      <c r="E45" s="505"/>
      <c r="F45" s="505"/>
      <c r="G45" s="505"/>
      <c r="H45" s="299"/>
      <c r="I45" s="299"/>
      <c r="J45" s="299"/>
      <c r="K45" s="223"/>
      <c r="L45" s="223"/>
      <c r="M45" s="223"/>
      <c r="N45" s="223"/>
      <c r="O45" s="223"/>
      <c r="P45" s="223"/>
      <c r="Q45" s="146"/>
      <c r="R45" s="146"/>
      <c r="S45" s="146"/>
      <c r="T45" s="146"/>
      <c r="U45" s="146"/>
      <c r="V45" s="146"/>
      <c r="W45" s="146"/>
      <c r="X45" s="146"/>
      <c r="Y45" s="146"/>
      <c r="AI45" s="293"/>
      <c r="AJ45" s="293"/>
      <c r="AK45" s="293"/>
      <c r="AL45" s="293"/>
      <c r="AM45" s="293"/>
    </row>
    <row r="46" spans="1:39" x14ac:dyDescent="0.25">
      <c r="A46" s="307"/>
      <c r="B46" s="321"/>
      <c r="C46" s="305"/>
      <c r="D46" s="304"/>
      <c r="E46" s="305"/>
      <c r="F46" s="306"/>
      <c r="G46" s="299"/>
      <c r="H46" s="299"/>
      <c r="I46" s="299"/>
      <c r="J46" s="299"/>
      <c r="K46" s="223"/>
      <c r="L46" s="223"/>
      <c r="M46" s="223"/>
      <c r="N46" s="223"/>
      <c r="O46" s="223"/>
      <c r="P46" s="223"/>
      <c r="Q46" s="146"/>
      <c r="R46" s="146"/>
      <c r="S46" s="146"/>
      <c r="T46" s="146"/>
      <c r="U46" s="146"/>
      <c r="V46" s="146"/>
      <c r="W46" s="146"/>
      <c r="X46" s="146"/>
      <c r="Y46" s="146"/>
      <c r="AI46" s="293"/>
      <c r="AJ46" s="293"/>
      <c r="AK46" s="293"/>
      <c r="AL46" s="293"/>
      <c r="AM46" s="293"/>
    </row>
    <row r="47" spans="1:39" x14ac:dyDescent="0.25">
      <c r="A47" s="307"/>
      <c r="B47" s="372" t="s">
        <v>107</v>
      </c>
      <c r="C47" s="373"/>
      <c r="D47" s="373"/>
      <c r="E47" s="373"/>
      <c r="F47" s="373"/>
      <c r="G47" s="373"/>
      <c r="H47" s="373"/>
      <c r="I47" s="373"/>
      <c r="J47" s="394"/>
      <c r="K47" s="223"/>
      <c r="L47" s="223"/>
      <c r="M47" s="223"/>
      <c r="N47" s="223"/>
      <c r="O47" s="223"/>
      <c r="P47" s="223"/>
      <c r="Q47" s="146"/>
      <c r="R47" s="146"/>
      <c r="S47" s="146"/>
      <c r="T47" s="146"/>
      <c r="U47" s="146"/>
      <c r="V47" s="146"/>
      <c r="W47" s="146"/>
      <c r="X47" s="146"/>
      <c r="Y47" s="146"/>
      <c r="AI47" s="293"/>
      <c r="AJ47" s="293"/>
      <c r="AK47" s="293"/>
      <c r="AL47" s="293"/>
      <c r="AM47" s="293"/>
    </row>
    <row r="48" spans="1:39" ht="72.75" customHeight="1" x14ac:dyDescent="0.25">
      <c r="A48" s="307"/>
      <c r="B48" s="318" t="s">
        <v>108</v>
      </c>
      <c r="C48" s="180" t="s">
        <v>109</v>
      </c>
      <c r="D48" s="392" t="s">
        <v>743</v>
      </c>
      <c r="E48" s="264" t="s">
        <v>54</v>
      </c>
      <c r="F48" s="264" t="s">
        <v>55</v>
      </c>
      <c r="G48" s="179" t="s">
        <v>744</v>
      </c>
      <c r="H48" s="179" t="s">
        <v>745</v>
      </c>
      <c r="I48" s="264" t="s">
        <v>746</v>
      </c>
      <c r="J48" s="394"/>
      <c r="K48" s="392" t="s">
        <v>1020</v>
      </c>
      <c r="L48" s="525" t="s">
        <v>1021</v>
      </c>
      <c r="M48" s="525" t="s">
        <v>1022</v>
      </c>
      <c r="N48" s="393" t="s">
        <v>1023</v>
      </c>
      <c r="O48" s="393" t="s">
        <v>1024</v>
      </c>
      <c r="P48" s="525" t="s">
        <v>1025</v>
      </c>
      <c r="Q48" s="146"/>
      <c r="R48" s="146"/>
      <c r="S48" s="146"/>
      <c r="T48" s="146"/>
      <c r="U48" s="146"/>
      <c r="V48" s="146"/>
      <c r="W48" s="146"/>
      <c r="X48" s="146"/>
      <c r="Y48" s="146"/>
      <c r="AI48" s="293"/>
      <c r="AJ48" s="293"/>
      <c r="AK48" s="293"/>
      <c r="AL48" s="293"/>
      <c r="AM48" s="293"/>
    </row>
    <row r="49" spans="1:39" x14ac:dyDescent="0.25">
      <c r="A49" s="307"/>
      <c r="B49" s="308" t="s">
        <v>977</v>
      </c>
      <c r="C49" s="296">
        <f>'Unit costs'!I18</f>
        <v>99</v>
      </c>
      <c r="D49" s="141">
        <f>D24+D25+D36+D37</f>
        <v>0</v>
      </c>
      <c r="E49" s="141">
        <f t="shared" ref="E49:I49" si="13">E24+E25+E36+E37</f>
        <v>0</v>
      </c>
      <c r="F49" s="141">
        <f t="shared" si="13"/>
        <v>0</v>
      </c>
      <c r="G49" s="141">
        <f t="shared" si="13"/>
        <v>0</v>
      </c>
      <c r="H49" s="141">
        <f t="shared" si="13"/>
        <v>0</v>
      </c>
      <c r="I49" s="141">
        <f t="shared" si="13"/>
        <v>0</v>
      </c>
      <c r="J49" s="394"/>
      <c r="K49" s="296">
        <f>(D49*$C$49)/1000</f>
        <v>0</v>
      </c>
      <c r="L49" s="296">
        <f t="shared" ref="L49:P49" si="14">(E49*$C$49)/1000</f>
        <v>0</v>
      </c>
      <c r="M49" s="296">
        <f t="shared" si="14"/>
        <v>0</v>
      </c>
      <c r="N49" s="296">
        <f t="shared" si="14"/>
        <v>0</v>
      </c>
      <c r="O49" s="296">
        <f t="shared" si="14"/>
        <v>0</v>
      </c>
      <c r="P49" s="296">
        <f t="shared" si="14"/>
        <v>0</v>
      </c>
      <c r="Q49" s="146"/>
      <c r="R49" s="146"/>
      <c r="S49" s="146"/>
      <c r="T49" s="146"/>
      <c r="U49" s="146"/>
      <c r="V49" s="146"/>
      <c r="W49" s="146"/>
      <c r="X49" s="146"/>
      <c r="Y49" s="146"/>
      <c r="AI49" s="293"/>
      <c r="AJ49" s="293"/>
      <c r="AK49" s="293"/>
      <c r="AL49" s="293"/>
      <c r="AM49" s="293"/>
    </row>
    <row r="50" spans="1:39" x14ac:dyDescent="0.25">
      <c r="A50" s="299"/>
      <c r="B50" s="692" t="s">
        <v>977</v>
      </c>
      <c r="C50" s="296">
        <f>'Unit costs'!I66</f>
        <v>99</v>
      </c>
      <c r="D50" s="141">
        <f>D31+D43-D49</f>
        <v>0</v>
      </c>
      <c r="E50" s="141">
        <f t="shared" ref="E50:I50" si="15">E31+E43-E49</f>
        <v>0</v>
      </c>
      <c r="F50" s="141">
        <f t="shared" si="15"/>
        <v>0</v>
      </c>
      <c r="G50" s="141">
        <f t="shared" si="15"/>
        <v>0</v>
      </c>
      <c r="H50" s="141">
        <f t="shared" si="15"/>
        <v>0</v>
      </c>
      <c r="I50" s="141">
        <f t="shared" si="15"/>
        <v>0</v>
      </c>
      <c r="J50" s="394"/>
      <c r="K50" s="296">
        <f>(D50*$C$50)/1000</f>
        <v>0</v>
      </c>
      <c r="L50" s="296">
        <f t="shared" ref="L50:P50" si="16">(E50*$C$50)/1000</f>
        <v>0</v>
      </c>
      <c r="M50" s="296">
        <f t="shared" si="16"/>
        <v>0</v>
      </c>
      <c r="N50" s="296">
        <f t="shared" si="16"/>
        <v>0</v>
      </c>
      <c r="O50" s="296">
        <f t="shared" si="16"/>
        <v>0</v>
      </c>
      <c r="P50" s="296">
        <f t="shared" si="16"/>
        <v>0</v>
      </c>
      <c r="Q50" s="146"/>
      <c r="R50" s="146"/>
      <c r="S50" s="146"/>
      <c r="T50" s="146"/>
      <c r="U50" s="146"/>
      <c r="V50" s="146"/>
      <c r="W50" s="146"/>
      <c r="X50" s="146"/>
      <c r="Y50" s="146"/>
      <c r="AI50" s="293"/>
      <c r="AJ50" s="293"/>
      <c r="AK50" s="293"/>
      <c r="AL50" s="293"/>
      <c r="AM50" s="293"/>
    </row>
    <row r="51" spans="1:39" x14ac:dyDescent="0.25">
      <c r="A51" s="307"/>
      <c r="B51" s="322"/>
      <c r="C51" s="322"/>
      <c r="D51" s="197">
        <f t="shared" ref="D51:I51" si="17">SUM(D49:D50)</f>
        <v>0</v>
      </c>
      <c r="E51" s="197">
        <f t="shared" si="17"/>
        <v>0</v>
      </c>
      <c r="F51" s="197">
        <f t="shared" si="17"/>
        <v>0</v>
      </c>
      <c r="G51" s="197">
        <f t="shared" si="17"/>
        <v>0</v>
      </c>
      <c r="H51" s="197">
        <f t="shared" si="17"/>
        <v>0</v>
      </c>
      <c r="I51" s="197">
        <f t="shared" si="17"/>
        <v>0</v>
      </c>
      <c r="J51" s="394"/>
      <c r="K51" s="297">
        <f t="shared" ref="K51:P51" si="18">SUM(K49:K50)</f>
        <v>0</v>
      </c>
      <c r="L51" s="297">
        <f t="shared" si="18"/>
        <v>0</v>
      </c>
      <c r="M51" s="297">
        <f t="shared" si="18"/>
        <v>0</v>
      </c>
      <c r="N51" s="297">
        <f t="shared" si="18"/>
        <v>0</v>
      </c>
      <c r="O51" s="297">
        <f t="shared" si="18"/>
        <v>0</v>
      </c>
      <c r="P51" s="297">
        <f t="shared" si="18"/>
        <v>0</v>
      </c>
      <c r="Q51" s="146"/>
      <c r="R51" s="146"/>
      <c r="S51" s="146"/>
      <c r="T51" s="146"/>
      <c r="U51" s="146"/>
      <c r="V51" s="146"/>
      <c r="W51" s="146"/>
      <c r="X51" s="146"/>
      <c r="Y51" s="146"/>
      <c r="AI51" s="293"/>
      <c r="AJ51" s="293"/>
      <c r="AK51" s="293"/>
      <c r="AL51" s="293"/>
      <c r="AM51" s="293"/>
    </row>
    <row r="52" spans="1:39" x14ac:dyDescent="0.25">
      <c r="A52" s="307"/>
      <c r="B52" s="265"/>
      <c r="C52" s="265"/>
      <c r="D52" s="292" t="s">
        <v>757</v>
      </c>
      <c r="E52" s="197">
        <f>E51-D51</f>
        <v>0</v>
      </c>
      <c r="F52" s="197">
        <f>F51-$D$51</f>
        <v>0</v>
      </c>
      <c r="G52" s="197">
        <f t="shared" ref="G52:I52" si="19">G51-$D$51</f>
        <v>0</v>
      </c>
      <c r="H52" s="197">
        <f t="shared" si="19"/>
        <v>0</v>
      </c>
      <c r="I52" s="197">
        <f t="shared" si="19"/>
        <v>0</v>
      </c>
      <c r="J52" s="394"/>
      <c r="K52" s="526"/>
      <c r="L52" s="297">
        <f>L51-$K51</f>
        <v>0</v>
      </c>
      <c r="M52" s="297">
        <f t="shared" ref="M52:P52" si="20">M51-$K51</f>
        <v>0</v>
      </c>
      <c r="N52" s="297">
        <f t="shared" si="20"/>
        <v>0</v>
      </c>
      <c r="O52" s="297">
        <f t="shared" si="20"/>
        <v>0</v>
      </c>
      <c r="P52" s="297">
        <f t="shared" si="20"/>
        <v>0</v>
      </c>
      <c r="U52" s="146"/>
      <c r="AI52" s="293"/>
      <c r="AJ52" s="293"/>
      <c r="AK52" s="293"/>
      <c r="AL52" s="293"/>
      <c r="AM52" s="293"/>
    </row>
    <row r="53" spans="1:39" x14ac:dyDescent="0.25">
      <c r="A53" s="307"/>
      <c r="B53" s="321"/>
      <c r="C53" s="305"/>
      <c r="D53" s="304"/>
      <c r="E53" s="305"/>
      <c r="F53" s="306"/>
      <c r="G53" s="299"/>
      <c r="H53" s="299"/>
      <c r="I53" s="303"/>
      <c r="J53" s="223"/>
      <c r="K53" s="223"/>
      <c r="L53" s="223"/>
      <c r="M53" s="223"/>
      <c r="N53" s="223"/>
      <c r="O53" s="223"/>
      <c r="P53" s="223"/>
      <c r="U53" s="146"/>
      <c r="AI53" s="293"/>
      <c r="AJ53" s="293"/>
      <c r="AK53" s="293"/>
      <c r="AL53" s="293"/>
      <c r="AM53" s="293"/>
    </row>
    <row r="54" spans="1:39" x14ac:dyDescent="0.25">
      <c r="A54" s="307"/>
      <c r="B54" s="323" t="s">
        <v>758</v>
      </c>
      <c r="C54" s="309"/>
      <c r="D54" s="309"/>
      <c r="E54" s="310"/>
      <c r="F54" s="311"/>
      <c r="G54" s="312"/>
      <c r="H54" s="312"/>
      <c r="I54" s="312"/>
      <c r="J54" s="398"/>
      <c r="K54" s="294"/>
      <c r="L54" s="294"/>
      <c r="M54" s="294"/>
      <c r="N54" s="294"/>
      <c r="O54" s="294"/>
      <c r="P54" s="225"/>
      <c r="U54" s="146"/>
      <c r="AI54" s="293"/>
      <c r="AJ54" s="293"/>
      <c r="AK54" s="293"/>
      <c r="AL54" s="293"/>
      <c r="AM54" s="293"/>
    </row>
    <row r="55" spans="1:39" x14ac:dyDescent="0.25">
      <c r="A55" s="307"/>
      <c r="B55" s="374" t="s">
        <v>1019</v>
      </c>
      <c r="C55" s="375"/>
      <c r="D55" s="375"/>
      <c r="E55" s="375"/>
      <c r="F55" s="375"/>
      <c r="G55" s="375"/>
      <c r="H55" s="375"/>
      <c r="I55" s="224"/>
      <c r="J55" s="395"/>
      <c r="K55" s="294"/>
      <c r="L55" s="294"/>
      <c r="M55" s="294"/>
      <c r="N55" s="294"/>
      <c r="O55" s="294"/>
      <c r="P55" s="225"/>
      <c r="U55" s="146"/>
      <c r="AI55" s="293"/>
      <c r="AJ55" s="293"/>
      <c r="AK55" s="293"/>
      <c r="AL55" s="293"/>
      <c r="AM55" s="293"/>
    </row>
    <row r="56" spans="1:39" ht="60" x14ac:dyDescent="0.25">
      <c r="A56" s="307"/>
      <c r="B56" s="289" t="s">
        <v>108</v>
      </c>
      <c r="C56" s="180" t="s">
        <v>759</v>
      </c>
      <c r="D56" s="392" t="s">
        <v>743</v>
      </c>
      <c r="E56" s="264" t="s">
        <v>54</v>
      </c>
      <c r="F56" s="264" t="s">
        <v>55</v>
      </c>
      <c r="G56" s="179" t="s">
        <v>744</v>
      </c>
      <c r="H56" s="179" t="s">
        <v>745</v>
      </c>
      <c r="I56" s="264" t="s">
        <v>746</v>
      </c>
      <c r="J56" s="294"/>
      <c r="K56" s="392" t="s">
        <v>1020</v>
      </c>
      <c r="L56" s="525" t="s">
        <v>1021</v>
      </c>
      <c r="M56" s="525" t="s">
        <v>1022</v>
      </c>
      <c r="N56" s="393" t="s">
        <v>1023</v>
      </c>
      <c r="O56" s="393" t="s">
        <v>1024</v>
      </c>
      <c r="P56" s="525" t="s">
        <v>1025</v>
      </c>
      <c r="U56" s="146"/>
      <c r="AI56" s="293"/>
      <c r="AJ56" s="293"/>
      <c r="AK56" s="293"/>
      <c r="AL56" s="293"/>
      <c r="AM56" s="293"/>
    </row>
    <row r="57" spans="1:39" x14ac:dyDescent="0.25">
      <c r="A57" s="307"/>
      <c r="B57" s="337" t="s">
        <v>957</v>
      </c>
      <c r="C57" s="163">
        <f>'Inputs and eligible population'!F$116</f>
        <v>0</v>
      </c>
      <c r="D57" s="141">
        <f>D24*$C57/60</f>
        <v>0</v>
      </c>
      <c r="E57" s="141">
        <f t="shared" ref="E57:I57" si="21">E24*$C57/60</f>
        <v>0</v>
      </c>
      <c r="F57" s="141">
        <f t="shared" si="21"/>
        <v>0</v>
      </c>
      <c r="G57" s="141">
        <f t="shared" si="21"/>
        <v>0</v>
      </c>
      <c r="H57" s="141">
        <f t="shared" si="21"/>
        <v>0</v>
      </c>
      <c r="I57" s="141">
        <f t="shared" si="21"/>
        <v>0</v>
      </c>
      <c r="J57" s="294"/>
      <c r="K57" s="619">
        <f>D57*'Inputs and eligible population'!$O$116/1000</f>
        <v>0</v>
      </c>
      <c r="L57" s="619">
        <f>E57*'Inputs and eligible population'!$O$116/1000</f>
        <v>0</v>
      </c>
      <c r="M57" s="619">
        <f>F57*'Inputs and eligible population'!$O$116/1000</f>
        <v>0</v>
      </c>
      <c r="N57" s="619">
        <f>G57*'Inputs and eligible population'!$O$116/1000</f>
        <v>0</v>
      </c>
      <c r="O57" s="619">
        <f>H57*'Inputs and eligible population'!$O$116/1000</f>
        <v>0</v>
      </c>
      <c r="P57" s="619">
        <f>I57*'Inputs and eligible population'!$O$116/1000</f>
        <v>0</v>
      </c>
      <c r="R57" s="146"/>
      <c r="S57" s="146"/>
      <c r="T57" s="146"/>
      <c r="U57" s="146"/>
      <c r="V57" s="146"/>
      <c r="W57" s="146"/>
      <c r="X57" s="146"/>
      <c r="Y57" s="146"/>
      <c r="AI57" s="293"/>
      <c r="AJ57" s="293"/>
      <c r="AK57" s="293"/>
      <c r="AL57" s="293"/>
      <c r="AM57" s="293"/>
    </row>
    <row r="58" spans="1:39" x14ac:dyDescent="0.25">
      <c r="A58" s="299"/>
      <c r="B58" s="337" t="s">
        <v>956</v>
      </c>
      <c r="C58" s="163">
        <f>'Inputs and eligible population'!G$116</f>
        <v>0</v>
      </c>
      <c r="D58" s="141">
        <f t="shared" ref="D58:I63" si="22">D25*$C58/60</f>
        <v>0</v>
      </c>
      <c r="E58" s="141">
        <f t="shared" si="22"/>
        <v>0</v>
      </c>
      <c r="F58" s="141">
        <f t="shared" si="22"/>
        <v>0</v>
      </c>
      <c r="G58" s="141">
        <f t="shared" si="22"/>
        <v>0</v>
      </c>
      <c r="H58" s="141">
        <f t="shared" si="22"/>
        <v>0</v>
      </c>
      <c r="I58" s="141">
        <f t="shared" si="22"/>
        <v>0</v>
      </c>
      <c r="J58" s="294"/>
      <c r="K58" s="619">
        <f>D58*'Inputs and eligible population'!$O$116/1000</f>
        <v>0</v>
      </c>
      <c r="L58" s="619">
        <f>E58*'Inputs and eligible population'!$O$116/1000</f>
        <v>0</v>
      </c>
      <c r="M58" s="619">
        <f>F58*'Inputs and eligible population'!$O$116/1000</f>
        <v>0</v>
      </c>
      <c r="N58" s="619">
        <f>G58*'Inputs and eligible population'!$O$116/1000</f>
        <v>0</v>
      </c>
      <c r="O58" s="619">
        <f>H58*'Inputs and eligible population'!$O$116/1000</f>
        <v>0</v>
      </c>
      <c r="P58" s="619">
        <f>I58*'Inputs and eligible population'!$O$116/1000</f>
        <v>0</v>
      </c>
      <c r="R58" s="146"/>
      <c r="S58" s="146"/>
      <c r="T58" s="146"/>
      <c r="U58" s="146"/>
      <c r="V58" s="146"/>
      <c r="W58" s="146"/>
      <c r="X58" s="146"/>
      <c r="Y58" s="146"/>
      <c r="AI58" s="293"/>
      <c r="AJ58" s="293"/>
      <c r="AK58" s="293"/>
      <c r="AL58" s="293"/>
      <c r="AM58" s="293"/>
    </row>
    <row r="59" spans="1:39" x14ac:dyDescent="0.25">
      <c r="A59" s="294"/>
      <c r="B59" s="337" t="s">
        <v>952</v>
      </c>
      <c r="C59" s="163">
        <f>'Inputs and eligible population'!H$116</f>
        <v>0</v>
      </c>
      <c r="D59" s="141">
        <f t="shared" si="22"/>
        <v>0</v>
      </c>
      <c r="E59" s="141">
        <f t="shared" si="22"/>
        <v>0</v>
      </c>
      <c r="F59" s="141">
        <f t="shared" si="22"/>
        <v>0</v>
      </c>
      <c r="G59" s="141">
        <f t="shared" si="22"/>
        <v>0</v>
      </c>
      <c r="H59" s="141">
        <f t="shared" si="22"/>
        <v>0</v>
      </c>
      <c r="I59" s="141">
        <f t="shared" si="22"/>
        <v>0</v>
      </c>
      <c r="J59" s="294"/>
      <c r="K59" s="619">
        <f>D59*'Inputs and eligible population'!$O$116/1000</f>
        <v>0</v>
      </c>
      <c r="L59" s="619">
        <f>E59*'Inputs and eligible population'!$O$116/1000</f>
        <v>0</v>
      </c>
      <c r="M59" s="619">
        <f>F59*'Inputs and eligible population'!$O$116/1000</f>
        <v>0</v>
      </c>
      <c r="N59" s="619">
        <f>G59*'Inputs and eligible population'!$O$116/1000</f>
        <v>0</v>
      </c>
      <c r="O59" s="619">
        <f>H59*'Inputs and eligible population'!$O$116/1000</f>
        <v>0</v>
      </c>
      <c r="P59" s="619">
        <f>I59*'Inputs and eligible population'!$O$116/1000</f>
        <v>0</v>
      </c>
      <c r="U59" s="146"/>
    </row>
    <row r="60" spans="1:39" x14ac:dyDescent="0.25">
      <c r="A60" s="294"/>
      <c r="B60" s="337" t="s">
        <v>953</v>
      </c>
      <c r="C60" s="163">
        <f>'Inputs and eligible population'!I$116</f>
        <v>0</v>
      </c>
      <c r="D60" s="141">
        <f t="shared" si="22"/>
        <v>0</v>
      </c>
      <c r="E60" s="141">
        <f t="shared" si="22"/>
        <v>0</v>
      </c>
      <c r="F60" s="141">
        <f t="shared" si="22"/>
        <v>0</v>
      </c>
      <c r="G60" s="141">
        <f t="shared" si="22"/>
        <v>0</v>
      </c>
      <c r="H60" s="141">
        <f t="shared" si="22"/>
        <v>0</v>
      </c>
      <c r="I60" s="141">
        <f t="shared" si="22"/>
        <v>0</v>
      </c>
      <c r="J60" s="294"/>
      <c r="K60" s="619">
        <f>D60*'Inputs and eligible population'!$O$116/1000</f>
        <v>0</v>
      </c>
      <c r="L60" s="619">
        <f>E60*'Inputs and eligible population'!$O$116/1000</f>
        <v>0</v>
      </c>
      <c r="M60" s="619">
        <f>F60*'Inputs and eligible population'!$O$116/1000</f>
        <v>0</v>
      </c>
      <c r="N60" s="619">
        <f>G60*'Inputs and eligible population'!$O$116/1000</f>
        <v>0</v>
      </c>
      <c r="O60" s="619">
        <f>H60*'Inputs and eligible population'!$O$116/1000</f>
        <v>0</v>
      </c>
      <c r="P60" s="619">
        <f>I60*'Inputs and eligible population'!$O$116/1000</f>
        <v>0</v>
      </c>
      <c r="U60" s="146"/>
    </row>
    <row r="61" spans="1:39" x14ac:dyDescent="0.25">
      <c r="A61" s="294"/>
      <c r="B61" s="337" t="s">
        <v>954</v>
      </c>
      <c r="C61" s="163">
        <f>'Inputs and eligible population'!F$116</f>
        <v>0</v>
      </c>
      <c r="D61" s="141">
        <f t="shared" si="22"/>
        <v>0</v>
      </c>
      <c r="E61" s="141">
        <f t="shared" si="22"/>
        <v>0</v>
      </c>
      <c r="F61" s="141">
        <f t="shared" si="22"/>
        <v>0</v>
      </c>
      <c r="G61" s="141">
        <f t="shared" si="22"/>
        <v>0</v>
      </c>
      <c r="H61" s="141">
        <f t="shared" si="22"/>
        <v>0</v>
      </c>
      <c r="I61" s="141">
        <f t="shared" si="22"/>
        <v>0</v>
      </c>
      <c r="J61" s="294"/>
      <c r="K61" s="619">
        <f>D61*'Inputs and eligible population'!$O$116/1000</f>
        <v>0</v>
      </c>
      <c r="L61" s="619">
        <f>E61*'Inputs and eligible population'!$O$116/1000</f>
        <v>0</v>
      </c>
      <c r="M61" s="619">
        <f>F61*'Inputs and eligible population'!$O$116/1000</f>
        <v>0</v>
      </c>
      <c r="N61" s="619">
        <f>G61*'Inputs and eligible population'!$O$116/1000</f>
        <v>0</v>
      </c>
      <c r="O61" s="619">
        <f>H61*'Inputs and eligible population'!$O$116/1000</f>
        <v>0</v>
      </c>
      <c r="P61" s="619">
        <f>I61*'Inputs and eligible population'!$O$116/1000</f>
        <v>0</v>
      </c>
      <c r="U61" s="146"/>
    </row>
    <row r="62" spans="1:39" x14ac:dyDescent="0.25">
      <c r="A62" s="294"/>
      <c r="B62" s="337" t="s">
        <v>955</v>
      </c>
      <c r="C62" s="163">
        <f>'Inputs and eligible population'!F$116</f>
        <v>0</v>
      </c>
      <c r="D62" s="141">
        <f t="shared" si="22"/>
        <v>0</v>
      </c>
      <c r="E62" s="141">
        <f t="shared" si="22"/>
        <v>0</v>
      </c>
      <c r="F62" s="141">
        <f t="shared" si="22"/>
        <v>0</v>
      </c>
      <c r="G62" s="141">
        <f t="shared" si="22"/>
        <v>0</v>
      </c>
      <c r="H62" s="141">
        <f t="shared" si="22"/>
        <v>0</v>
      </c>
      <c r="I62" s="141">
        <f t="shared" si="22"/>
        <v>0</v>
      </c>
      <c r="J62" s="294"/>
      <c r="K62" s="619">
        <f>D62*'Inputs and eligible population'!$O$116/1000</f>
        <v>0</v>
      </c>
      <c r="L62" s="619">
        <f>E62*'Inputs and eligible population'!$O$116/1000</f>
        <v>0</v>
      </c>
      <c r="M62" s="619">
        <f>F62*'Inputs and eligible population'!$O$116/1000</f>
        <v>0</v>
      </c>
      <c r="N62" s="619">
        <f>G62*'Inputs and eligible population'!$O$116/1000</f>
        <v>0</v>
      </c>
      <c r="O62" s="619">
        <f>H62*'Inputs and eligible population'!$O$116/1000</f>
        <v>0</v>
      </c>
      <c r="P62" s="619">
        <f>I62*'Inputs and eligible population'!$O$116/1000</f>
        <v>0</v>
      </c>
      <c r="R62" s="146"/>
      <c r="S62" s="146"/>
      <c r="T62" s="146"/>
      <c r="U62" s="146"/>
      <c r="V62" s="146"/>
      <c r="W62" s="146"/>
      <c r="X62" s="146"/>
      <c r="Y62" s="146"/>
      <c r="AI62" s="293"/>
      <c r="AJ62" s="293"/>
      <c r="AK62" s="293"/>
      <c r="AL62" s="293"/>
      <c r="AM62" s="293"/>
    </row>
    <row r="63" spans="1:39" x14ac:dyDescent="0.25">
      <c r="A63" s="294"/>
      <c r="B63" s="337" t="s">
        <v>1014</v>
      </c>
      <c r="C63" s="163">
        <f>'Inputs and eligible population'!F$116</f>
        <v>0</v>
      </c>
      <c r="D63" s="141">
        <f t="shared" si="22"/>
        <v>0</v>
      </c>
      <c r="E63" s="141">
        <f t="shared" si="22"/>
        <v>0</v>
      </c>
      <c r="F63" s="141">
        <f t="shared" si="22"/>
        <v>0</v>
      </c>
      <c r="G63" s="141">
        <f t="shared" si="22"/>
        <v>0</v>
      </c>
      <c r="H63" s="141">
        <f t="shared" si="22"/>
        <v>0</v>
      </c>
      <c r="I63" s="141">
        <f t="shared" si="22"/>
        <v>0</v>
      </c>
      <c r="J63" s="294"/>
      <c r="K63" s="619">
        <f>D63*'Inputs and eligible population'!$O$116/1000</f>
        <v>0</v>
      </c>
      <c r="L63" s="619">
        <f>E63*'Inputs and eligible population'!$O$116/1000</f>
        <v>0</v>
      </c>
      <c r="M63" s="619">
        <f>F63*'Inputs and eligible population'!$O$116/1000</f>
        <v>0</v>
      </c>
      <c r="N63" s="619">
        <f>G63*'Inputs and eligible population'!$O$116/1000</f>
        <v>0</v>
      </c>
      <c r="O63" s="619">
        <f>H63*'Inputs and eligible population'!$O$116/1000</f>
        <v>0</v>
      </c>
      <c r="P63" s="619">
        <f>I63*'Inputs and eligible population'!$O$116/1000</f>
        <v>0</v>
      </c>
      <c r="R63" s="146"/>
      <c r="S63" s="146"/>
      <c r="T63" s="146"/>
      <c r="U63" s="146"/>
      <c r="V63" s="146"/>
      <c r="W63" s="146"/>
      <c r="X63" s="146"/>
      <c r="Y63" s="146"/>
      <c r="AI63" s="293"/>
      <c r="AJ63" s="293"/>
      <c r="AK63" s="293"/>
      <c r="AL63" s="293"/>
      <c r="AM63" s="293"/>
    </row>
    <row r="64" spans="1:39" x14ac:dyDescent="0.25">
      <c r="A64" s="294"/>
      <c r="B64" s="290" t="s">
        <v>760</v>
      </c>
      <c r="C64" s="322"/>
      <c r="D64" s="197">
        <f t="shared" ref="D64:I64" si="23">SUM(D57:D63)</f>
        <v>0</v>
      </c>
      <c r="E64" s="197">
        <f t="shared" si="23"/>
        <v>0</v>
      </c>
      <c r="F64" s="197">
        <f t="shared" si="23"/>
        <v>0</v>
      </c>
      <c r="G64" s="197">
        <f t="shared" si="23"/>
        <v>0</v>
      </c>
      <c r="H64" s="197">
        <f t="shared" si="23"/>
        <v>0</v>
      </c>
      <c r="I64" s="197">
        <f t="shared" si="23"/>
        <v>0</v>
      </c>
      <c r="J64" s="294"/>
      <c r="K64" s="620">
        <f>SUM(K57:K63)</f>
        <v>0</v>
      </c>
      <c r="L64" s="620">
        <f t="shared" ref="L64:P64" si="24">SUM(L57:L63)</f>
        <v>0</v>
      </c>
      <c r="M64" s="620">
        <f t="shared" si="24"/>
        <v>0</v>
      </c>
      <c r="N64" s="620">
        <f t="shared" si="24"/>
        <v>0</v>
      </c>
      <c r="O64" s="620">
        <f t="shared" si="24"/>
        <v>0</v>
      </c>
      <c r="P64" s="620">
        <f t="shared" si="24"/>
        <v>0</v>
      </c>
      <c r="R64" s="146"/>
      <c r="S64" s="146"/>
      <c r="T64" s="146"/>
      <c r="U64" s="146"/>
      <c r="V64" s="146"/>
      <c r="W64" s="146"/>
      <c r="X64" s="146"/>
      <c r="Y64" s="146"/>
      <c r="AI64" s="293"/>
      <c r="AJ64" s="293"/>
      <c r="AK64" s="293"/>
      <c r="AL64" s="293"/>
      <c r="AM64" s="293"/>
    </row>
    <row r="65" spans="1:39" x14ac:dyDescent="0.25">
      <c r="A65" s="294"/>
      <c r="B65" s="313"/>
      <c r="C65" s="265"/>
      <c r="D65" s="292" t="s">
        <v>761</v>
      </c>
      <c r="E65" s="197">
        <f>E64-$D$64</f>
        <v>0</v>
      </c>
      <c r="F65" s="197">
        <f>F64-$D$64</f>
        <v>0</v>
      </c>
      <c r="G65" s="197">
        <f>G64-$D$64</f>
        <v>0</v>
      </c>
      <c r="H65" s="197">
        <f>H64-$D$64</f>
        <v>0</v>
      </c>
      <c r="I65" s="197">
        <f>I64-$D$64</f>
        <v>0</v>
      </c>
      <c r="J65" s="294"/>
      <c r="K65" s="294"/>
      <c r="L65" s="297">
        <f>L64-$K64</f>
        <v>0</v>
      </c>
      <c r="M65" s="297">
        <f t="shared" ref="M65:P65" si="25">M64-$K64</f>
        <v>0</v>
      </c>
      <c r="N65" s="297">
        <f t="shared" si="25"/>
        <v>0</v>
      </c>
      <c r="O65" s="297">
        <f t="shared" si="25"/>
        <v>0</v>
      </c>
      <c r="P65" s="297">
        <f t="shared" si="25"/>
        <v>0</v>
      </c>
      <c r="R65" s="146"/>
      <c r="S65" s="146"/>
      <c r="T65" s="146"/>
      <c r="U65" s="146"/>
      <c r="V65" s="146"/>
      <c r="W65" s="146"/>
      <c r="X65" s="146"/>
      <c r="Y65" s="146"/>
      <c r="AI65" s="293"/>
      <c r="AJ65" s="293"/>
      <c r="AK65" s="293"/>
      <c r="AL65" s="293"/>
      <c r="AM65" s="293"/>
    </row>
    <row r="66" spans="1:39" x14ac:dyDescent="0.25">
      <c r="A66" s="294"/>
      <c r="B66" s="324"/>
      <c r="C66" s="225"/>
      <c r="D66" s="225"/>
      <c r="E66" s="225"/>
      <c r="F66" s="225"/>
      <c r="G66" s="225"/>
      <c r="H66" s="225"/>
      <c r="I66" s="225"/>
      <c r="J66" s="225"/>
      <c r="K66" s="294"/>
      <c r="L66" s="294"/>
      <c r="M66" s="294"/>
      <c r="N66" s="294"/>
      <c r="O66" s="294"/>
      <c r="P66" s="225"/>
      <c r="R66" s="146"/>
      <c r="S66" s="146"/>
      <c r="T66" s="146"/>
      <c r="U66" s="146"/>
      <c r="V66" s="146"/>
      <c r="W66" s="146"/>
      <c r="X66" s="146"/>
      <c r="Y66" s="146"/>
      <c r="AI66" s="293"/>
      <c r="AJ66" s="293"/>
      <c r="AK66" s="293"/>
      <c r="AL66" s="293"/>
      <c r="AM66" s="293"/>
    </row>
    <row r="67" spans="1:39" x14ac:dyDescent="0.25">
      <c r="A67" s="294"/>
      <c r="B67" s="323" t="s">
        <v>1017</v>
      </c>
      <c r="C67" s="225"/>
      <c r="D67" s="225"/>
      <c r="E67" s="225"/>
      <c r="F67" s="225"/>
      <c r="G67" s="225"/>
      <c r="H67" s="225"/>
      <c r="I67" s="225"/>
      <c r="J67" s="225"/>
      <c r="K67" s="294"/>
      <c r="L67" s="294"/>
      <c r="M67" s="294"/>
      <c r="N67" s="294"/>
      <c r="O67" s="294"/>
      <c r="P67" s="225"/>
      <c r="R67" s="146"/>
      <c r="S67" s="146"/>
      <c r="T67" s="146"/>
      <c r="U67" s="146"/>
      <c r="V67" s="146"/>
      <c r="W67" s="146"/>
      <c r="X67" s="146"/>
      <c r="Y67" s="146"/>
      <c r="AI67" s="293"/>
      <c r="AJ67" s="293"/>
      <c r="AK67" s="293"/>
      <c r="AL67" s="293"/>
      <c r="AM67" s="293"/>
    </row>
    <row r="68" spans="1:39" x14ac:dyDescent="0.25">
      <c r="A68" s="294"/>
      <c r="B68" s="374" t="s">
        <v>1018</v>
      </c>
      <c r="C68" s="375"/>
      <c r="D68" s="375"/>
      <c r="E68" s="375"/>
      <c r="F68" s="375"/>
      <c r="G68" s="375"/>
      <c r="H68" s="375"/>
      <c r="I68" s="224"/>
      <c r="J68" s="395"/>
      <c r="K68" s="294"/>
      <c r="L68" s="294"/>
      <c r="M68" s="294"/>
      <c r="N68" s="294"/>
      <c r="O68" s="294"/>
      <c r="P68" s="225"/>
      <c r="R68" s="146"/>
      <c r="S68" s="146"/>
      <c r="T68" s="146"/>
      <c r="U68" s="146"/>
      <c r="V68" s="146"/>
      <c r="W68" s="146"/>
      <c r="X68" s="146"/>
      <c r="Y68" s="146"/>
      <c r="AI68" s="293"/>
      <c r="AJ68" s="293"/>
      <c r="AK68" s="293"/>
      <c r="AL68" s="293"/>
      <c r="AM68" s="293"/>
    </row>
    <row r="69" spans="1:39" ht="75" x14ac:dyDescent="0.25">
      <c r="A69" s="294"/>
      <c r="B69" s="289" t="s">
        <v>108</v>
      </c>
      <c r="C69" s="180" t="s">
        <v>85</v>
      </c>
      <c r="D69" s="392" t="s">
        <v>743</v>
      </c>
      <c r="E69" s="264" t="s">
        <v>54</v>
      </c>
      <c r="F69" s="264" t="s">
        <v>55</v>
      </c>
      <c r="G69" s="179" t="s">
        <v>744</v>
      </c>
      <c r="H69" s="179" t="s">
        <v>745</v>
      </c>
      <c r="I69" s="264" t="s">
        <v>746</v>
      </c>
      <c r="J69" s="294"/>
      <c r="K69" s="392" t="s">
        <v>1020</v>
      </c>
      <c r="L69" s="525" t="s">
        <v>1021</v>
      </c>
      <c r="M69" s="525" t="s">
        <v>1022</v>
      </c>
      <c r="N69" s="393" t="s">
        <v>1023</v>
      </c>
      <c r="O69" s="393" t="s">
        <v>1024</v>
      </c>
      <c r="P69" s="525" t="s">
        <v>1025</v>
      </c>
      <c r="R69" s="146"/>
      <c r="S69" s="146"/>
      <c r="T69" s="146"/>
      <c r="U69" s="146"/>
      <c r="V69" s="146"/>
      <c r="W69" s="146"/>
      <c r="X69" s="146"/>
      <c r="Y69" s="146"/>
      <c r="AI69" s="293"/>
      <c r="AJ69" s="293"/>
      <c r="AK69" s="293"/>
      <c r="AL69" s="293"/>
      <c r="AM69" s="293"/>
    </row>
    <row r="70" spans="1:39" x14ac:dyDescent="0.25">
      <c r="A70" s="294"/>
      <c r="B70" s="337" t="s">
        <v>957</v>
      </c>
      <c r="C70" s="163">
        <f>'Inputs and eligible population'!F$117</f>
        <v>0</v>
      </c>
      <c r="D70" s="141">
        <f>D36*$C70/60</f>
        <v>0</v>
      </c>
      <c r="E70" s="141">
        <f t="shared" ref="E70:I70" si="26">E36*$C70/60</f>
        <v>0</v>
      </c>
      <c r="F70" s="141">
        <f t="shared" si="26"/>
        <v>0</v>
      </c>
      <c r="G70" s="141">
        <f t="shared" si="26"/>
        <v>0</v>
      </c>
      <c r="H70" s="141">
        <f t="shared" si="26"/>
        <v>0</v>
      </c>
      <c r="I70" s="141">
        <f t="shared" si="26"/>
        <v>0</v>
      </c>
      <c r="J70" s="294"/>
      <c r="K70" s="619">
        <f>D70*'Inputs and eligible population'!$O$117/1000</f>
        <v>0</v>
      </c>
      <c r="L70" s="619">
        <f>E70*'Inputs and eligible population'!$O$117/1000</f>
        <v>0</v>
      </c>
      <c r="M70" s="619">
        <f>F70*'Inputs and eligible population'!$O$117/1000</f>
        <v>0</v>
      </c>
      <c r="N70" s="619">
        <f>G70*'Inputs and eligible population'!$O$117/1000</f>
        <v>0</v>
      </c>
      <c r="O70" s="619">
        <f>H70*'Inputs and eligible population'!$O$117/1000</f>
        <v>0</v>
      </c>
      <c r="P70" s="619">
        <f>I70*'Inputs and eligible population'!$O$117/1000</f>
        <v>0</v>
      </c>
      <c r="R70" s="146"/>
      <c r="S70" s="146"/>
      <c r="T70" s="146"/>
      <c r="U70" s="146"/>
      <c r="V70" s="146"/>
      <c r="W70" s="146"/>
      <c r="X70" s="146"/>
      <c r="Y70" s="146"/>
      <c r="AI70" s="293"/>
      <c r="AJ70" s="293"/>
      <c r="AK70" s="293"/>
      <c r="AL70" s="293"/>
      <c r="AM70" s="293"/>
    </row>
    <row r="71" spans="1:39" x14ac:dyDescent="0.25">
      <c r="A71" s="294"/>
      <c r="B71" s="337" t="s">
        <v>956</v>
      </c>
      <c r="C71" s="163">
        <f>'Inputs and eligible population'!G$117</f>
        <v>0</v>
      </c>
      <c r="D71" s="141">
        <f t="shared" ref="D71:I76" si="27">D37*$C71/60</f>
        <v>0</v>
      </c>
      <c r="E71" s="141">
        <f t="shared" si="27"/>
        <v>0</v>
      </c>
      <c r="F71" s="141">
        <f t="shared" si="27"/>
        <v>0</v>
      </c>
      <c r="G71" s="141">
        <f t="shared" si="27"/>
        <v>0</v>
      </c>
      <c r="H71" s="141">
        <f t="shared" si="27"/>
        <v>0</v>
      </c>
      <c r="I71" s="141">
        <f t="shared" si="27"/>
        <v>0</v>
      </c>
      <c r="J71" s="294"/>
      <c r="K71" s="619">
        <f>D71*'Inputs and eligible population'!$O$117/1000</f>
        <v>0</v>
      </c>
      <c r="L71" s="619">
        <f>E71*'Inputs and eligible population'!$O$117/1000</f>
        <v>0</v>
      </c>
      <c r="M71" s="619">
        <f>F71*'Inputs and eligible population'!$O$117/1000</f>
        <v>0</v>
      </c>
      <c r="N71" s="619">
        <f>G71*'Inputs and eligible population'!$O$117/1000</f>
        <v>0</v>
      </c>
      <c r="O71" s="619">
        <f>H71*'Inputs and eligible population'!$O$117/1000</f>
        <v>0</v>
      </c>
      <c r="P71" s="619">
        <f>I71*'Inputs and eligible population'!$O$117/1000</f>
        <v>0</v>
      </c>
      <c r="R71" s="146"/>
      <c r="S71" s="146"/>
      <c r="T71" s="146"/>
      <c r="U71" s="146"/>
      <c r="V71" s="146"/>
      <c r="W71" s="146"/>
      <c r="X71" s="146"/>
      <c r="Y71" s="146"/>
      <c r="AI71" s="293"/>
      <c r="AJ71" s="293"/>
      <c r="AK71" s="293"/>
      <c r="AL71" s="293"/>
      <c r="AM71" s="293"/>
    </row>
    <row r="72" spans="1:39" x14ac:dyDescent="0.25">
      <c r="A72" s="294"/>
      <c r="B72" s="337" t="s">
        <v>952</v>
      </c>
      <c r="C72" s="163">
        <f>'Inputs and eligible population'!H$117</f>
        <v>0</v>
      </c>
      <c r="D72" s="141">
        <f t="shared" si="27"/>
        <v>0</v>
      </c>
      <c r="E72" s="141">
        <f t="shared" si="27"/>
        <v>0</v>
      </c>
      <c r="F72" s="141">
        <f t="shared" si="27"/>
        <v>0</v>
      </c>
      <c r="G72" s="141">
        <f t="shared" si="27"/>
        <v>0</v>
      </c>
      <c r="H72" s="141">
        <f t="shared" si="27"/>
        <v>0</v>
      </c>
      <c r="I72" s="141">
        <f t="shared" si="27"/>
        <v>0</v>
      </c>
      <c r="J72" s="294"/>
      <c r="K72" s="619">
        <f>D72*'Inputs and eligible population'!$O$117/1000</f>
        <v>0</v>
      </c>
      <c r="L72" s="619">
        <f>E72*'Inputs and eligible population'!$O$117/1000</f>
        <v>0</v>
      </c>
      <c r="M72" s="619">
        <f>F72*'Inputs and eligible population'!$O$117/1000</f>
        <v>0</v>
      </c>
      <c r="N72" s="619">
        <f>G72*'Inputs and eligible population'!$O$117/1000</f>
        <v>0</v>
      </c>
      <c r="O72" s="619">
        <f>H72*'Inputs and eligible population'!$O$117/1000</f>
        <v>0</v>
      </c>
      <c r="P72" s="619">
        <f>I72*'Inputs and eligible population'!$O$117/1000</f>
        <v>0</v>
      </c>
      <c r="R72" s="146"/>
      <c r="S72" s="146"/>
      <c r="T72" s="146"/>
      <c r="U72" s="146"/>
      <c r="V72" s="146"/>
      <c r="W72" s="146"/>
      <c r="X72" s="146"/>
      <c r="Y72" s="146"/>
      <c r="AI72" s="293"/>
      <c r="AJ72" s="293"/>
      <c r="AK72" s="293"/>
      <c r="AL72" s="293"/>
      <c r="AM72" s="293"/>
    </row>
    <row r="73" spans="1:39" x14ac:dyDescent="0.25">
      <c r="A73" s="294"/>
      <c r="B73" s="337" t="s">
        <v>953</v>
      </c>
      <c r="C73" s="163">
        <f>'Inputs and eligible population'!I$117</f>
        <v>0</v>
      </c>
      <c r="D73" s="141">
        <f t="shared" si="27"/>
        <v>0</v>
      </c>
      <c r="E73" s="141">
        <f t="shared" si="27"/>
        <v>0</v>
      </c>
      <c r="F73" s="141">
        <f t="shared" si="27"/>
        <v>0</v>
      </c>
      <c r="G73" s="141">
        <f t="shared" si="27"/>
        <v>0</v>
      </c>
      <c r="H73" s="141">
        <f t="shared" si="27"/>
        <v>0</v>
      </c>
      <c r="I73" s="141">
        <f t="shared" si="27"/>
        <v>0</v>
      </c>
      <c r="J73" s="294"/>
      <c r="K73" s="619">
        <f>D73*'Inputs and eligible population'!$O$117/1000</f>
        <v>0</v>
      </c>
      <c r="L73" s="619">
        <f>E73*'Inputs and eligible population'!$O$117/1000</f>
        <v>0</v>
      </c>
      <c r="M73" s="619">
        <f>F73*'Inputs and eligible population'!$O$117/1000</f>
        <v>0</v>
      </c>
      <c r="N73" s="619">
        <f>G73*'Inputs and eligible population'!$O$117/1000</f>
        <v>0</v>
      </c>
      <c r="O73" s="619">
        <f>H73*'Inputs and eligible population'!$O$117/1000</f>
        <v>0</v>
      </c>
      <c r="P73" s="619">
        <f>I73*'Inputs and eligible population'!$O$117/1000</f>
        <v>0</v>
      </c>
      <c r="R73" s="146"/>
      <c r="S73" s="146"/>
      <c r="T73" s="146"/>
      <c r="U73" s="146"/>
      <c r="V73" s="146"/>
      <c r="W73" s="146"/>
      <c r="X73" s="146"/>
      <c r="Y73" s="146"/>
      <c r="AI73" s="293"/>
      <c r="AJ73" s="293"/>
      <c r="AK73" s="293"/>
      <c r="AL73" s="293"/>
      <c r="AM73" s="293"/>
    </row>
    <row r="74" spans="1:39" x14ac:dyDescent="0.25">
      <c r="A74" s="294"/>
      <c r="B74" s="337" t="s">
        <v>954</v>
      </c>
      <c r="C74" s="163">
        <f>'Inputs and eligible population'!J$117</f>
        <v>0</v>
      </c>
      <c r="D74" s="141">
        <f t="shared" si="27"/>
        <v>0</v>
      </c>
      <c r="E74" s="141">
        <f t="shared" si="27"/>
        <v>0</v>
      </c>
      <c r="F74" s="141">
        <f t="shared" si="27"/>
        <v>0</v>
      </c>
      <c r="G74" s="141">
        <f t="shared" si="27"/>
        <v>0</v>
      </c>
      <c r="H74" s="141">
        <f t="shared" si="27"/>
        <v>0</v>
      </c>
      <c r="I74" s="141">
        <f t="shared" si="27"/>
        <v>0</v>
      </c>
      <c r="J74" s="294"/>
      <c r="K74" s="619">
        <f>D74*'Inputs and eligible population'!$O$117/1000</f>
        <v>0</v>
      </c>
      <c r="L74" s="619">
        <f>E74*'Inputs and eligible population'!$O$117/1000</f>
        <v>0</v>
      </c>
      <c r="M74" s="619">
        <f>F74*'Inputs and eligible population'!$O$117/1000</f>
        <v>0</v>
      </c>
      <c r="N74" s="619">
        <f>G74*'Inputs and eligible population'!$O$117/1000</f>
        <v>0</v>
      </c>
      <c r="O74" s="619">
        <f>H74*'Inputs and eligible population'!$O$117/1000</f>
        <v>0</v>
      </c>
      <c r="P74" s="619">
        <f>I74*'Inputs and eligible population'!$O$117/1000</f>
        <v>0</v>
      </c>
      <c r="R74" s="146"/>
      <c r="S74" s="146"/>
      <c r="T74" s="146"/>
      <c r="U74" s="146"/>
      <c r="V74" s="146"/>
      <c r="W74" s="146"/>
      <c r="X74" s="146"/>
      <c r="Y74" s="146"/>
      <c r="AI74" s="293"/>
      <c r="AJ74" s="293"/>
      <c r="AK74" s="293"/>
      <c r="AL74" s="293"/>
      <c r="AM74" s="293"/>
    </row>
    <row r="75" spans="1:39" x14ac:dyDescent="0.25">
      <c r="A75" s="294"/>
      <c r="B75" s="337" t="s">
        <v>955</v>
      </c>
      <c r="C75" s="163">
        <f>'Inputs and eligible population'!K$117</f>
        <v>0</v>
      </c>
      <c r="D75" s="141">
        <f t="shared" si="27"/>
        <v>0</v>
      </c>
      <c r="E75" s="141">
        <f t="shared" si="27"/>
        <v>0</v>
      </c>
      <c r="F75" s="141">
        <f t="shared" si="27"/>
        <v>0</v>
      </c>
      <c r="G75" s="141">
        <f t="shared" si="27"/>
        <v>0</v>
      </c>
      <c r="H75" s="141">
        <f t="shared" si="27"/>
        <v>0</v>
      </c>
      <c r="I75" s="141">
        <f t="shared" si="27"/>
        <v>0</v>
      </c>
      <c r="J75" s="294"/>
      <c r="K75" s="619">
        <f>D75*'Inputs and eligible population'!$O$117/1000</f>
        <v>0</v>
      </c>
      <c r="L75" s="619">
        <f>E75*'Inputs and eligible population'!$O$117/1000</f>
        <v>0</v>
      </c>
      <c r="M75" s="619">
        <f>F75*'Inputs and eligible population'!$O$117/1000</f>
        <v>0</v>
      </c>
      <c r="N75" s="619">
        <f>G75*'Inputs and eligible population'!$O$117/1000</f>
        <v>0</v>
      </c>
      <c r="O75" s="619">
        <f>H75*'Inputs and eligible population'!$O$117/1000</f>
        <v>0</v>
      </c>
      <c r="P75" s="619">
        <f>I75*'Inputs and eligible population'!$O$117/1000</f>
        <v>0</v>
      </c>
      <c r="R75" s="146"/>
      <c r="S75" s="146"/>
      <c r="T75" s="146"/>
      <c r="U75" s="146"/>
      <c r="V75" s="146"/>
      <c r="W75" s="146"/>
      <c r="X75" s="146"/>
      <c r="Y75" s="146"/>
      <c r="AI75" s="293"/>
      <c r="AJ75" s="293"/>
      <c r="AK75" s="293"/>
      <c r="AL75" s="293"/>
      <c r="AM75" s="293"/>
    </row>
    <row r="76" spans="1:39" x14ac:dyDescent="0.25">
      <c r="A76" s="294"/>
      <c r="B76" s="337" t="s">
        <v>1014</v>
      </c>
      <c r="C76" s="163">
        <f>'Inputs and eligible population'!L$117</f>
        <v>0</v>
      </c>
      <c r="D76" s="141">
        <f t="shared" si="27"/>
        <v>0</v>
      </c>
      <c r="E76" s="141">
        <f t="shared" si="27"/>
        <v>0</v>
      </c>
      <c r="F76" s="141">
        <f t="shared" si="27"/>
        <v>0</v>
      </c>
      <c r="G76" s="141">
        <f t="shared" si="27"/>
        <v>0</v>
      </c>
      <c r="H76" s="141">
        <f t="shared" si="27"/>
        <v>0</v>
      </c>
      <c r="I76" s="141">
        <f t="shared" si="27"/>
        <v>0</v>
      </c>
      <c r="J76" s="294"/>
      <c r="K76" s="619">
        <f>D76*'Inputs and eligible population'!$O$117/1000</f>
        <v>0</v>
      </c>
      <c r="L76" s="619">
        <f>E76*'Inputs and eligible population'!$O$117/1000</f>
        <v>0</v>
      </c>
      <c r="M76" s="619">
        <f>F76*'Inputs and eligible population'!$O$117/1000</f>
        <v>0</v>
      </c>
      <c r="N76" s="619">
        <f>G76*'Inputs and eligible population'!$O$117/1000</f>
        <v>0</v>
      </c>
      <c r="O76" s="619">
        <f>H76*'Inputs and eligible population'!$O$117/1000</f>
        <v>0</v>
      </c>
      <c r="P76" s="619">
        <f>I76*'Inputs and eligible population'!$O$117/1000</f>
        <v>0</v>
      </c>
      <c r="U76" s="146"/>
      <c r="AI76" s="293"/>
      <c r="AJ76" s="293"/>
      <c r="AK76" s="293"/>
      <c r="AL76" s="293"/>
      <c r="AM76" s="293"/>
    </row>
    <row r="77" spans="1:39" x14ac:dyDescent="0.25">
      <c r="A77" s="294"/>
      <c r="B77" s="290"/>
      <c r="C77" s="290"/>
      <c r="D77" s="197">
        <f t="shared" ref="D77:I77" si="28">SUM(D70:D76)</f>
        <v>0</v>
      </c>
      <c r="E77" s="197">
        <f t="shared" si="28"/>
        <v>0</v>
      </c>
      <c r="F77" s="197">
        <f t="shared" si="28"/>
        <v>0</v>
      </c>
      <c r="G77" s="197">
        <f t="shared" si="28"/>
        <v>0</v>
      </c>
      <c r="H77" s="197">
        <f t="shared" si="28"/>
        <v>0</v>
      </c>
      <c r="I77" s="197">
        <f t="shared" si="28"/>
        <v>0</v>
      </c>
      <c r="J77" s="294"/>
      <c r="K77" s="620">
        <f>SUM(K70:K76)</f>
        <v>0</v>
      </c>
      <c r="L77" s="620">
        <f t="shared" ref="L77" si="29">SUM(L70:L76)</f>
        <v>0</v>
      </c>
      <c r="M77" s="620">
        <f t="shared" ref="M77" si="30">SUM(M70:M76)</f>
        <v>0</v>
      </c>
      <c r="N77" s="620">
        <f t="shared" ref="N77" si="31">SUM(N70:N76)</f>
        <v>0</v>
      </c>
      <c r="O77" s="620">
        <f t="shared" ref="O77" si="32">SUM(O70:O76)</f>
        <v>0</v>
      </c>
      <c r="P77" s="620">
        <f t="shared" ref="P77" si="33">SUM(P70:P76)</f>
        <v>0</v>
      </c>
      <c r="U77" s="146"/>
      <c r="AI77" s="293"/>
      <c r="AJ77" s="293"/>
      <c r="AK77" s="293"/>
      <c r="AL77" s="293"/>
      <c r="AM77" s="293"/>
    </row>
    <row r="78" spans="1:39" x14ac:dyDescent="0.25">
      <c r="A78" s="294"/>
      <c r="B78" s="290"/>
      <c r="C78" s="290"/>
      <c r="D78" s="292" t="s">
        <v>762</v>
      </c>
      <c r="E78" s="197">
        <f>E77-$D$77</f>
        <v>0</v>
      </c>
      <c r="F78" s="197">
        <f>F77-$D$77</f>
        <v>0</v>
      </c>
      <c r="G78" s="197">
        <f>G77-$D$77</f>
        <v>0</v>
      </c>
      <c r="H78" s="197">
        <f>H77-$D$77</f>
        <v>0</v>
      </c>
      <c r="I78" s="197">
        <f>I77-$D$77</f>
        <v>0</v>
      </c>
      <c r="J78" s="294"/>
      <c r="K78" s="294"/>
      <c r="L78" s="297">
        <f>L77-$K77</f>
        <v>0</v>
      </c>
      <c r="M78" s="297">
        <f>M77-$K77</f>
        <v>0</v>
      </c>
      <c r="N78" s="297">
        <f t="shared" ref="N78" si="34">N77-$K77</f>
        <v>0</v>
      </c>
      <c r="O78" s="297">
        <f t="shared" ref="O78" si="35">O77-$K77</f>
        <v>0</v>
      </c>
      <c r="P78" s="297">
        <f t="shared" ref="P78" si="36">P77-$K77</f>
        <v>0</v>
      </c>
      <c r="U78" s="146"/>
      <c r="AI78" s="293"/>
      <c r="AJ78" s="293"/>
      <c r="AK78" s="293"/>
      <c r="AL78" s="293"/>
      <c r="AM78" s="293"/>
    </row>
    <row r="79" spans="1:39" x14ac:dyDescent="0.25">
      <c r="A79" s="295"/>
      <c r="B79" s="325" t="s">
        <v>763</v>
      </c>
      <c r="C79" s="315"/>
      <c r="D79" s="314"/>
      <c r="E79" s="315"/>
      <c r="F79" s="316"/>
      <c r="G79" s="317"/>
      <c r="H79" s="317"/>
      <c r="I79" s="350"/>
      <c r="J79" s="295"/>
      <c r="K79" s="295"/>
      <c r="L79" s="295"/>
      <c r="M79" s="295"/>
      <c r="N79" s="295"/>
      <c r="O79" s="295"/>
      <c r="P79" s="295"/>
      <c r="U79" s="146"/>
      <c r="AI79" s="293"/>
      <c r="AJ79" s="293"/>
      <c r="AK79" s="293"/>
      <c r="AL79" s="293"/>
      <c r="AM79" s="293"/>
    </row>
    <row r="80" spans="1:39" x14ac:dyDescent="0.25">
      <c r="A80" s="295"/>
      <c r="B80" s="376" t="s">
        <v>764</v>
      </c>
      <c r="C80" s="377"/>
      <c r="D80" s="377"/>
      <c r="E80" s="377"/>
      <c r="F80" s="377"/>
      <c r="G80" s="377"/>
      <c r="H80" s="377"/>
      <c r="I80" s="226"/>
      <c r="J80" s="295"/>
      <c r="K80" s="227"/>
      <c r="L80" s="227"/>
      <c r="M80" s="295"/>
      <c r="N80" s="227"/>
      <c r="O80" s="227"/>
      <c r="P80" s="227"/>
      <c r="U80" s="146"/>
      <c r="AI80" s="293"/>
      <c r="AJ80" s="293"/>
      <c r="AK80" s="293"/>
      <c r="AL80" s="293"/>
      <c r="AM80" s="293"/>
    </row>
    <row r="81" spans="1:39" ht="45" x14ac:dyDescent="0.25">
      <c r="A81" s="295"/>
      <c r="B81" s="286" t="s">
        <v>108</v>
      </c>
      <c r="C81" s="180" t="s">
        <v>87</v>
      </c>
      <c r="D81" s="392" t="s">
        <v>743</v>
      </c>
      <c r="E81" s="264" t="s">
        <v>54</v>
      </c>
      <c r="F81" s="264" t="s">
        <v>55</v>
      </c>
      <c r="G81" s="179" t="s">
        <v>744</v>
      </c>
      <c r="H81" s="179" t="s">
        <v>745</v>
      </c>
      <c r="I81" s="264" t="s">
        <v>746</v>
      </c>
      <c r="J81" s="295"/>
      <c r="K81" s="392" t="s">
        <v>1020</v>
      </c>
      <c r="L81" s="525" t="s">
        <v>1021</v>
      </c>
      <c r="M81" s="525" t="s">
        <v>1022</v>
      </c>
      <c r="N81" s="393" t="s">
        <v>1023</v>
      </c>
      <c r="O81" s="393" t="s">
        <v>1024</v>
      </c>
      <c r="P81" s="525" t="s">
        <v>1025</v>
      </c>
      <c r="Q81" s="146"/>
      <c r="R81" s="146"/>
      <c r="S81" s="146"/>
      <c r="T81" s="146"/>
      <c r="U81" s="146"/>
      <c r="V81" s="146"/>
      <c r="W81" s="146"/>
      <c r="X81" s="146"/>
      <c r="Y81" s="146"/>
      <c r="AI81" s="293"/>
      <c r="AJ81" s="293"/>
      <c r="AK81" s="293"/>
      <c r="AL81" s="293"/>
      <c r="AM81" s="293"/>
    </row>
    <row r="82" spans="1:39" x14ac:dyDescent="0.25">
      <c r="A82" s="295"/>
      <c r="B82" s="337" t="s">
        <v>957</v>
      </c>
      <c r="C82" s="163">
        <f>'Inputs and eligible population'!F$118</f>
        <v>0</v>
      </c>
      <c r="D82" s="141">
        <f>(D24+D36)*$C82/60</f>
        <v>0</v>
      </c>
      <c r="E82" s="141">
        <f t="shared" ref="E82:I82" si="37">(E24+E36)*$C82/60</f>
        <v>0</v>
      </c>
      <c r="F82" s="141">
        <f t="shared" si="37"/>
        <v>0</v>
      </c>
      <c r="G82" s="141">
        <f t="shared" si="37"/>
        <v>0</v>
      </c>
      <c r="H82" s="141">
        <f t="shared" si="37"/>
        <v>0</v>
      </c>
      <c r="I82" s="141">
        <f t="shared" si="37"/>
        <v>0</v>
      </c>
      <c r="J82" s="295"/>
      <c r="K82" s="621">
        <f>D82/'Inputs and eligible population'!$O$118</f>
        <v>0</v>
      </c>
      <c r="L82" s="621">
        <f>E82/'Inputs and eligible population'!$O$118</f>
        <v>0</v>
      </c>
      <c r="M82" s="621">
        <f>F82/'Inputs and eligible population'!$O$118</f>
        <v>0</v>
      </c>
      <c r="N82" s="621">
        <f>G82/'Inputs and eligible population'!$O$118</f>
        <v>0</v>
      </c>
      <c r="O82" s="621">
        <f>H82/'Inputs and eligible population'!$O$118</f>
        <v>0</v>
      </c>
      <c r="P82" s="621">
        <f>I82/'Inputs and eligible population'!$O$118</f>
        <v>0</v>
      </c>
      <c r="Q82" s="146"/>
      <c r="R82" s="146"/>
      <c r="S82" s="146"/>
      <c r="T82" s="146"/>
      <c r="U82" s="146"/>
      <c r="V82" s="146"/>
      <c r="W82" s="146"/>
      <c r="X82" s="146"/>
      <c r="Y82" s="146"/>
      <c r="AI82" s="293"/>
      <c r="AJ82" s="293"/>
      <c r="AK82" s="293"/>
      <c r="AL82" s="293"/>
      <c r="AM82" s="293"/>
    </row>
    <row r="83" spans="1:39" x14ac:dyDescent="0.25">
      <c r="A83" s="295"/>
      <c r="B83" s="337" t="s">
        <v>956</v>
      </c>
      <c r="C83" s="163">
        <f>'Inputs and eligible population'!G$118</f>
        <v>0</v>
      </c>
      <c r="D83" s="141">
        <f t="shared" ref="D83:I88" si="38">(D25+D37)*$C83/60</f>
        <v>0</v>
      </c>
      <c r="E83" s="141">
        <f t="shared" si="38"/>
        <v>0</v>
      </c>
      <c r="F83" s="141">
        <f t="shared" si="38"/>
        <v>0</v>
      </c>
      <c r="G83" s="141">
        <f t="shared" si="38"/>
        <v>0</v>
      </c>
      <c r="H83" s="141">
        <f t="shared" si="38"/>
        <v>0</v>
      </c>
      <c r="I83" s="141">
        <f t="shared" si="38"/>
        <v>0</v>
      </c>
      <c r="J83" s="295"/>
      <c r="K83" s="621">
        <f>D83/'Inputs and eligible population'!$O$118</f>
        <v>0</v>
      </c>
      <c r="L83" s="621">
        <f>E83/'Inputs and eligible population'!$O$118</f>
        <v>0</v>
      </c>
      <c r="M83" s="621">
        <f>F83/'Inputs and eligible population'!$O$118</f>
        <v>0</v>
      </c>
      <c r="N83" s="621">
        <f>G83/'Inputs and eligible population'!$O$118</f>
        <v>0</v>
      </c>
      <c r="O83" s="621">
        <f>H83/'Inputs and eligible population'!$O$118</f>
        <v>0</v>
      </c>
      <c r="P83" s="621">
        <f>I83/'Inputs and eligible population'!$O$118</f>
        <v>0</v>
      </c>
      <c r="Q83" s="146"/>
      <c r="R83" s="146"/>
      <c r="S83" s="146"/>
      <c r="T83" s="146"/>
      <c r="U83" s="146"/>
      <c r="V83" s="146"/>
      <c r="W83" s="146"/>
      <c r="X83" s="146"/>
      <c r="Y83" s="146"/>
      <c r="AI83" s="293"/>
      <c r="AJ83" s="293"/>
      <c r="AK83" s="293"/>
      <c r="AL83" s="293"/>
      <c r="AM83" s="293"/>
    </row>
    <row r="84" spans="1:39" x14ac:dyDescent="0.25">
      <c r="A84" s="295"/>
      <c r="B84" s="337" t="s">
        <v>952</v>
      </c>
      <c r="C84" s="163">
        <f>'Inputs and eligible population'!H$118</f>
        <v>0</v>
      </c>
      <c r="D84" s="141">
        <f t="shared" si="38"/>
        <v>0</v>
      </c>
      <c r="E84" s="141">
        <f t="shared" si="38"/>
        <v>0</v>
      </c>
      <c r="F84" s="141">
        <f t="shared" si="38"/>
        <v>0</v>
      </c>
      <c r="G84" s="141">
        <f t="shared" si="38"/>
        <v>0</v>
      </c>
      <c r="H84" s="141">
        <f t="shared" si="38"/>
        <v>0</v>
      </c>
      <c r="I84" s="141">
        <f t="shared" si="38"/>
        <v>0</v>
      </c>
      <c r="J84" s="295"/>
      <c r="K84" s="621">
        <f>D84/'Inputs and eligible population'!$O$118</f>
        <v>0</v>
      </c>
      <c r="L84" s="621">
        <f>E84/'Inputs and eligible population'!$O$118</f>
        <v>0</v>
      </c>
      <c r="M84" s="621">
        <f>F84/'Inputs and eligible population'!$O$118</f>
        <v>0</v>
      </c>
      <c r="N84" s="621">
        <f>G84/'Inputs and eligible population'!$O$118</f>
        <v>0</v>
      </c>
      <c r="O84" s="621">
        <f>H84/'Inputs and eligible population'!$O$118</f>
        <v>0</v>
      </c>
      <c r="P84" s="621">
        <f>I84/'Inputs and eligible population'!$O$118</f>
        <v>0</v>
      </c>
      <c r="Q84" s="146"/>
      <c r="R84" s="146"/>
      <c r="S84" s="146"/>
      <c r="T84" s="146"/>
      <c r="U84" s="146"/>
      <c r="V84" s="146"/>
      <c r="W84" s="146"/>
      <c r="X84" s="146"/>
      <c r="Y84" s="146"/>
      <c r="AI84" s="293"/>
      <c r="AJ84" s="293"/>
      <c r="AK84" s="293"/>
      <c r="AL84" s="293"/>
      <c r="AM84" s="293"/>
    </row>
    <row r="85" spans="1:39" x14ac:dyDescent="0.25">
      <c r="A85" s="295"/>
      <c r="B85" s="337" t="s">
        <v>953</v>
      </c>
      <c r="C85" s="163">
        <f>'Inputs and eligible population'!I$118</f>
        <v>0</v>
      </c>
      <c r="D85" s="141">
        <f t="shared" si="38"/>
        <v>0</v>
      </c>
      <c r="E85" s="141">
        <f t="shared" si="38"/>
        <v>0</v>
      </c>
      <c r="F85" s="141">
        <f t="shared" si="38"/>
        <v>0</v>
      </c>
      <c r="G85" s="141">
        <f t="shared" si="38"/>
        <v>0</v>
      </c>
      <c r="H85" s="141">
        <f t="shared" si="38"/>
        <v>0</v>
      </c>
      <c r="I85" s="141">
        <f t="shared" si="38"/>
        <v>0</v>
      </c>
      <c r="J85" s="295"/>
      <c r="K85" s="621">
        <f>D85/'Inputs and eligible population'!$O$118</f>
        <v>0</v>
      </c>
      <c r="L85" s="621">
        <f>E85/'Inputs and eligible population'!$O$118</f>
        <v>0</v>
      </c>
      <c r="M85" s="621">
        <f>F85/'Inputs and eligible population'!$O$118</f>
        <v>0</v>
      </c>
      <c r="N85" s="621">
        <f>G85/'Inputs and eligible population'!$O$118</f>
        <v>0</v>
      </c>
      <c r="O85" s="621">
        <f>H85/'Inputs and eligible population'!$O$118</f>
        <v>0</v>
      </c>
      <c r="P85" s="621">
        <f>I85/'Inputs and eligible population'!$O$118</f>
        <v>0</v>
      </c>
      <c r="U85" s="146"/>
    </row>
    <row r="86" spans="1:39" x14ac:dyDescent="0.25">
      <c r="A86" s="295"/>
      <c r="B86" s="337" t="s">
        <v>954</v>
      </c>
      <c r="C86" s="163">
        <f>'Inputs and eligible population'!J$118</f>
        <v>0</v>
      </c>
      <c r="D86" s="141">
        <f t="shared" si="38"/>
        <v>0</v>
      </c>
      <c r="E86" s="141">
        <f t="shared" si="38"/>
        <v>0</v>
      </c>
      <c r="F86" s="141">
        <f t="shared" si="38"/>
        <v>0</v>
      </c>
      <c r="G86" s="141">
        <f t="shared" si="38"/>
        <v>0</v>
      </c>
      <c r="H86" s="141">
        <f t="shared" si="38"/>
        <v>0</v>
      </c>
      <c r="I86" s="141">
        <f t="shared" si="38"/>
        <v>0</v>
      </c>
      <c r="J86" s="295"/>
      <c r="K86" s="621">
        <f>D86/'Inputs and eligible population'!$O$118</f>
        <v>0</v>
      </c>
      <c r="L86" s="621">
        <f>E86/'Inputs and eligible population'!$O$118</f>
        <v>0</v>
      </c>
      <c r="M86" s="621">
        <f>F86/'Inputs and eligible population'!$O$118</f>
        <v>0</v>
      </c>
      <c r="N86" s="621">
        <f>G86/'Inputs and eligible population'!$O$118</f>
        <v>0</v>
      </c>
      <c r="O86" s="621">
        <f>H86/'Inputs and eligible population'!$O$118</f>
        <v>0</v>
      </c>
      <c r="P86" s="621">
        <f>I86/'Inputs and eligible population'!$O$118</f>
        <v>0</v>
      </c>
      <c r="U86" s="146"/>
    </row>
    <row r="87" spans="1:39" x14ac:dyDescent="0.25">
      <c r="A87" s="295"/>
      <c r="B87" s="337" t="s">
        <v>955</v>
      </c>
      <c r="C87" s="163">
        <f>'Inputs and eligible population'!K$118</f>
        <v>0</v>
      </c>
      <c r="D87" s="141">
        <f t="shared" si="38"/>
        <v>0</v>
      </c>
      <c r="E87" s="141">
        <f t="shared" si="38"/>
        <v>0</v>
      </c>
      <c r="F87" s="141">
        <f t="shared" si="38"/>
        <v>0</v>
      </c>
      <c r="G87" s="141">
        <f t="shared" si="38"/>
        <v>0</v>
      </c>
      <c r="H87" s="141">
        <f t="shared" si="38"/>
        <v>0</v>
      </c>
      <c r="I87" s="141">
        <f t="shared" si="38"/>
        <v>0</v>
      </c>
      <c r="J87" s="295"/>
      <c r="K87" s="621">
        <f>D87/'Inputs and eligible population'!$O$118</f>
        <v>0</v>
      </c>
      <c r="L87" s="621">
        <f>E87/'Inputs and eligible population'!$O$118</f>
        <v>0</v>
      </c>
      <c r="M87" s="621">
        <f>F87/'Inputs and eligible population'!$O$118</f>
        <v>0</v>
      </c>
      <c r="N87" s="621">
        <f>G87/'Inputs and eligible population'!$O$118</f>
        <v>0</v>
      </c>
      <c r="O87" s="621">
        <f>H87/'Inputs and eligible population'!$O$118</f>
        <v>0</v>
      </c>
      <c r="P87" s="621">
        <f>I87/'Inputs and eligible population'!$O$118</f>
        <v>0</v>
      </c>
      <c r="U87" s="146"/>
    </row>
    <row r="88" spans="1:39" x14ac:dyDescent="0.25">
      <c r="A88" s="295"/>
      <c r="B88" s="337" t="s">
        <v>1014</v>
      </c>
      <c r="C88" s="163">
        <f>'Inputs and eligible population'!L$118</f>
        <v>0</v>
      </c>
      <c r="D88" s="141">
        <f t="shared" si="38"/>
        <v>0</v>
      </c>
      <c r="E88" s="141">
        <f t="shared" si="38"/>
        <v>0</v>
      </c>
      <c r="F88" s="141">
        <f t="shared" si="38"/>
        <v>0</v>
      </c>
      <c r="G88" s="141">
        <f t="shared" si="38"/>
        <v>0</v>
      </c>
      <c r="H88" s="141">
        <f t="shared" si="38"/>
        <v>0</v>
      </c>
      <c r="I88" s="141">
        <f t="shared" si="38"/>
        <v>0</v>
      </c>
      <c r="J88" s="295"/>
      <c r="K88" s="621">
        <f>D88/'Inputs and eligible population'!$O$118</f>
        <v>0</v>
      </c>
      <c r="L88" s="621">
        <f>E88/'Inputs and eligible population'!$O$118</f>
        <v>0</v>
      </c>
      <c r="M88" s="621">
        <f>F88/'Inputs and eligible population'!$O$118</f>
        <v>0</v>
      </c>
      <c r="N88" s="621">
        <f>G88/'Inputs and eligible population'!$O$118</f>
        <v>0</v>
      </c>
      <c r="O88" s="621">
        <f>H88/'Inputs and eligible population'!$O$118</f>
        <v>0</v>
      </c>
      <c r="P88" s="621">
        <f>I88/'Inputs and eligible population'!$O$118</f>
        <v>0</v>
      </c>
      <c r="U88" s="146"/>
    </row>
    <row r="89" spans="1:39" x14ac:dyDescent="0.25">
      <c r="A89" s="295"/>
      <c r="B89" s="290"/>
      <c r="C89" s="215"/>
      <c r="D89" s="197">
        <f t="shared" ref="D89:I89" si="39">SUM(D82:D88)</f>
        <v>0</v>
      </c>
      <c r="E89" s="197">
        <f t="shared" si="39"/>
        <v>0</v>
      </c>
      <c r="F89" s="197">
        <f t="shared" si="39"/>
        <v>0</v>
      </c>
      <c r="G89" s="197">
        <f t="shared" si="39"/>
        <v>0</v>
      </c>
      <c r="H89" s="197">
        <f t="shared" si="39"/>
        <v>0</v>
      </c>
      <c r="I89" s="197">
        <f t="shared" si="39"/>
        <v>0</v>
      </c>
      <c r="J89" s="295"/>
      <c r="K89" s="620">
        <f>SUM(K82:K88)</f>
        <v>0</v>
      </c>
      <c r="L89" s="620">
        <f t="shared" ref="L89" si="40">SUM(L82:L88)</f>
        <v>0</v>
      </c>
      <c r="M89" s="620">
        <f t="shared" ref="M89" si="41">SUM(M82:M88)</f>
        <v>0</v>
      </c>
      <c r="N89" s="620">
        <f t="shared" ref="N89" si="42">SUM(N82:N88)</f>
        <v>0</v>
      </c>
      <c r="O89" s="620">
        <f t="shared" ref="O89" si="43">SUM(O82:O88)</f>
        <v>0</v>
      </c>
      <c r="P89" s="620">
        <f t="shared" ref="P89" si="44">SUM(P82:P88)</f>
        <v>0</v>
      </c>
      <c r="U89" s="146"/>
    </row>
    <row r="90" spans="1:39" x14ac:dyDescent="0.25">
      <c r="A90" s="295"/>
      <c r="B90" s="313"/>
      <c r="C90" s="228"/>
      <c r="D90" s="292" t="s">
        <v>130</v>
      </c>
      <c r="E90" s="197">
        <f>E89-$D$89</f>
        <v>0</v>
      </c>
      <c r="F90" s="197">
        <f>F89-$D$89</f>
        <v>0</v>
      </c>
      <c r="G90" s="197">
        <f>G89-$D$89</f>
        <v>0</v>
      </c>
      <c r="H90" s="197">
        <f>H89-$D$89</f>
        <v>0</v>
      </c>
      <c r="I90" s="197">
        <f>I89-$D$89</f>
        <v>0</v>
      </c>
      <c r="J90" s="295"/>
      <c r="K90" s="295"/>
      <c r="L90" s="297">
        <f>L89-$K89</f>
        <v>0</v>
      </c>
      <c r="M90" s="297">
        <f t="shared" ref="M90" si="45">M89-$K89</f>
        <v>0</v>
      </c>
      <c r="N90" s="297">
        <f t="shared" ref="N90" si="46">N89-$K89</f>
        <v>0</v>
      </c>
      <c r="O90" s="297">
        <f t="shared" ref="O90" si="47">O89-$K89</f>
        <v>0</v>
      </c>
      <c r="P90" s="297">
        <f t="shared" ref="P90" si="48">P89-$K89</f>
        <v>0</v>
      </c>
      <c r="U90" s="146"/>
    </row>
    <row r="91" spans="1:39" x14ac:dyDescent="0.25">
      <c r="A91" s="295"/>
      <c r="B91" s="326"/>
      <c r="C91" s="617"/>
      <c r="D91" s="227"/>
      <c r="E91" s="227"/>
      <c r="F91" s="227"/>
      <c r="G91" s="227"/>
      <c r="H91" s="227"/>
      <c r="I91" s="227"/>
      <c r="J91" s="227"/>
      <c r="K91" s="227"/>
      <c r="L91" s="227"/>
      <c r="M91" s="295"/>
      <c r="N91" s="227"/>
      <c r="O91" s="227"/>
      <c r="P91" s="227"/>
      <c r="U91" s="146"/>
    </row>
    <row r="92" spans="1:39" x14ac:dyDescent="0.25">
      <c r="B92"/>
      <c r="Q92" s="146"/>
      <c r="R92" s="146"/>
      <c r="S92" s="146"/>
      <c r="T92" s="146"/>
      <c r="U92" s="146"/>
      <c r="V92" s="146"/>
      <c r="W92" s="146"/>
      <c r="X92" s="146"/>
      <c r="Y92" s="146"/>
      <c r="AI92" s="293"/>
      <c r="AJ92" s="293"/>
      <c r="AK92" s="293"/>
      <c r="AL92" s="293"/>
      <c r="AM92" s="293"/>
    </row>
    <row r="93" spans="1:39" x14ac:dyDescent="0.25">
      <c r="B93"/>
    </row>
    <row r="94" spans="1:39" x14ac:dyDescent="0.25">
      <c r="B94"/>
    </row>
    <row r="95" spans="1:39" x14ac:dyDescent="0.25">
      <c r="B95"/>
    </row>
    <row r="96" spans="1:39" x14ac:dyDescent="0.25">
      <c r="B96"/>
    </row>
    <row r="97" spans="2:2" x14ac:dyDescent="0.25">
      <c r="B97"/>
    </row>
  </sheetData>
  <sheetProtection algorithmName="SHA-512" hashValue="fw9U7DYUMcm0/XIwcRG2rKYVGz3p88z+tYwla/9q1tmwT2uvHj5Y9AERI9Jr8FOz/cclSqfowOn+3BV34HU+xg==" saltValue="HRPODH6/vOTtCxcEuFrg4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EFA-172F-4FDD-8968-A376C4A7D980}">
  <sheetPr>
    <tabColor theme="8" tint="-0.499984740745262"/>
    <pageSetUpPr fitToPage="1"/>
  </sheetPr>
  <dimension ref="A1:AM96"/>
  <sheetViews>
    <sheetView showGridLines="0" zoomScale="80" zoomScaleNormal="80" zoomScaleSheetLayoutView="30" workbookViewId="0"/>
  </sheetViews>
  <sheetFormatPr defaultColWidth="8.85546875" defaultRowHeight="15" x14ac:dyDescent="0.25"/>
  <cols>
    <col min="1" max="1" width="3.5703125" customWidth="1"/>
    <col min="2" max="2" width="65.85546875" style="1" customWidth="1"/>
    <col min="3" max="9" width="12.5703125" customWidth="1"/>
    <col min="10" max="10" width="1.85546875" customWidth="1"/>
    <col min="11" max="17" width="11.7109375" customWidth="1"/>
    <col min="18" max="18" width="11.42578125" customWidth="1"/>
    <col min="19" max="19" width="11.7109375" customWidth="1"/>
    <col min="20" max="25" width="10.85546875" customWidth="1"/>
    <col min="27" max="40" width="0" hidden="1" customWidth="1"/>
  </cols>
  <sheetData>
    <row r="1" spans="1:39" ht="30" customHeight="1" x14ac:dyDescent="0.25">
      <c r="B1" s="696" t="str">
        <f>'Unit costs'!B1</f>
        <v>Fluocinolone acetonide intravitreal implant for treating chronic diabetic macular oedema in phakic eyes after an inadequate response to previous therapy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" customHeight="1" x14ac:dyDescent="0.25">
      <c r="B2" s="221" t="s">
        <v>765</v>
      </c>
      <c r="C2" s="140" t="s">
        <v>103</v>
      </c>
      <c r="D2" s="140" t="s">
        <v>103</v>
      </c>
      <c r="E2" s="140" t="s">
        <v>103</v>
      </c>
      <c r="F2" s="140" t="s">
        <v>103</v>
      </c>
      <c r="G2" s="140" t="s">
        <v>103</v>
      </c>
      <c r="H2" s="140" t="s">
        <v>103</v>
      </c>
      <c r="I2" s="140" t="s">
        <v>103</v>
      </c>
      <c r="J2" s="140" t="s">
        <v>103</v>
      </c>
      <c r="K2" s="140" t="s">
        <v>103</v>
      </c>
      <c r="L2" s="140" t="s">
        <v>103</v>
      </c>
      <c r="M2" s="140" t="s">
        <v>103</v>
      </c>
      <c r="N2" s="140" t="s">
        <v>103</v>
      </c>
      <c r="O2" s="140" t="s">
        <v>103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45" customHeight="1" x14ac:dyDescent="0.25">
      <c r="B3" s="143" t="s">
        <v>103</v>
      </c>
      <c r="C3" s="146" t="s">
        <v>103</v>
      </c>
      <c r="D3" s="146" t="s">
        <v>103</v>
      </c>
      <c r="E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6" t="s">
        <v>103</v>
      </c>
      <c r="K3" s="146" t="s">
        <v>103</v>
      </c>
      <c r="L3" s="146" t="s">
        <v>103</v>
      </c>
      <c r="M3" s="146" t="s">
        <v>103</v>
      </c>
      <c r="N3" s="146" t="s">
        <v>103</v>
      </c>
      <c r="O3" s="146" t="s">
        <v>103</v>
      </c>
      <c r="P3" s="146"/>
      <c r="Q3" s="146"/>
      <c r="R3" s="140"/>
      <c r="S3" s="140"/>
      <c r="T3" s="140"/>
      <c r="U3" s="140"/>
      <c r="V3" s="140"/>
      <c r="W3" s="140"/>
      <c r="X3" s="146"/>
      <c r="Y3" s="146"/>
    </row>
    <row r="4" spans="1:39" ht="14.45" customHeight="1" x14ac:dyDescent="0.25">
      <c r="B4" t="s">
        <v>751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45" customHeight="1" x14ac:dyDescent="0.2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0"/>
      <c r="S5" s="140"/>
      <c r="T5" s="140"/>
      <c r="U5" s="140"/>
      <c r="V5" s="140"/>
      <c r="W5" s="140"/>
      <c r="X5" s="146"/>
      <c r="Y5" s="146"/>
    </row>
    <row r="6" spans="1:39" ht="45" x14ac:dyDescent="0.25">
      <c r="B6" s="266" t="s">
        <v>115</v>
      </c>
      <c r="C6" s="216"/>
      <c r="D6" s="392" t="s">
        <v>743</v>
      </c>
      <c r="E6" s="264" t="s">
        <v>54</v>
      </c>
      <c r="F6" s="264" t="s">
        <v>55</v>
      </c>
      <c r="G6" s="179" t="s">
        <v>744</v>
      </c>
      <c r="H6" s="179" t="s">
        <v>745</v>
      </c>
      <c r="I6" s="264" t="s">
        <v>746</v>
      </c>
      <c r="K6" s="392" t="s">
        <v>743</v>
      </c>
      <c r="L6" s="264" t="s">
        <v>54</v>
      </c>
      <c r="M6" s="264" t="s">
        <v>55</v>
      </c>
      <c r="N6" s="179" t="s">
        <v>744</v>
      </c>
      <c r="O6" s="179" t="s">
        <v>745</v>
      </c>
      <c r="P6" s="264" t="s">
        <v>746</v>
      </c>
      <c r="Q6" s="146"/>
      <c r="R6" s="140"/>
      <c r="S6" s="140"/>
      <c r="T6" s="140"/>
      <c r="U6" s="140"/>
      <c r="V6" s="140"/>
      <c r="W6" s="140"/>
      <c r="X6" s="146"/>
      <c r="Y6" s="146"/>
      <c r="AI6" s="293"/>
      <c r="AJ6" s="293"/>
      <c r="AK6" s="293"/>
      <c r="AL6" s="293"/>
      <c r="AM6" s="293"/>
    </row>
    <row r="7" spans="1:39" ht="20.25" x14ac:dyDescent="0.25">
      <c r="B7" s="535" t="s">
        <v>936</v>
      </c>
      <c r="C7" s="182"/>
      <c r="D7" s="367">
        <f>'Inputs and eligible population'!F42</f>
        <v>28868.427117852301</v>
      </c>
      <c r="E7" s="367">
        <f>'Inputs and eligible population'!G42</f>
        <v>29124.614827191341</v>
      </c>
      <c r="F7" s="367">
        <f>'Inputs and eligible population'!H42</f>
        <v>29383.076028679723</v>
      </c>
      <c r="G7" s="367">
        <f>'Inputs and eligible population'!I42</f>
        <v>29643.830898018179</v>
      </c>
      <c r="H7" s="367">
        <f>'Inputs and eligible population'!J42</f>
        <v>29906.899789953095</v>
      </c>
      <c r="I7" s="367">
        <f>'Inputs and eligible population'!K42</f>
        <v>30172.30323986541</v>
      </c>
      <c r="K7" s="618"/>
      <c r="L7" s="614"/>
      <c r="M7" s="614"/>
      <c r="N7" s="614"/>
      <c r="O7" s="614"/>
      <c r="P7" s="614"/>
      <c r="Q7" s="146"/>
      <c r="R7" s="140"/>
      <c r="S7" s="140"/>
      <c r="T7" s="140"/>
      <c r="U7" s="140"/>
      <c r="V7" s="140"/>
      <c r="W7" s="140"/>
      <c r="X7" s="146"/>
      <c r="Y7" s="146"/>
      <c r="AI7" s="293"/>
      <c r="AJ7" s="293"/>
      <c r="AK7" s="293"/>
      <c r="AL7" s="293"/>
      <c r="AM7" s="293"/>
    </row>
    <row r="8" spans="1:39" ht="14.45" customHeight="1" x14ac:dyDescent="0.25">
      <c r="B8" s="229" t="s">
        <v>938</v>
      </c>
      <c r="C8" s="182"/>
      <c r="D8" s="367">
        <f>'Inputs and eligible population'!F43</f>
        <v>0</v>
      </c>
      <c r="E8" s="367">
        <f>'Inputs and eligible population'!G43</f>
        <v>0</v>
      </c>
      <c r="F8" s="367">
        <f>'Inputs and eligible population'!H43</f>
        <v>0</v>
      </c>
      <c r="G8" s="367">
        <f>'Inputs and eligible population'!I43</f>
        <v>0</v>
      </c>
      <c r="H8" s="367">
        <f>'Inputs and eligible population'!J43</f>
        <v>0</v>
      </c>
      <c r="I8" s="367">
        <f>'Inputs and eligible population'!K43</f>
        <v>0</v>
      </c>
      <c r="O8" s="146"/>
      <c r="P8" s="146"/>
      <c r="Q8" s="146"/>
      <c r="R8" s="140"/>
      <c r="S8" s="140"/>
      <c r="T8" s="140"/>
      <c r="U8" s="140"/>
      <c r="V8" s="140"/>
      <c r="W8" s="140"/>
      <c r="X8" s="146"/>
      <c r="Y8" s="146"/>
      <c r="AI8" s="293"/>
      <c r="AJ8" s="293"/>
      <c r="AK8" s="293"/>
      <c r="AL8" s="293"/>
      <c r="AM8" s="293"/>
    </row>
    <row r="9" spans="1:39" ht="14.45" customHeight="1" x14ac:dyDescent="0.25">
      <c r="B9"/>
      <c r="O9" s="146"/>
      <c r="P9" s="146"/>
      <c r="Q9" s="146"/>
      <c r="R9" s="140"/>
      <c r="S9" s="140"/>
      <c r="T9" s="140"/>
      <c r="U9" s="140"/>
      <c r="V9" s="140"/>
      <c r="W9" s="140"/>
      <c r="X9" s="146"/>
      <c r="Y9" s="146"/>
      <c r="AI9" s="293"/>
      <c r="AJ9" s="293"/>
      <c r="AK9" s="293"/>
      <c r="AL9" s="293"/>
      <c r="AM9" s="293"/>
    </row>
    <row r="10" spans="1:39" ht="14.45" customHeight="1" x14ac:dyDescent="0.25">
      <c r="B10" s="286" t="s">
        <v>752</v>
      </c>
      <c r="C10" s="399"/>
      <c r="D10" s="399"/>
      <c r="E10" s="400"/>
      <c r="F10" s="399"/>
      <c r="G10" s="401"/>
      <c r="H10" s="402"/>
      <c r="I10" s="402"/>
      <c r="J10" s="508"/>
      <c r="K10" s="260" t="s">
        <v>118</v>
      </c>
      <c r="L10" s="260" t="s">
        <v>118</v>
      </c>
      <c r="M10" s="260" t="s">
        <v>118</v>
      </c>
      <c r="N10" s="260" t="s">
        <v>118</v>
      </c>
      <c r="O10" s="260" t="s">
        <v>118</v>
      </c>
      <c r="P10" s="260" t="s">
        <v>118</v>
      </c>
      <c r="Q10" s="146"/>
      <c r="R10" s="140"/>
      <c r="S10" s="140"/>
      <c r="T10" s="140"/>
      <c r="U10" s="140"/>
      <c r="V10" s="140"/>
      <c r="W10" s="140"/>
      <c r="X10" s="146"/>
      <c r="Y10" s="146"/>
      <c r="AI10" s="293"/>
      <c r="AJ10" s="293"/>
      <c r="AK10" s="293"/>
      <c r="AL10" s="293"/>
      <c r="AM10" s="293"/>
    </row>
    <row r="11" spans="1:39" ht="14.45" customHeight="1" x14ac:dyDescent="0.25">
      <c r="A11" s="299"/>
      <c r="B11" s="403" t="str">
        <f>B22</f>
        <v>Number of injection appointments with nurse injector</v>
      </c>
      <c r="C11" s="396"/>
      <c r="D11" s="388">
        <f>D31</f>
        <v>0</v>
      </c>
      <c r="E11" s="388">
        <f t="shared" ref="E11:I11" si="0">E31</f>
        <v>0</v>
      </c>
      <c r="F11" s="388">
        <f t="shared" si="0"/>
        <v>0</v>
      </c>
      <c r="G11" s="388">
        <f t="shared" si="0"/>
        <v>0</v>
      </c>
      <c r="H11" s="388">
        <f t="shared" si="0"/>
        <v>0</v>
      </c>
      <c r="I11" s="388">
        <f t="shared" si="0"/>
        <v>0</v>
      </c>
      <c r="K11" s="215"/>
      <c r="L11" s="215"/>
      <c r="M11" s="215"/>
      <c r="N11" s="215"/>
      <c r="O11" s="387"/>
      <c r="P11" s="387"/>
      <c r="Q11" s="146"/>
      <c r="R11" s="146"/>
      <c r="S11" s="146"/>
      <c r="T11" s="146"/>
      <c r="U11" s="146"/>
      <c r="V11" s="146"/>
      <c r="W11" s="146"/>
      <c r="X11" s="146"/>
      <c r="Y11" s="146"/>
      <c r="AI11" s="293"/>
      <c r="AJ11" s="293"/>
      <c r="AK11" s="293"/>
      <c r="AL11" s="293"/>
      <c r="AM11" s="293"/>
    </row>
    <row r="12" spans="1:39" ht="14.45" customHeight="1" x14ac:dyDescent="0.25">
      <c r="A12" s="299"/>
      <c r="B12" s="403" t="str">
        <f>B34</f>
        <v>Number of injection appointments with consultant</v>
      </c>
      <c r="C12" s="396"/>
      <c r="D12" s="388">
        <f>D43</f>
        <v>0</v>
      </c>
      <c r="E12" s="388">
        <f t="shared" ref="E12:I12" si="1">E43</f>
        <v>0</v>
      </c>
      <c r="F12" s="388">
        <f t="shared" si="1"/>
        <v>0</v>
      </c>
      <c r="G12" s="388">
        <f t="shared" si="1"/>
        <v>0</v>
      </c>
      <c r="H12" s="388">
        <f t="shared" si="1"/>
        <v>0</v>
      </c>
      <c r="I12" s="388">
        <f t="shared" si="1"/>
        <v>0</v>
      </c>
      <c r="K12" s="215"/>
      <c r="L12" s="215"/>
      <c r="M12" s="215"/>
      <c r="N12" s="215"/>
      <c r="O12" s="387"/>
      <c r="P12" s="387"/>
      <c r="Q12" s="146"/>
      <c r="R12" s="146"/>
      <c r="S12" s="146"/>
      <c r="T12" s="146"/>
      <c r="U12" s="146"/>
      <c r="V12" s="146"/>
      <c r="W12" s="146"/>
      <c r="X12" s="146"/>
      <c r="Y12" s="146"/>
      <c r="AI12" s="293"/>
      <c r="AJ12" s="293"/>
      <c r="AK12" s="293"/>
      <c r="AL12" s="293"/>
      <c r="AM12" s="293"/>
    </row>
    <row r="13" spans="1:39" ht="14.45" customHeight="1" x14ac:dyDescent="0.25">
      <c r="A13" s="299"/>
      <c r="B13" s="403" t="str">
        <f>B47</f>
        <v>Administrations</v>
      </c>
      <c r="C13" s="389"/>
      <c r="D13" s="388">
        <f>D51</f>
        <v>0</v>
      </c>
      <c r="E13" s="388">
        <f t="shared" ref="E13:I13" si="2">E51</f>
        <v>0</v>
      </c>
      <c r="F13" s="388">
        <f t="shared" si="2"/>
        <v>0</v>
      </c>
      <c r="G13" s="388">
        <f t="shared" si="2"/>
        <v>0</v>
      </c>
      <c r="H13" s="388">
        <f t="shared" si="2"/>
        <v>0</v>
      </c>
      <c r="I13" s="388">
        <f t="shared" si="2"/>
        <v>0</v>
      </c>
      <c r="K13" s="296">
        <f>K51</f>
        <v>0</v>
      </c>
      <c r="L13" s="296">
        <f t="shared" ref="L13:P13" si="3">L51</f>
        <v>0</v>
      </c>
      <c r="M13" s="296">
        <f t="shared" si="3"/>
        <v>0</v>
      </c>
      <c r="N13" s="296">
        <f t="shared" si="3"/>
        <v>0</v>
      </c>
      <c r="O13" s="296">
        <f t="shared" si="3"/>
        <v>0</v>
      </c>
      <c r="P13" s="296">
        <f t="shared" si="3"/>
        <v>0</v>
      </c>
      <c r="Q13" s="146"/>
      <c r="R13" s="146"/>
      <c r="S13" s="146"/>
      <c r="T13" s="146"/>
      <c r="U13" s="146"/>
      <c r="V13" s="146"/>
      <c r="W13" s="146"/>
      <c r="X13" s="146"/>
      <c r="Y13" s="146"/>
      <c r="AI13" s="293"/>
      <c r="AJ13" s="293"/>
      <c r="AK13" s="293"/>
      <c r="AL13" s="293"/>
      <c r="AM13" s="293"/>
    </row>
    <row r="14" spans="1:39" ht="14.45" customHeight="1" x14ac:dyDescent="0.25">
      <c r="A14" s="294"/>
      <c r="B14" s="404" t="str">
        <f>B55</f>
        <v>Administrations - duration of administrations nursing (hours)</v>
      </c>
      <c r="C14" s="406"/>
      <c r="D14" s="390">
        <f>D64</f>
        <v>0</v>
      </c>
      <c r="E14" s="390">
        <f t="shared" ref="E14:I14" si="4">E64</f>
        <v>0</v>
      </c>
      <c r="F14" s="390">
        <f t="shared" si="4"/>
        <v>0</v>
      </c>
      <c r="G14" s="390">
        <f t="shared" si="4"/>
        <v>0</v>
      </c>
      <c r="H14" s="390">
        <f t="shared" si="4"/>
        <v>0</v>
      </c>
      <c r="I14" s="390">
        <f t="shared" si="4"/>
        <v>0</v>
      </c>
      <c r="K14" s="215"/>
      <c r="L14" s="215"/>
      <c r="M14" s="215"/>
      <c r="N14" s="215"/>
      <c r="O14" s="387"/>
      <c r="P14" s="387"/>
      <c r="Q14" s="146"/>
      <c r="R14" s="146"/>
      <c r="S14" s="146"/>
      <c r="T14" s="146"/>
      <c r="U14" s="146"/>
      <c r="V14" s="146"/>
      <c r="W14" s="146"/>
      <c r="X14" s="146"/>
      <c r="Y14" s="146"/>
      <c r="AI14" s="293"/>
      <c r="AJ14" s="293"/>
      <c r="AK14" s="293"/>
      <c r="AL14" s="293"/>
      <c r="AM14" s="293"/>
    </row>
    <row r="15" spans="1:39" ht="14.45" customHeight="1" x14ac:dyDescent="0.25">
      <c r="A15" s="294"/>
      <c r="B15" s="404" t="str">
        <f>B68</f>
        <v>Administrations - duration of administrations consultant (hours)</v>
      </c>
      <c r="C15" s="406"/>
      <c r="D15" s="390">
        <f>D77</f>
        <v>0</v>
      </c>
      <c r="E15" s="390">
        <f t="shared" ref="E15:I15" si="5">E77</f>
        <v>0</v>
      </c>
      <c r="F15" s="390">
        <f t="shared" si="5"/>
        <v>0</v>
      </c>
      <c r="G15" s="390">
        <f t="shared" si="5"/>
        <v>0</v>
      </c>
      <c r="H15" s="390">
        <f t="shared" si="5"/>
        <v>0</v>
      </c>
      <c r="I15" s="390">
        <f t="shared" si="5"/>
        <v>0</v>
      </c>
      <c r="K15" s="215"/>
      <c r="L15" s="215"/>
      <c r="M15" s="215"/>
      <c r="N15" s="215"/>
      <c r="O15" s="387"/>
      <c r="P15" s="387"/>
      <c r="Q15" s="146"/>
      <c r="R15" s="146"/>
      <c r="S15" s="146"/>
      <c r="T15" s="146"/>
      <c r="U15" s="146"/>
      <c r="V15" s="146"/>
      <c r="W15" s="146"/>
      <c r="X15" s="146"/>
      <c r="Y15" s="146"/>
      <c r="AI15" s="293"/>
      <c r="AJ15" s="293"/>
      <c r="AK15" s="293"/>
      <c r="AL15" s="293"/>
      <c r="AM15" s="293"/>
    </row>
    <row r="16" spans="1:39" ht="14.45" customHeight="1" x14ac:dyDescent="0.25">
      <c r="A16" s="295"/>
      <c r="B16" s="405" t="str">
        <f>B80</f>
        <v>Drug regimen prep (hours)</v>
      </c>
      <c r="C16" s="407"/>
      <c r="D16" s="391">
        <f>D89</f>
        <v>0</v>
      </c>
      <c r="E16" s="391">
        <f t="shared" ref="E16:I16" si="6">E89</f>
        <v>0</v>
      </c>
      <c r="F16" s="391">
        <f t="shared" si="6"/>
        <v>0</v>
      </c>
      <c r="G16" s="391">
        <f t="shared" si="6"/>
        <v>0</v>
      </c>
      <c r="H16" s="391">
        <f t="shared" si="6"/>
        <v>0</v>
      </c>
      <c r="I16" s="391">
        <f t="shared" si="6"/>
        <v>0</v>
      </c>
      <c r="K16" s="215"/>
      <c r="L16" s="215"/>
      <c r="M16" s="215"/>
      <c r="N16" s="215"/>
      <c r="O16" s="387"/>
      <c r="P16" s="387"/>
      <c r="Q16" s="146"/>
      <c r="R16" s="146"/>
      <c r="S16" s="146"/>
      <c r="T16" s="146"/>
      <c r="U16" s="146"/>
      <c r="V16" s="146"/>
      <c r="W16" s="146"/>
      <c r="X16" s="146"/>
      <c r="Y16" s="146"/>
      <c r="AI16" s="293"/>
      <c r="AJ16" s="293"/>
      <c r="AK16" s="293"/>
      <c r="AL16" s="293"/>
      <c r="AM16" s="293"/>
    </row>
    <row r="17" spans="1:39" ht="14.45" customHeight="1" x14ac:dyDescent="0.25">
      <c r="B17" s="259"/>
      <c r="D17" s="293"/>
      <c r="F17" s="146"/>
      <c r="G17" s="146"/>
      <c r="H17" s="146"/>
      <c r="I17" s="146"/>
      <c r="J17" s="146"/>
      <c r="K17" s="297">
        <f t="shared" ref="K17:P17" si="7">SUM(K11:K16)</f>
        <v>0</v>
      </c>
      <c r="L17" s="297">
        <f t="shared" si="7"/>
        <v>0</v>
      </c>
      <c r="M17" s="297">
        <f t="shared" si="7"/>
        <v>0</v>
      </c>
      <c r="N17" s="297">
        <f t="shared" si="7"/>
        <v>0</v>
      </c>
      <c r="O17" s="297">
        <f t="shared" si="7"/>
        <v>0</v>
      </c>
      <c r="P17" s="297">
        <f t="shared" si="7"/>
        <v>0</v>
      </c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39" x14ac:dyDescent="0.25"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O18" s="146"/>
      <c r="P18" s="146"/>
      <c r="Q18" s="146"/>
      <c r="R18" s="146"/>
      <c r="U18" s="146"/>
      <c r="V18" s="146"/>
      <c r="W18" s="146"/>
      <c r="X18" s="146"/>
      <c r="Y18" s="146"/>
      <c r="AI18" s="293"/>
      <c r="AJ18" s="293"/>
      <c r="AK18" s="293"/>
      <c r="AL18" s="293"/>
      <c r="AM18" s="293"/>
    </row>
    <row r="19" spans="1:39" x14ac:dyDescent="0.25">
      <c r="B19" s="359" t="s">
        <v>753</v>
      </c>
      <c r="C19" s="360"/>
      <c r="D19" s="360"/>
      <c r="E19" s="361"/>
      <c r="F19" s="360"/>
      <c r="G19" s="362"/>
      <c r="H19" s="363"/>
      <c r="I19" s="363"/>
      <c r="J19" s="363"/>
      <c r="K19" s="363"/>
      <c r="L19" s="363"/>
      <c r="M19" s="363"/>
      <c r="N19" s="363"/>
      <c r="O19" s="363"/>
      <c r="P19" s="364"/>
      <c r="Q19" s="146"/>
      <c r="R19" s="146"/>
      <c r="S19" s="146"/>
      <c r="T19" s="146"/>
      <c r="U19" s="146"/>
      <c r="V19" s="146"/>
      <c r="W19" s="146"/>
      <c r="X19" s="146"/>
      <c r="Y19" s="146"/>
      <c r="AI19" s="293"/>
      <c r="AJ19" s="293"/>
      <c r="AK19" s="293"/>
      <c r="AL19" s="293"/>
      <c r="AM19" s="293"/>
    </row>
    <row r="20" spans="1:39" x14ac:dyDescent="0.25">
      <c r="A20" s="299"/>
      <c r="B20" s="321"/>
      <c r="C20" s="304"/>
      <c r="D20" s="305"/>
      <c r="E20" s="306"/>
      <c r="F20" s="299"/>
      <c r="G20" s="299"/>
      <c r="H20" s="223"/>
      <c r="I20" s="223"/>
      <c r="J20" s="223"/>
      <c r="K20" s="223"/>
      <c r="L20" s="223"/>
      <c r="M20" s="223"/>
      <c r="N20" s="223"/>
      <c r="O20" s="223"/>
      <c r="P20" s="223"/>
      <c r="Q20" s="146"/>
      <c r="R20" s="146"/>
      <c r="S20" s="146"/>
      <c r="T20" s="146"/>
      <c r="U20" s="146"/>
      <c r="V20" s="146"/>
      <c r="W20" s="146"/>
      <c r="X20" s="146"/>
      <c r="Y20" s="146"/>
      <c r="AI20" s="293"/>
      <c r="AJ20" s="293"/>
      <c r="AK20" s="293"/>
      <c r="AL20" s="293"/>
      <c r="AM20" s="293"/>
    </row>
    <row r="21" spans="1:39" x14ac:dyDescent="0.25">
      <c r="A21" s="299"/>
      <c r="B21" s="320" t="s">
        <v>754</v>
      </c>
      <c r="C21" s="300"/>
      <c r="D21" s="300"/>
      <c r="E21" s="301"/>
      <c r="F21" s="302"/>
      <c r="G21" s="303"/>
      <c r="H21" s="303"/>
      <c r="I21" s="396"/>
      <c r="J21" s="397"/>
      <c r="K21" s="299"/>
      <c r="L21" s="299"/>
      <c r="M21" s="299"/>
      <c r="N21" s="299"/>
      <c r="O21" s="299"/>
      <c r="P21" s="223"/>
      <c r="Q21" s="146"/>
      <c r="R21" s="146"/>
      <c r="U21" s="146"/>
    </row>
    <row r="22" spans="1:39" x14ac:dyDescent="0.25">
      <c r="A22" s="307"/>
      <c r="B22" s="372" t="s">
        <v>1013</v>
      </c>
      <c r="C22" s="373"/>
      <c r="D22" s="373"/>
      <c r="E22" s="373"/>
      <c r="F22" s="373"/>
      <c r="G22" s="373"/>
      <c r="H22" s="373"/>
      <c r="I22" s="222"/>
      <c r="J22" s="223"/>
      <c r="K22" s="223"/>
      <c r="L22" s="223"/>
      <c r="M22" s="223"/>
      <c r="N22" s="223"/>
      <c r="O22" s="223"/>
      <c r="P22" s="223"/>
      <c r="Q22" s="146"/>
      <c r="R22" s="146"/>
      <c r="S22" s="146"/>
      <c r="T22" s="146"/>
      <c r="U22" s="146"/>
      <c r="V22" s="146"/>
      <c r="W22" s="146"/>
      <c r="X22" s="146"/>
      <c r="Y22" s="146"/>
      <c r="AI22" s="293"/>
      <c r="AJ22" s="293"/>
      <c r="AK22" s="293"/>
      <c r="AL22" s="293"/>
      <c r="AM22" s="293"/>
    </row>
    <row r="23" spans="1:39" ht="45" x14ac:dyDescent="0.25">
      <c r="A23" s="307"/>
      <c r="B23" s="318" t="s">
        <v>108</v>
      </c>
      <c r="C23" s="180" t="s">
        <v>755</v>
      </c>
      <c r="D23" s="392" t="s">
        <v>743</v>
      </c>
      <c r="E23" s="264" t="s">
        <v>54</v>
      </c>
      <c r="F23" s="264" t="s">
        <v>55</v>
      </c>
      <c r="G23" s="179" t="s">
        <v>744</v>
      </c>
      <c r="H23" s="179" t="s">
        <v>745</v>
      </c>
      <c r="I23" s="264" t="s">
        <v>746</v>
      </c>
      <c r="J23" s="394"/>
      <c r="K23" s="223"/>
      <c r="L23" s="223"/>
      <c r="M23" s="223"/>
      <c r="N23" s="223"/>
      <c r="O23" s="223"/>
      <c r="P23" s="223"/>
      <c r="Q23" s="146"/>
      <c r="R23" s="146"/>
      <c r="S23" s="146"/>
      <c r="T23" s="146"/>
      <c r="U23" s="146"/>
      <c r="V23" s="146"/>
      <c r="W23" s="146"/>
      <c r="X23" s="146"/>
      <c r="Y23" s="146"/>
      <c r="AI23" s="293"/>
      <c r="AJ23" s="293"/>
      <c r="AK23" s="293"/>
      <c r="AL23" s="293"/>
      <c r="AM23" s="293"/>
    </row>
    <row r="24" spans="1:39" x14ac:dyDescent="0.25">
      <c r="A24" s="307"/>
      <c r="B24" s="337" t="s">
        <v>957</v>
      </c>
      <c r="C24" s="163"/>
      <c r="D24" s="141">
        <f>'Financial impact (cash)'!D14*'Unit costs'!$H$18*'Inputs and eligible population'!$F$114</f>
        <v>0</v>
      </c>
      <c r="E24" s="141">
        <f>'Financial impact (cash)'!E14*'Unit costs'!$H$18*'Inputs and eligible population'!$F$114</f>
        <v>0</v>
      </c>
      <c r="F24" s="141">
        <f>'Financial impact (cash)'!F14*'Unit costs'!$H$18*'Inputs and eligible population'!$F$114</f>
        <v>0</v>
      </c>
      <c r="G24" s="141">
        <f>'Financial impact (cash)'!G14*'Unit costs'!$H$18*'Inputs and eligible population'!$F$114</f>
        <v>0</v>
      </c>
      <c r="H24" s="141">
        <f>'Financial impact (cash)'!H14*'Unit costs'!$H$18*'Inputs and eligible population'!$F$114</f>
        <v>0</v>
      </c>
      <c r="I24" s="141">
        <f>'Financial impact (cash)'!I14*'Unit costs'!$H$18*'Inputs and eligible population'!$F$114</f>
        <v>0</v>
      </c>
      <c r="J24" s="394"/>
      <c r="K24" s="223"/>
      <c r="L24" s="223"/>
      <c r="M24" s="223"/>
      <c r="N24" s="223"/>
      <c r="O24" s="223"/>
      <c r="P24" s="223"/>
      <c r="Q24" s="146"/>
      <c r="R24" s="146"/>
      <c r="S24" s="146"/>
      <c r="T24" s="146"/>
      <c r="U24" s="146"/>
      <c r="V24" s="146"/>
      <c r="W24" s="146"/>
      <c r="X24" s="146"/>
      <c r="Y24" s="146"/>
      <c r="AI24" s="293"/>
      <c r="AJ24" s="293"/>
      <c r="AK24" s="293"/>
      <c r="AL24" s="293"/>
      <c r="AM24" s="293"/>
    </row>
    <row r="25" spans="1:39" x14ac:dyDescent="0.25">
      <c r="A25" s="307"/>
      <c r="B25" s="337" t="s">
        <v>956</v>
      </c>
      <c r="C25" s="163"/>
      <c r="D25" s="141">
        <f>'Financial impact (cash)'!D15*'Unit costs'!$H$41*'Inputs and eligible population'!$G$114</f>
        <v>0</v>
      </c>
      <c r="E25" s="141">
        <f>'Financial impact (cash)'!E15*'Unit costs'!$H$41*'Inputs and eligible population'!$G$114</f>
        <v>0</v>
      </c>
      <c r="F25" s="141">
        <f>'Financial impact (cash)'!F15*'Unit costs'!$H$41*'Inputs and eligible population'!$G$114</f>
        <v>0</v>
      </c>
      <c r="G25" s="141">
        <f>'Financial impact (cash)'!G15*'Unit costs'!$H$41*'Inputs and eligible population'!$G$114</f>
        <v>0</v>
      </c>
      <c r="H25" s="141">
        <f>'Financial impact (cash)'!H15*'Unit costs'!$H$41*'Inputs and eligible population'!$G$114</f>
        <v>0</v>
      </c>
      <c r="I25" s="141">
        <f>'Financial impact (cash)'!I15*'Unit costs'!$H$41*'Inputs and eligible population'!$G$114</f>
        <v>0</v>
      </c>
      <c r="J25" s="394"/>
      <c r="K25" s="223"/>
      <c r="L25" s="223"/>
      <c r="M25" s="223"/>
      <c r="N25" s="223"/>
      <c r="O25" s="223"/>
      <c r="P25" s="223"/>
      <c r="Q25" s="146"/>
      <c r="R25" s="146"/>
      <c r="S25" s="146"/>
      <c r="T25" s="146"/>
      <c r="U25" s="146"/>
      <c r="V25" s="146"/>
      <c r="W25" s="146"/>
      <c r="X25" s="146"/>
      <c r="Y25" s="146"/>
      <c r="AI25" s="293"/>
      <c r="AJ25" s="293"/>
      <c r="AK25" s="293"/>
      <c r="AL25" s="293"/>
      <c r="AM25" s="293"/>
    </row>
    <row r="26" spans="1:39" x14ac:dyDescent="0.25">
      <c r="A26" s="307"/>
      <c r="B26" s="337" t="s">
        <v>952</v>
      </c>
      <c r="C26" s="163"/>
      <c r="D26" s="141">
        <f>'Financial impact (cash)'!D18*'Unit costs'!$H$66*'Inputs and eligible population'!$H$114</f>
        <v>0</v>
      </c>
      <c r="E26" s="141">
        <f>'Financial impact (cash)'!E18*'Unit costs'!$H$66*'Inputs and eligible population'!$H$114</f>
        <v>0</v>
      </c>
      <c r="F26" s="141">
        <f>'Financial impact (cash)'!F18*'Unit costs'!$H$66*'Inputs and eligible population'!$H$114</f>
        <v>0</v>
      </c>
      <c r="G26" s="141">
        <f>'Financial impact (cash)'!G18*'Unit costs'!$H$66*'Inputs and eligible population'!$H$114</f>
        <v>0</v>
      </c>
      <c r="H26" s="141">
        <f>'Financial impact (cash)'!H18*'Unit costs'!$H$66*'Inputs and eligible population'!$H$114</f>
        <v>0</v>
      </c>
      <c r="I26" s="141">
        <f>'Financial impact (cash)'!I18*'Unit costs'!$H$66*'Inputs and eligible population'!$H$114</f>
        <v>0</v>
      </c>
      <c r="J26" s="394"/>
      <c r="K26" s="223"/>
      <c r="L26" s="223"/>
      <c r="M26" s="223"/>
      <c r="N26" s="223"/>
      <c r="O26" s="223"/>
      <c r="P26" s="223"/>
      <c r="Q26" s="146"/>
      <c r="R26" s="146"/>
      <c r="S26" s="146"/>
      <c r="T26" s="146"/>
      <c r="U26" s="146"/>
      <c r="V26" s="146"/>
      <c r="W26" s="146"/>
      <c r="X26" s="146"/>
      <c r="Y26" s="146"/>
      <c r="AI26" s="293"/>
      <c r="AJ26" s="293"/>
      <c r="AK26" s="293"/>
      <c r="AL26" s="293"/>
      <c r="AM26" s="293"/>
    </row>
    <row r="27" spans="1:39" x14ac:dyDescent="0.25">
      <c r="A27" s="307"/>
      <c r="B27" s="337" t="s">
        <v>953</v>
      </c>
      <c r="C27" s="163"/>
      <c r="D27" s="141">
        <f>'Financial impact (cash)'!D19*'Unit costs'!$H$91*'Inputs and eligible population'!$I$114</f>
        <v>0</v>
      </c>
      <c r="E27" s="141">
        <f>'Financial impact (cash)'!E19*'Unit costs'!$H$92*'Inputs and eligible population'!$I$114</f>
        <v>0</v>
      </c>
      <c r="F27" s="141">
        <f>'Financial impact (cash)'!F19*'Unit costs'!$H$93*'Inputs and eligible population'!$I$114</f>
        <v>0</v>
      </c>
      <c r="G27" s="141">
        <f>'Financial impact (cash)'!G19*'Unit costs'!$H$94*'Inputs and eligible population'!$I$114</f>
        <v>0</v>
      </c>
      <c r="H27" s="141">
        <f>'Financial impact (cash)'!H19*'Unit costs'!$H$95*'Inputs and eligible population'!$I$114</f>
        <v>0</v>
      </c>
      <c r="I27" s="141">
        <f>'Financial impact (cash)'!I19*'Unit costs'!$H$96*'Inputs and eligible population'!$I$114</f>
        <v>0</v>
      </c>
      <c r="J27" s="394"/>
      <c r="K27" s="223"/>
      <c r="L27" s="223"/>
      <c r="M27" s="223"/>
      <c r="N27" s="223"/>
      <c r="O27" s="223"/>
      <c r="P27" s="223"/>
      <c r="Q27" s="146"/>
      <c r="R27" s="146"/>
      <c r="S27" s="146"/>
      <c r="T27" s="146"/>
      <c r="U27" s="146"/>
      <c r="V27" s="146"/>
      <c r="W27" s="146"/>
      <c r="X27" s="146"/>
      <c r="Y27" s="146"/>
      <c r="AI27" s="293"/>
      <c r="AJ27" s="293"/>
      <c r="AK27" s="293"/>
      <c r="AL27" s="293"/>
      <c r="AM27" s="293"/>
    </row>
    <row r="28" spans="1:39" x14ac:dyDescent="0.25">
      <c r="A28" s="307"/>
      <c r="B28" s="337" t="s">
        <v>954</v>
      </c>
      <c r="C28" s="163"/>
      <c r="D28" s="141">
        <f>'Financial impact (cash)'!D20*'Unit costs'!$H$116*'Inputs and eligible population'!$J$114</f>
        <v>0</v>
      </c>
      <c r="E28" s="141">
        <f>'Financial impact (cash)'!E20*'Unit costs'!$H$117*'Inputs and eligible population'!$J$114</f>
        <v>0</v>
      </c>
      <c r="F28" s="141">
        <f>'Financial impact (cash)'!F20*'Unit costs'!$H$118*'Inputs and eligible population'!$J$114</f>
        <v>0</v>
      </c>
      <c r="G28" s="141">
        <f>'Financial impact (cash)'!G20*'Unit costs'!$H$119*'Inputs and eligible population'!$J$114</f>
        <v>0</v>
      </c>
      <c r="H28" s="141">
        <f>'Financial impact (cash)'!H20*'Unit costs'!$H$120*'Inputs and eligible population'!$J$114</f>
        <v>0</v>
      </c>
      <c r="I28" s="141">
        <f>'Financial impact (cash)'!I20*'Unit costs'!$H$121*'Inputs and eligible population'!$J$114</f>
        <v>0</v>
      </c>
      <c r="J28" s="394"/>
      <c r="K28" s="223"/>
      <c r="L28" s="223"/>
      <c r="M28" s="223"/>
      <c r="N28" s="223"/>
      <c r="O28" s="223"/>
      <c r="P28" s="223"/>
      <c r="Q28" s="146"/>
      <c r="R28" s="146"/>
      <c r="S28" s="146"/>
      <c r="T28" s="146"/>
      <c r="U28" s="146"/>
      <c r="V28" s="146"/>
      <c r="W28" s="146"/>
      <c r="X28" s="146"/>
      <c r="Y28" s="146"/>
      <c r="AI28" s="293"/>
      <c r="AJ28" s="293"/>
      <c r="AK28" s="293"/>
      <c r="AL28" s="293"/>
      <c r="AM28" s="293"/>
    </row>
    <row r="29" spans="1:39" x14ac:dyDescent="0.25">
      <c r="A29" s="307"/>
      <c r="B29" s="337" t="s">
        <v>955</v>
      </c>
      <c r="C29" s="163"/>
      <c r="D29" s="141">
        <f>'Financial impact (cash)'!D21*'Unit costs'!$H$141*'Inputs and eligible population'!$K$114</f>
        <v>0</v>
      </c>
      <c r="E29" s="141">
        <f>'Financial impact (cash)'!E21*'Unit costs'!$H$142*'Inputs and eligible population'!$K$114</f>
        <v>0</v>
      </c>
      <c r="F29" s="141">
        <f>'Financial impact (cash)'!F21*'Unit costs'!$H$143*'Inputs and eligible population'!$K$114</f>
        <v>0</v>
      </c>
      <c r="G29" s="141">
        <f>'Financial impact (cash)'!G21*'Unit costs'!$H$144*'Inputs and eligible population'!$K$114</f>
        <v>0</v>
      </c>
      <c r="H29" s="141">
        <f>'Financial impact (cash)'!H21*'Unit costs'!$H$145*'Inputs and eligible population'!$K$114</f>
        <v>0</v>
      </c>
      <c r="I29" s="141">
        <f>'Financial impact (cash)'!I21*'Unit costs'!$H$146*'Inputs and eligible population'!$K$114</f>
        <v>0</v>
      </c>
      <c r="J29" s="394"/>
      <c r="K29" s="223"/>
      <c r="L29" s="223"/>
      <c r="M29" s="223"/>
      <c r="N29" s="223"/>
      <c r="O29" s="223"/>
      <c r="P29" s="223"/>
      <c r="Q29" s="146"/>
      <c r="R29" s="146"/>
      <c r="S29" s="146"/>
      <c r="T29" s="146"/>
      <c r="U29" s="146"/>
      <c r="V29" s="146"/>
      <c r="W29" s="146"/>
      <c r="X29" s="146"/>
      <c r="Y29" s="146"/>
      <c r="AI29" s="293"/>
      <c r="AJ29" s="293"/>
      <c r="AK29" s="293"/>
      <c r="AL29" s="293"/>
      <c r="AM29" s="293"/>
    </row>
    <row r="30" spans="1:39" x14ac:dyDescent="0.25">
      <c r="A30" s="307"/>
      <c r="B30" s="337" t="s">
        <v>1014</v>
      </c>
      <c r="C30" s="163"/>
      <c r="D30" s="141">
        <f>'Financial impact (cash)'!D22*'Unit costs'!$H$166*'Inputs and eligible population'!$L$114</f>
        <v>0</v>
      </c>
      <c r="E30" s="141">
        <f>'Financial impact (cash)'!E22*'Unit costs'!$H$167*'Inputs and eligible population'!$L$114</f>
        <v>0</v>
      </c>
      <c r="F30" s="141">
        <f>'Financial impact (cash)'!F22*'Unit costs'!$H$168*'Inputs and eligible population'!$L$114</f>
        <v>0</v>
      </c>
      <c r="G30" s="141">
        <f>'Financial impact (cash)'!G22*'Unit costs'!$H$169*'Inputs and eligible population'!$L$114</f>
        <v>0</v>
      </c>
      <c r="H30" s="141">
        <f>'Financial impact (cash)'!H22*'Unit costs'!$H$170*'Inputs and eligible population'!$L$114</f>
        <v>0</v>
      </c>
      <c r="I30" s="141">
        <f>'Financial impact (cash)'!I22*'Unit costs'!$H$171*'Inputs and eligible population'!$L$114</f>
        <v>0</v>
      </c>
      <c r="J30" s="394"/>
      <c r="K30" s="223"/>
      <c r="L30" s="223"/>
      <c r="M30" s="223"/>
      <c r="N30" s="223"/>
      <c r="O30" s="223"/>
      <c r="P30" s="223"/>
      <c r="Q30" s="146"/>
      <c r="R30" s="146"/>
      <c r="S30" s="146"/>
      <c r="T30" s="146"/>
      <c r="U30" s="146"/>
      <c r="V30" s="146"/>
      <c r="W30" s="146"/>
      <c r="X30" s="146"/>
      <c r="Y30" s="146"/>
      <c r="AI30" s="293"/>
      <c r="AJ30" s="293"/>
      <c r="AK30" s="293"/>
      <c r="AL30" s="293"/>
      <c r="AM30" s="293"/>
    </row>
    <row r="31" spans="1:39" x14ac:dyDescent="0.25">
      <c r="A31" s="307"/>
      <c r="B31" s="502"/>
      <c r="C31" s="290"/>
      <c r="D31" s="197">
        <f>SUM(D24:D30)</f>
        <v>0</v>
      </c>
      <c r="E31" s="197">
        <f t="shared" ref="E31:I31" si="8">SUM(E24:E30)</f>
        <v>0</v>
      </c>
      <c r="F31" s="197">
        <f t="shared" si="8"/>
        <v>0</v>
      </c>
      <c r="G31" s="197">
        <f t="shared" si="8"/>
        <v>0</v>
      </c>
      <c r="H31" s="197">
        <f t="shared" si="8"/>
        <v>0</v>
      </c>
      <c r="I31" s="197">
        <f t="shared" si="8"/>
        <v>0</v>
      </c>
      <c r="J31" s="394"/>
      <c r="K31" s="223"/>
      <c r="L31" s="223"/>
      <c r="M31" s="223"/>
      <c r="N31" s="223"/>
      <c r="O31" s="223"/>
      <c r="P31" s="223"/>
      <c r="Q31" s="146"/>
      <c r="R31" s="146"/>
      <c r="S31" s="146"/>
      <c r="T31" s="146"/>
      <c r="U31" s="146"/>
      <c r="V31" s="146"/>
      <c r="W31" s="146"/>
      <c r="X31" s="146"/>
      <c r="Y31" s="146"/>
      <c r="AI31" s="293"/>
      <c r="AJ31" s="293"/>
      <c r="AK31" s="293"/>
      <c r="AL31" s="293"/>
      <c r="AM31" s="293"/>
    </row>
    <row r="32" spans="1:39" x14ac:dyDescent="0.25">
      <c r="A32" s="307"/>
      <c r="B32" s="265"/>
      <c r="C32" s="265"/>
      <c r="D32" s="292" t="s">
        <v>756</v>
      </c>
      <c r="E32" s="197">
        <f>E31-$D$31</f>
        <v>0</v>
      </c>
      <c r="F32" s="197">
        <f>F31-$D$31</f>
        <v>0</v>
      </c>
      <c r="G32" s="197">
        <f>G31-$D$31</f>
        <v>0</v>
      </c>
      <c r="H32" s="197">
        <f>H31-$D$31</f>
        <v>0</v>
      </c>
      <c r="I32" s="197">
        <f>I31-$D$31</f>
        <v>0</v>
      </c>
      <c r="J32" s="394"/>
      <c r="K32" s="223"/>
      <c r="L32" s="223"/>
      <c r="M32" s="223"/>
      <c r="N32" s="223"/>
      <c r="O32" s="223"/>
      <c r="P32" s="223"/>
      <c r="Q32" s="146"/>
      <c r="R32" s="146"/>
      <c r="S32" s="146"/>
      <c r="T32" s="146"/>
      <c r="U32" s="146"/>
      <c r="V32" s="146"/>
      <c r="W32" s="146"/>
      <c r="X32" s="146"/>
      <c r="Y32" s="146"/>
      <c r="AI32" s="293"/>
      <c r="AJ32" s="293"/>
      <c r="AK32" s="293"/>
      <c r="AL32" s="293"/>
      <c r="AM32" s="293"/>
    </row>
    <row r="33" spans="1:39" x14ac:dyDescent="0.25">
      <c r="A33" s="299"/>
      <c r="B33" s="321"/>
      <c r="C33" s="304"/>
      <c r="D33" s="305"/>
      <c r="E33" s="306"/>
      <c r="F33" s="299"/>
      <c r="G33" s="299"/>
      <c r="H33" s="299"/>
      <c r="I33" s="303"/>
      <c r="J33" s="223"/>
      <c r="K33" s="223"/>
      <c r="L33" s="223"/>
      <c r="M33" s="223"/>
      <c r="N33" s="223"/>
      <c r="O33" s="223"/>
      <c r="P33" s="223"/>
      <c r="Q33" s="146"/>
      <c r="R33" s="146"/>
      <c r="S33" s="146"/>
      <c r="T33" s="146"/>
      <c r="U33" s="146"/>
      <c r="V33" s="146"/>
      <c r="W33" s="146"/>
      <c r="X33" s="146"/>
      <c r="Y33" s="146"/>
      <c r="AI33" s="293"/>
      <c r="AJ33" s="293"/>
      <c r="AK33" s="293"/>
      <c r="AL33" s="293"/>
      <c r="AM33" s="293"/>
    </row>
    <row r="34" spans="1:39" x14ac:dyDescent="0.25">
      <c r="A34" s="299"/>
      <c r="B34" s="503" t="s">
        <v>1012</v>
      </c>
      <c r="C34" s="373"/>
      <c r="D34" s="373"/>
      <c r="E34" s="373"/>
      <c r="F34" s="373"/>
      <c r="G34" s="373"/>
      <c r="H34" s="373"/>
      <c r="I34" s="222"/>
      <c r="J34" s="223"/>
      <c r="K34" s="223"/>
      <c r="L34" s="223"/>
      <c r="M34" s="223"/>
      <c r="N34" s="223"/>
      <c r="O34" s="223"/>
      <c r="P34" s="223"/>
      <c r="Q34" s="146"/>
      <c r="R34" s="146"/>
      <c r="S34" s="146"/>
      <c r="T34" s="146"/>
      <c r="U34" s="146"/>
      <c r="V34" s="146"/>
      <c r="W34" s="146"/>
      <c r="X34" s="146"/>
      <c r="Y34" s="146"/>
      <c r="AI34" s="293"/>
      <c r="AJ34" s="293"/>
      <c r="AK34" s="293"/>
      <c r="AL34" s="293"/>
      <c r="AM34" s="293"/>
    </row>
    <row r="35" spans="1:39" ht="45" x14ac:dyDescent="0.25">
      <c r="A35" s="299"/>
      <c r="B35" s="286" t="s">
        <v>108</v>
      </c>
      <c r="C35" s="180" t="s">
        <v>755</v>
      </c>
      <c r="D35" s="392" t="s">
        <v>743</v>
      </c>
      <c r="E35" s="264" t="s">
        <v>54</v>
      </c>
      <c r="F35" s="264" t="s">
        <v>55</v>
      </c>
      <c r="G35" s="179" t="s">
        <v>744</v>
      </c>
      <c r="H35" s="179" t="s">
        <v>745</v>
      </c>
      <c r="I35" s="264" t="s">
        <v>746</v>
      </c>
      <c r="J35" s="223"/>
      <c r="K35" s="223"/>
      <c r="L35" s="223"/>
      <c r="M35" s="223"/>
      <c r="N35" s="223"/>
      <c r="O35" s="223"/>
      <c r="P35" s="223"/>
      <c r="Q35" s="146"/>
      <c r="R35" s="146"/>
      <c r="S35" s="146"/>
      <c r="T35" s="146"/>
      <c r="U35" s="146"/>
      <c r="V35" s="146"/>
      <c r="W35" s="146"/>
      <c r="X35" s="146"/>
      <c r="Y35" s="146"/>
      <c r="AI35" s="293"/>
      <c r="AJ35" s="293"/>
      <c r="AK35" s="293"/>
      <c r="AL35" s="293"/>
      <c r="AM35" s="293"/>
    </row>
    <row r="36" spans="1:39" x14ac:dyDescent="0.25">
      <c r="A36" s="299"/>
      <c r="B36" s="337" t="s">
        <v>957</v>
      </c>
      <c r="C36" s="163"/>
      <c r="D36" s="141">
        <f>'Financial impact (cash)'!D14*'Unit costs'!$H$18*'Inputs and eligible population'!$F$115</f>
        <v>0</v>
      </c>
      <c r="E36" s="141">
        <f>'Financial impact (cash)'!E14*'Unit costs'!$H$18*'Inputs and eligible population'!$F$115</f>
        <v>0</v>
      </c>
      <c r="F36" s="141">
        <f>'Financial impact (cash)'!F14*'Unit costs'!$H$18*'Inputs and eligible population'!$F$115</f>
        <v>0</v>
      </c>
      <c r="G36" s="141">
        <f>'Financial impact (cash)'!G14*'Unit costs'!$H$18*'Inputs and eligible population'!$F$115</f>
        <v>0</v>
      </c>
      <c r="H36" s="141">
        <f>'Financial impact (cash)'!H14*'Unit costs'!$H$18*'Inputs and eligible population'!$F$115</f>
        <v>0</v>
      </c>
      <c r="I36" s="141">
        <f>'Financial impact (cash)'!I14*'Unit costs'!$H$18*'Inputs and eligible population'!$F$115</f>
        <v>0</v>
      </c>
      <c r="J36" s="223"/>
      <c r="K36" s="223"/>
      <c r="L36" s="223"/>
      <c r="M36" s="223"/>
      <c r="N36" s="223"/>
      <c r="O36" s="223"/>
      <c r="P36" s="223"/>
      <c r="Q36" s="146"/>
      <c r="R36" s="146"/>
      <c r="S36" s="146"/>
      <c r="T36" s="146"/>
      <c r="U36" s="146"/>
      <c r="V36" s="146"/>
      <c r="W36" s="146"/>
      <c r="X36" s="146"/>
      <c r="Y36" s="146"/>
      <c r="AI36" s="293"/>
      <c r="AJ36" s="293"/>
      <c r="AK36" s="293"/>
      <c r="AL36" s="293"/>
      <c r="AM36" s="293"/>
    </row>
    <row r="37" spans="1:39" x14ac:dyDescent="0.25">
      <c r="A37" s="299"/>
      <c r="B37" s="337" t="s">
        <v>956</v>
      </c>
      <c r="C37" s="163"/>
      <c r="D37" s="141">
        <f>'Financial impact (cash)'!D15*'Unit costs'!$H$41*'Inputs and eligible population'!$G$115</f>
        <v>0</v>
      </c>
      <c r="E37" s="141">
        <f>'Financial impact (cash)'!E15*'Unit costs'!$H$41*'Inputs and eligible population'!$G$115</f>
        <v>0</v>
      </c>
      <c r="F37" s="141">
        <f>'Financial impact (cash)'!F15*'Unit costs'!$H$41*'Inputs and eligible population'!$G$115</f>
        <v>0</v>
      </c>
      <c r="G37" s="141">
        <f>'Financial impact (cash)'!G15*'Unit costs'!$H$41*'Inputs and eligible population'!$G$115</f>
        <v>0</v>
      </c>
      <c r="H37" s="141">
        <f>'Financial impact (cash)'!H15*'Unit costs'!$H$41*'Inputs and eligible population'!$G$115</f>
        <v>0</v>
      </c>
      <c r="I37" s="141">
        <f>'Financial impact (cash)'!I15*'Unit costs'!$H$41*'Inputs and eligible population'!$G$115</f>
        <v>0</v>
      </c>
      <c r="J37" s="223"/>
      <c r="K37" s="223"/>
      <c r="L37" s="223"/>
      <c r="M37" s="223"/>
      <c r="N37" s="223"/>
      <c r="O37" s="223"/>
      <c r="P37" s="223"/>
      <c r="Q37" s="146"/>
      <c r="R37" s="146"/>
      <c r="S37" s="146"/>
      <c r="T37" s="146"/>
      <c r="U37" s="146"/>
      <c r="V37" s="146"/>
      <c r="W37" s="146"/>
      <c r="X37" s="146"/>
      <c r="Y37" s="146"/>
      <c r="AI37" s="293"/>
      <c r="AJ37" s="293"/>
      <c r="AK37" s="293"/>
      <c r="AL37" s="293"/>
      <c r="AM37" s="293"/>
    </row>
    <row r="38" spans="1:39" x14ac:dyDescent="0.25">
      <c r="A38" s="299"/>
      <c r="B38" s="337" t="s">
        <v>952</v>
      </c>
      <c r="C38" s="163"/>
      <c r="D38" s="141">
        <f>'Financial impact (cash)'!D18*'Unit costs'!$H$66*'Inputs and eligible population'!$H$115</f>
        <v>0</v>
      </c>
      <c r="E38" s="141">
        <f>'Financial impact (cash)'!E18*'Unit costs'!$H$66*'Inputs and eligible population'!$H$115</f>
        <v>0</v>
      </c>
      <c r="F38" s="141">
        <f>'Financial impact (cash)'!F18*'Unit costs'!$H$66*'Inputs and eligible population'!$H$115</f>
        <v>0</v>
      </c>
      <c r="G38" s="141">
        <f>'Financial impact (cash)'!G18*'Unit costs'!$H$66*'Inputs and eligible population'!$H$115</f>
        <v>0</v>
      </c>
      <c r="H38" s="141">
        <f>'Financial impact (cash)'!H18*'Unit costs'!$H$66*'Inputs and eligible population'!$H$115</f>
        <v>0</v>
      </c>
      <c r="I38" s="141">
        <f>'Financial impact (cash)'!I18*'Unit costs'!$H$66*'Inputs and eligible population'!$H$115</f>
        <v>0</v>
      </c>
      <c r="J38" s="223"/>
      <c r="K38" s="223"/>
      <c r="L38" s="223"/>
      <c r="M38" s="223"/>
      <c r="N38" s="223"/>
      <c r="O38" s="223"/>
      <c r="P38" s="223"/>
      <c r="Q38" s="146"/>
      <c r="R38" s="146"/>
      <c r="S38" s="146"/>
      <c r="T38" s="146"/>
      <c r="U38" s="146"/>
      <c r="V38" s="146"/>
      <c r="W38" s="146"/>
      <c r="X38" s="146"/>
      <c r="Y38" s="146"/>
      <c r="AI38" s="293"/>
      <c r="AJ38" s="293"/>
      <c r="AK38" s="293"/>
      <c r="AL38" s="293"/>
      <c r="AM38" s="293"/>
    </row>
    <row r="39" spans="1:39" x14ac:dyDescent="0.25">
      <c r="A39" s="299"/>
      <c r="B39" s="337" t="s">
        <v>953</v>
      </c>
      <c r="C39" s="163"/>
      <c r="D39" s="141">
        <f>'Financial impact (cash)'!D19*'Unit costs'!$H$91*'Inputs and eligible population'!$I$115</f>
        <v>0</v>
      </c>
      <c r="E39" s="141">
        <f>'Financial impact (cash)'!E19*'Unit costs'!$H$92*'Inputs and eligible population'!$I$115</f>
        <v>0</v>
      </c>
      <c r="F39" s="141">
        <f>'Financial impact (cash)'!F19*'Unit costs'!$H$93*'Inputs and eligible population'!$I$115</f>
        <v>0</v>
      </c>
      <c r="G39" s="141">
        <f>'Financial impact (cash)'!G19*'Unit costs'!$H$94*'Inputs and eligible population'!$I$115</f>
        <v>0</v>
      </c>
      <c r="H39" s="141">
        <f>'Financial impact (cash)'!H19*'Unit costs'!$H$95*'Inputs and eligible population'!$I$115</f>
        <v>0</v>
      </c>
      <c r="I39" s="141">
        <f>'Financial impact (cash)'!I19*'Unit costs'!$H$96*'Inputs and eligible population'!$I$115</f>
        <v>0</v>
      </c>
      <c r="J39" s="223"/>
      <c r="K39" s="223"/>
      <c r="L39" s="223"/>
      <c r="M39" s="223"/>
      <c r="N39" s="223"/>
      <c r="O39" s="223"/>
      <c r="P39" s="223"/>
      <c r="Q39" s="146"/>
      <c r="R39" s="146"/>
      <c r="S39" s="146"/>
      <c r="T39" s="146"/>
      <c r="U39" s="146"/>
      <c r="V39" s="146"/>
      <c r="W39" s="146"/>
      <c r="X39" s="146"/>
      <c r="Y39" s="146"/>
      <c r="AI39" s="293"/>
      <c r="AJ39" s="293"/>
      <c r="AK39" s="293"/>
      <c r="AL39" s="293"/>
      <c r="AM39" s="293"/>
    </row>
    <row r="40" spans="1:39" x14ac:dyDescent="0.25">
      <c r="A40" s="299"/>
      <c r="B40" s="337" t="s">
        <v>954</v>
      </c>
      <c r="C40" s="163"/>
      <c r="D40" s="141">
        <f>'Financial impact (cash)'!D20*'Unit costs'!$H$116*'Inputs and eligible population'!$J$115</f>
        <v>0</v>
      </c>
      <c r="E40" s="141">
        <f>'Financial impact (cash)'!E20*'Unit costs'!$H$117*'Inputs and eligible population'!$J$115</f>
        <v>0</v>
      </c>
      <c r="F40" s="141">
        <f>'Financial impact (cash)'!F20*'Unit costs'!$H$118*'Inputs and eligible population'!$J$115</f>
        <v>0</v>
      </c>
      <c r="G40" s="141">
        <f>'Financial impact (cash)'!G20*'Unit costs'!$H$119*'Inputs and eligible population'!$J$115</f>
        <v>0</v>
      </c>
      <c r="H40" s="141">
        <f>'Financial impact (cash)'!H20*'Unit costs'!$H$120*'Inputs and eligible population'!$J$115</f>
        <v>0</v>
      </c>
      <c r="I40" s="141">
        <f>'Financial impact (cash)'!I20*'Unit costs'!$H$121*'Inputs and eligible population'!$J$115</f>
        <v>0</v>
      </c>
      <c r="J40" s="223"/>
      <c r="K40" s="223"/>
      <c r="L40" s="223"/>
      <c r="M40" s="223"/>
      <c r="N40" s="223"/>
      <c r="O40" s="223"/>
      <c r="P40" s="223"/>
      <c r="Q40" s="146"/>
      <c r="R40" s="146"/>
      <c r="S40" s="146"/>
      <c r="T40" s="146"/>
      <c r="U40" s="146"/>
      <c r="V40" s="146"/>
      <c r="W40" s="146"/>
      <c r="X40" s="146"/>
      <c r="Y40" s="146"/>
      <c r="AI40" s="293"/>
      <c r="AJ40" s="293"/>
      <c r="AK40" s="293"/>
      <c r="AL40" s="293"/>
      <c r="AM40" s="293"/>
    </row>
    <row r="41" spans="1:39" x14ac:dyDescent="0.25">
      <c r="A41" s="299"/>
      <c r="B41" s="337" t="s">
        <v>955</v>
      </c>
      <c r="C41" s="163"/>
      <c r="D41" s="141">
        <f>'Financial impact (cash)'!D21*'Unit costs'!$H$141*'Inputs and eligible population'!$K$115</f>
        <v>0</v>
      </c>
      <c r="E41" s="141">
        <f>'Financial impact (cash)'!E21*'Unit costs'!$H$142*'Inputs and eligible population'!$K$115</f>
        <v>0</v>
      </c>
      <c r="F41" s="141">
        <f>'Financial impact (cash)'!F21*'Unit costs'!$H$143*'Inputs and eligible population'!$K$115</f>
        <v>0</v>
      </c>
      <c r="G41" s="141">
        <f>'Financial impact (cash)'!G21*'Unit costs'!$H$144*'Inputs and eligible population'!$K$115</f>
        <v>0</v>
      </c>
      <c r="H41" s="141">
        <f>'Financial impact (cash)'!H21*'Unit costs'!$H$145*'Inputs and eligible population'!$K$115</f>
        <v>0</v>
      </c>
      <c r="I41" s="141">
        <f>'Financial impact (cash)'!I21*'Unit costs'!$H$146*'Inputs and eligible population'!$K$115</f>
        <v>0</v>
      </c>
      <c r="J41" s="223"/>
      <c r="K41" s="223"/>
      <c r="L41" s="223"/>
      <c r="M41" s="223"/>
      <c r="N41" s="223"/>
      <c r="O41" s="223"/>
      <c r="P41" s="223"/>
      <c r="Q41" s="146"/>
      <c r="R41" s="146"/>
      <c r="S41" s="146"/>
      <c r="T41" s="146"/>
      <c r="U41" s="146"/>
      <c r="V41" s="146"/>
      <c r="W41" s="146"/>
      <c r="X41" s="146"/>
      <c r="Y41" s="146"/>
      <c r="AI41" s="293"/>
      <c r="AJ41" s="293"/>
      <c r="AK41" s="293"/>
      <c r="AL41" s="293"/>
      <c r="AM41" s="293"/>
    </row>
    <row r="42" spans="1:39" x14ac:dyDescent="0.25">
      <c r="A42" s="299"/>
      <c r="B42" s="337" t="s">
        <v>1014</v>
      </c>
      <c r="C42" s="163"/>
      <c r="D42" s="141">
        <f>'Financial impact (cash)'!D22*'Unit costs'!$H$166*'Inputs and eligible population'!$K$115</f>
        <v>0</v>
      </c>
      <c r="E42" s="141">
        <f>'Financial impact (cash)'!E22*'Unit costs'!$H$167*'Inputs and eligible population'!$K$115</f>
        <v>0</v>
      </c>
      <c r="F42" s="141">
        <f>'Financial impact (cash)'!F22*'Unit costs'!$H$168*'Inputs and eligible population'!$K$115</f>
        <v>0</v>
      </c>
      <c r="G42" s="141">
        <f>'Financial impact (cash)'!G22*'Unit costs'!$H$169*'Inputs and eligible population'!$K$115</f>
        <v>0</v>
      </c>
      <c r="H42" s="141">
        <f>'Financial impact (cash)'!H22*'Unit costs'!$H$170*'Inputs and eligible population'!$K$115</f>
        <v>0</v>
      </c>
      <c r="I42" s="141">
        <f>'Financial impact (cash)'!I22*'Unit costs'!$H$171*'Inputs and eligible population'!$K$115</f>
        <v>0</v>
      </c>
      <c r="J42" s="223"/>
      <c r="K42" s="223"/>
      <c r="L42" s="223"/>
      <c r="M42" s="223"/>
      <c r="N42" s="223"/>
      <c r="O42" s="223"/>
      <c r="P42" s="223"/>
      <c r="Q42" s="146"/>
      <c r="R42" s="146"/>
      <c r="S42" s="146"/>
      <c r="T42" s="146"/>
      <c r="U42" s="146"/>
      <c r="V42" s="146"/>
      <c r="W42" s="146"/>
      <c r="X42" s="146"/>
      <c r="Y42" s="146"/>
      <c r="AI42" s="293"/>
      <c r="AJ42" s="293"/>
      <c r="AK42" s="293"/>
      <c r="AL42" s="293"/>
      <c r="AM42" s="293"/>
    </row>
    <row r="43" spans="1:39" x14ac:dyDescent="0.25">
      <c r="A43" s="299"/>
      <c r="B43" s="287"/>
      <c r="C43" s="290"/>
      <c r="D43" s="197">
        <f>SUM(D36:D42)</f>
        <v>0</v>
      </c>
      <c r="E43" s="197">
        <f t="shared" ref="E43:I43" si="9">SUM(E36:E42)</f>
        <v>0</v>
      </c>
      <c r="F43" s="197">
        <f t="shared" si="9"/>
        <v>0</v>
      </c>
      <c r="G43" s="197">
        <f t="shared" si="9"/>
        <v>0</v>
      </c>
      <c r="H43" s="197">
        <f t="shared" si="9"/>
        <v>0</v>
      </c>
      <c r="I43" s="197">
        <f t="shared" si="9"/>
        <v>0</v>
      </c>
      <c r="J43" s="223"/>
      <c r="K43" s="223"/>
      <c r="L43" s="223"/>
      <c r="M43" s="223"/>
      <c r="N43" s="223"/>
      <c r="O43" s="223"/>
      <c r="P43" s="223"/>
      <c r="Q43" s="146"/>
      <c r="R43" s="146"/>
      <c r="S43" s="146"/>
      <c r="T43" s="146"/>
      <c r="U43" s="146"/>
      <c r="V43" s="146"/>
      <c r="W43" s="146"/>
      <c r="X43" s="146"/>
      <c r="Y43" s="146"/>
      <c r="AI43" s="293"/>
      <c r="AJ43" s="293"/>
      <c r="AK43" s="293"/>
      <c r="AL43" s="293"/>
      <c r="AM43" s="293"/>
    </row>
    <row r="44" spans="1:39" x14ac:dyDescent="0.25">
      <c r="A44" s="299"/>
      <c r="B44" s="313"/>
      <c r="C44" s="265"/>
      <c r="D44" s="292" t="s">
        <v>756</v>
      </c>
      <c r="E44" s="197">
        <f>E43-$D$43</f>
        <v>0</v>
      </c>
      <c r="F44" s="197">
        <f t="shared" ref="F44:I44" si="10">F43-$D$43</f>
        <v>0</v>
      </c>
      <c r="G44" s="197">
        <f t="shared" si="10"/>
        <v>0</v>
      </c>
      <c r="H44" s="197">
        <f t="shared" si="10"/>
        <v>0</v>
      </c>
      <c r="I44" s="197">
        <f t="shared" si="10"/>
        <v>0</v>
      </c>
      <c r="J44" s="223"/>
      <c r="K44" s="223"/>
      <c r="L44" s="223"/>
      <c r="M44" s="223"/>
      <c r="N44" s="223"/>
      <c r="O44" s="223"/>
      <c r="P44" s="223"/>
      <c r="Q44" s="146"/>
      <c r="R44" s="146"/>
      <c r="S44" s="146"/>
      <c r="T44" s="146"/>
      <c r="U44" s="146"/>
      <c r="V44" s="146"/>
      <c r="W44" s="146"/>
      <c r="X44" s="146"/>
      <c r="Y44" s="146"/>
      <c r="AI44" s="293"/>
      <c r="AJ44" s="293"/>
      <c r="AK44" s="293"/>
      <c r="AL44" s="293"/>
      <c r="AM44" s="293"/>
    </row>
    <row r="45" spans="1:39" x14ac:dyDescent="0.25">
      <c r="A45" s="299"/>
      <c r="B45" s="299"/>
      <c r="C45" s="299"/>
      <c r="D45" s="504"/>
      <c r="E45" s="505"/>
      <c r="F45" s="505"/>
      <c r="G45" s="505"/>
      <c r="H45" s="505"/>
      <c r="I45" s="505"/>
      <c r="J45" s="505"/>
      <c r="K45" s="505"/>
      <c r="L45" s="223"/>
      <c r="M45" s="223"/>
      <c r="N45" s="223"/>
      <c r="O45" s="223"/>
      <c r="P45" s="223"/>
      <c r="Q45" s="146"/>
      <c r="R45" s="146"/>
      <c r="S45" s="146"/>
      <c r="T45" s="146"/>
      <c r="U45" s="146"/>
      <c r="V45" s="146"/>
      <c r="W45" s="146"/>
      <c r="X45" s="146"/>
      <c r="Y45" s="146"/>
      <c r="AI45" s="293"/>
      <c r="AJ45" s="293"/>
      <c r="AK45" s="293"/>
      <c r="AL45" s="293"/>
      <c r="AM45" s="293"/>
    </row>
    <row r="46" spans="1:39" x14ac:dyDescent="0.25">
      <c r="A46" s="299"/>
      <c r="B46" s="321"/>
      <c r="C46" s="305"/>
      <c r="D46" s="304"/>
      <c r="E46" s="305"/>
      <c r="F46" s="306"/>
      <c r="G46" s="299"/>
      <c r="H46" s="299"/>
      <c r="I46" s="299"/>
      <c r="J46" s="299"/>
      <c r="K46" s="299"/>
      <c r="L46" s="223"/>
      <c r="M46" s="223"/>
      <c r="N46" s="223"/>
      <c r="O46" s="223"/>
      <c r="P46" s="223"/>
      <c r="Q46" s="146"/>
      <c r="R46" s="146"/>
      <c r="S46" s="146"/>
      <c r="T46" s="146"/>
      <c r="U46" s="146"/>
      <c r="V46" s="146"/>
      <c r="W46" s="146"/>
      <c r="X46" s="146"/>
      <c r="Y46" s="146"/>
      <c r="AI46" s="293"/>
      <c r="AJ46" s="293"/>
      <c r="AK46" s="293"/>
      <c r="AL46" s="293"/>
      <c r="AM46" s="293"/>
    </row>
    <row r="47" spans="1:39" x14ac:dyDescent="0.25">
      <c r="A47" s="307"/>
      <c r="B47" s="372" t="s">
        <v>107</v>
      </c>
      <c r="C47" s="373"/>
      <c r="D47" s="373"/>
      <c r="E47" s="373"/>
      <c r="F47" s="373"/>
      <c r="G47" s="373"/>
      <c r="H47" s="373"/>
      <c r="I47" s="373"/>
      <c r="J47" s="394"/>
      <c r="K47" s="223"/>
      <c r="L47" s="223"/>
      <c r="M47" s="223"/>
      <c r="N47" s="223"/>
      <c r="O47" s="223"/>
      <c r="P47" s="223"/>
      <c r="Q47" s="146"/>
      <c r="R47" s="146"/>
      <c r="S47" s="146"/>
      <c r="T47" s="146"/>
      <c r="U47" s="146"/>
      <c r="V47" s="146"/>
      <c r="W47" s="146"/>
      <c r="X47" s="146"/>
      <c r="Y47" s="146"/>
      <c r="AI47" s="293"/>
      <c r="AJ47" s="293"/>
      <c r="AK47" s="293"/>
      <c r="AL47" s="293"/>
      <c r="AM47" s="293"/>
    </row>
    <row r="48" spans="1:39" ht="45" x14ac:dyDescent="0.25">
      <c r="A48" s="307"/>
      <c r="B48" s="318" t="s">
        <v>108</v>
      </c>
      <c r="C48" s="180" t="s">
        <v>109</v>
      </c>
      <c r="D48" s="392" t="s">
        <v>743</v>
      </c>
      <c r="E48" s="264" t="s">
        <v>54</v>
      </c>
      <c r="F48" s="264" t="s">
        <v>55</v>
      </c>
      <c r="G48" s="179" t="s">
        <v>744</v>
      </c>
      <c r="H48" s="179" t="s">
        <v>745</v>
      </c>
      <c r="I48" s="264" t="s">
        <v>746</v>
      </c>
      <c r="J48" s="394"/>
      <c r="K48" s="392" t="s">
        <v>743</v>
      </c>
      <c r="L48" s="525" t="s">
        <v>54</v>
      </c>
      <c r="M48" s="525" t="s">
        <v>55</v>
      </c>
      <c r="N48" s="393" t="s">
        <v>744</v>
      </c>
      <c r="O48" s="393" t="s">
        <v>745</v>
      </c>
      <c r="P48" s="525" t="s">
        <v>746</v>
      </c>
      <c r="Q48" s="146"/>
      <c r="R48" s="146"/>
      <c r="S48" s="146"/>
      <c r="T48" s="146"/>
      <c r="U48" s="146"/>
      <c r="V48" s="146"/>
      <c r="W48" s="146"/>
      <c r="X48" s="146"/>
      <c r="Y48" s="146"/>
      <c r="AI48" s="293"/>
      <c r="AJ48" s="293"/>
      <c r="AK48" s="293"/>
      <c r="AL48" s="293"/>
      <c r="AM48" s="293"/>
    </row>
    <row r="49" spans="1:39" x14ac:dyDescent="0.25">
      <c r="A49" s="307"/>
      <c r="B49" s="308" t="s">
        <v>977</v>
      </c>
      <c r="C49" s="296">
        <f>'Unit costs'!I18</f>
        <v>99</v>
      </c>
      <c r="D49" s="141">
        <f>D24+D25+D36+D37</f>
        <v>0</v>
      </c>
      <c r="E49" s="141">
        <f t="shared" ref="E49:I49" si="11">E24+E25+E36+E37</f>
        <v>0</v>
      </c>
      <c r="F49" s="141">
        <f t="shared" si="11"/>
        <v>0</v>
      </c>
      <c r="G49" s="141">
        <f t="shared" si="11"/>
        <v>0</v>
      </c>
      <c r="H49" s="141">
        <f t="shared" si="11"/>
        <v>0</v>
      </c>
      <c r="I49" s="141">
        <f t="shared" si="11"/>
        <v>0</v>
      </c>
      <c r="J49" s="394"/>
      <c r="K49" s="296">
        <f>(D49*$C$49)/1000</f>
        <v>0</v>
      </c>
      <c r="L49" s="296">
        <f t="shared" ref="L49:P49" si="12">(E49*$C$49)/1000</f>
        <v>0</v>
      </c>
      <c r="M49" s="296">
        <f t="shared" si="12"/>
        <v>0</v>
      </c>
      <c r="N49" s="296">
        <f t="shared" si="12"/>
        <v>0</v>
      </c>
      <c r="O49" s="296">
        <f t="shared" si="12"/>
        <v>0</v>
      </c>
      <c r="P49" s="296">
        <f t="shared" si="12"/>
        <v>0</v>
      </c>
      <c r="Q49" s="146"/>
      <c r="R49" s="146"/>
      <c r="S49" s="146"/>
      <c r="T49" s="146"/>
      <c r="U49" s="146"/>
      <c r="V49" s="146"/>
      <c r="W49" s="146"/>
      <c r="X49" s="146"/>
      <c r="Y49" s="146"/>
      <c r="AI49" s="293"/>
      <c r="AJ49" s="293"/>
      <c r="AK49" s="293"/>
      <c r="AL49" s="293"/>
      <c r="AM49" s="293"/>
    </row>
    <row r="50" spans="1:39" x14ac:dyDescent="0.25">
      <c r="A50" s="307"/>
      <c r="B50" s="308" t="s">
        <v>977</v>
      </c>
      <c r="C50" s="296">
        <f>'Unit costs'!I66</f>
        <v>99</v>
      </c>
      <c r="D50" s="141">
        <f>D31+D43-D49</f>
        <v>0</v>
      </c>
      <c r="E50" s="141">
        <f t="shared" ref="E50:I50" si="13">E31+E43-E49</f>
        <v>0</v>
      </c>
      <c r="F50" s="141">
        <f t="shared" si="13"/>
        <v>0</v>
      </c>
      <c r="G50" s="141">
        <f t="shared" si="13"/>
        <v>0</v>
      </c>
      <c r="H50" s="141">
        <f t="shared" si="13"/>
        <v>0</v>
      </c>
      <c r="I50" s="141">
        <f t="shared" si="13"/>
        <v>0</v>
      </c>
      <c r="J50" s="394"/>
      <c r="K50" s="296">
        <f>(D50*$C$50)/1000</f>
        <v>0</v>
      </c>
      <c r="L50" s="296">
        <f t="shared" ref="L50:P50" si="14">(E50*$C$50)/1000</f>
        <v>0</v>
      </c>
      <c r="M50" s="296">
        <f t="shared" si="14"/>
        <v>0</v>
      </c>
      <c r="N50" s="296">
        <f t="shared" si="14"/>
        <v>0</v>
      </c>
      <c r="O50" s="296">
        <f t="shared" si="14"/>
        <v>0</v>
      </c>
      <c r="P50" s="296">
        <f t="shared" si="14"/>
        <v>0</v>
      </c>
      <c r="Q50" s="146"/>
      <c r="R50" s="146"/>
      <c r="S50" s="146"/>
      <c r="T50" s="146"/>
      <c r="U50" s="146"/>
      <c r="V50" s="146"/>
      <c r="W50" s="146"/>
      <c r="X50" s="146"/>
      <c r="Y50" s="146"/>
      <c r="AI50" s="293"/>
      <c r="AJ50" s="293"/>
      <c r="AK50" s="293"/>
      <c r="AL50" s="293"/>
      <c r="AM50" s="293"/>
    </row>
    <row r="51" spans="1:39" x14ac:dyDescent="0.25">
      <c r="A51" s="307"/>
      <c r="B51" s="322"/>
      <c r="C51" s="322"/>
      <c r="D51" s="197">
        <f t="shared" ref="D51:I51" si="15">SUM(D49:D50)</f>
        <v>0</v>
      </c>
      <c r="E51" s="197">
        <f t="shared" si="15"/>
        <v>0</v>
      </c>
      <c r="F51" s="197">
        <f t="shared" si="15"/>
        <v>0</v>
      </c>
      <c r="G51" s="197">
        <f t="shared" si="15"/>
        <v>0</v>
      </c>
      <c r="H51" s="197">
        <f t="shared" si="15"/>
        <v>0</v>
      </c>
      <c r="I51" s="197">
        <f t="shared" si="15"/>
        <v>0</v>
      </c>
      <c r="J51" s="394"/>
      <c r="K51" s="297">
        <f t="shared" ref="K51:P51" si="16">SUM(K49:K50)</f>
        <v>0</v>
      </c>
      <c r="L51" s="297">
        <f t="shared" si="16"/>
        <v>0</v>
      </c>
      <c r="M51" s="297">
        <f t="shared" si="16"/>
        <v>0</v>
      </c>
      <c r="N51" s="297">
        <f t="shared" si="16"/>
        <v>0</v>
      </c>
      <c r="O51" s="297">
        <f t="shared" si="16"/>
        <v>0</v>
      </c>
      <c r="P51" s="297">
        <f t="shared" si="16"/>
        <v>0</v>
      </c>
      <c r="Q51" s="146"/>
      <c r="R51" s="146"/>
      <c r="S51" s="146"/>
      <c r="T51" s="146"/>
      <c r="U51" s="146"/>
      <c r="V51" s="146"/>
      <c r="W51" s="146"/>
      <c r="X51" s="146"/>
      <c r="Y51" s="146"/>
      <c r="AI51" s="293"/>
      <c r="AJ51" s="293"/>
      <c r="AK51" s="293"/>
      <c r="AL51" s="293"/>
      <c r="AM51" s="293"/>
    </row>
    <row r="52" spans="1:39" x14ac:dyDescent="0.25">
      <c r="A52" s="307"/>
      <c r="B52" s="265"/>
      <c r="C52" s="265"/>
      <c r="D52" s="292" t="s">
        <v>757</v>
      </c>
      <c r="E52" s="197">
        <f>E51-D51</f>
        <v>0</v>
      </c>
      <c r="F52" s="197">
        <f>F51-$D$51</f>
        <v>0</v>
      </c>
      <c r="G52" s="197">
        <f t="shared" ref="G52:I52" si="17">G51-$D$51</f>
        <v>0</v>
      </c>
      <c r="H52" s="197">
        <f t="shared" si="17"/>
        <v>0</v>
      </c>
      <c r="I52" s="197">
        <f t="shared" si="17"/>
        <v>0</v>
      </c>
      <c r="J52" s="394"/>
      <c r="K52" s="526"/>
      <c r="L52" s="297">
        <f>L51-$K51</f>
        <v>0</v>
      </c>
      <c r="M52" s="297">
        <f t="shared" ref="M52:P52" si="18">M51-$K51</f>
        <v>0</v>
      </c>
      <c r="N52" s="297">
        <f t="shared" si="18"/>
        <v>0</v>
      </c>
      <c r="O52" s="297">
        <f t="shared" si="18"/>
        <v>0</v>
      </c>
      <c r="P52" s="297">
        <f t="shared" si="18"/>
        <v>0</v>
      </c>
      <c r="Q52" s="146"/>
      <c r="R52" s="146"/>
      <c r="S52" s="146"/>
      <c r="T52" s="146"/>
      <c r="U52" s="146"/>
      <c r="V52" s="146"/>
      <c r="W52" s="146"/>
      <c r="X52" s="146"/>
      <c r="Y52" s="146"/>
      <c r="AI52" s="293"/>
      <c r="AJ52" s="293"/>
      <c r="AK52" s="293"/>
      <c r="AL52" s="293"/>
      <c r="AM52" s="293"/>
    </row>
    <row r="53" spans="1:39" x14ac:dyDescent="0.25">
      <c r="A53" s="299"/>
      <c r="B53" s="321"/>
      <c r="C53" s="305"/>
      <c r="D53" s="304"/>
      <c r="E53" s="305"/>
      <c r="F53" s="306"/>
      <c r="G53" s="299"/>
      <c r="H53" s="299"/>
      <c r="I53" s="303"/>
      <c r="J53" s="223"/>
      <c r="K53" s="223"/>
      <c r="L53" s="223"/>
      <c r="M53" s="223"/>
      <c r="N53" s="223"/>
      <c r="O53" s="223"/>
      <c r="P53" s="223"/>
      <c r="Q53" s="146"/>
      <c r="R53" s="146"/>
      <c r="S53" s="146"/>
      <c r="T53" s="146"/>
      <c r="U53" s="146"/>
      <c r="V53" s="146"/>
      <c r="W53" s="146"/>
      <c r="X53" s="146"/>
      <c r="Y53" s="146"/>
      <c r="AI53" s="293"/>
      <c r="AJ53" s="293"/>
      <c r="AK53" s="293"/>
      <c r="AL53" s="293"/>
      <c r="AM53" s="293"/>
    </row>
    <row r="54" spans="1:39" x14ac:dyDescent="0.25">
      <c r="A54" s="294"/>
      <c r="B54" s="323" t="s">
        <v>758</v>
      </c>
      <c r="C54" s="309"/>
      <c r="D54" s="309"/>
      <c r="E54" s="310"/>
      <c r="F54" s="311"/>
      <c r="G54" s="312"/>
      <c r="H54" s="312"/>
      <c r="I54" s="312"/>
      <c r="J54" s="398"/>
      <c r="K54" s="294"/>
      <c r="L54" s="294"/>
      <c r="M54" s="294"/>
      <c r="N54" s="294"/>
      <c r="O54" s="294"/>
      <c r="P54" s="225"/>
      <c r="U54" s="146"/>
    </row>
    <row r="55" spans="1:39" x14ac:dyDescent="0.25">
      <c r="A55" s="294"/>
      <c r="B55" s="374" t="s">
        <v>1019</v>
      </c>
      <c r="C55" s="375"/>
      <c r="D55" s="375"/>
      <c r="E55" s="375"/>
      <c r="F55" s="375"/>
      <c r="G55" s="375"/>
      <c r="H55" s="375"/>
      <c r="I55" s="224"/>
      <c r="J55" s="395"/>
      <c r="K55" s="294"/>
      <c r="L55" s="294"/>
      <c r="M55" s="294"/>
      <c r="N55" s="294"/>
      <c r="O55" s="294"/>
      <c r="P55" s="225"/>
      <c r="U55" s="146"/>
    </row>
    <row r="56" spans="1:39" ht="60" x14ac:dyDescent="0.25">
      <c r="A56" s="294"/>
      <c r="B56" s="289" t="s">
        <v>108</v>
      </c>
      <c r="C56" s="180" t="s">
        <v>759</v>
      </c>
      <c r="D56" s="392" t="s">
        <v>743</v>
      </c>
      <c r="E56" s="264" t="s">
        <v>54</v>
      </c>
      <c r="F56" s="264" t="s">
        <v>55</v>
      </c>
      <c r="G56" s="179" t="s">
        <v>744</v>
      </c>
      <c r="H56" s="179" t="s">
        <v>745</v>
      </c>
      <c r="I56" s="264" t="s">
        <v>746</v>
      </c>
      <c r="J56" s="294"/>
      <c r="K56" s="294"/>
      <c r="L56" s="294"/>
      <c r="M56" s="294"/>
      <c r="N56" s="294"/>
      <c r="O56" s="294"/>
      <c r="P56" s="225"/>
      <c r="U56" s="146"/>
    </row>
    <row r="57" spans="1:39" x14ac:dyDescent="0.25">
      <c r="A57" s="294"/>
      <c r="B57" s="337" t="s">
        <v>957</v>
      </c>
      <c r="C57" s="163">
        <f>'Inputs and eligible population'!F$116</f>
        <v>0</v>
      </c>
      <c r="D57" s="141">
        <f>D24*$C57/60</f>
        <v>0</v>
      </c>
      <c r="E57" s="141">
        <f t="shared" ref="E57:I57" si="19">E24*$C57/60</f>
        <v>0</v>
      </c>
      <c r="F57" s="141">
        <f t="shared" si="19"/>
        <v>0</v>
      </c>
      <c r="G57" s="141">
        <f t="shared" si="19"/>
        <v>0</v>
      </c>
      <c r="H57" s="141">
        <f t="shared" si="19"/>
        <v>0</v>
      </c>
      <c r="I57" s="141">
        <f t="shared" si="19"/>
        <v>0</v>
      </c>
      <c r="J57" s="294"/>
      <c r="K57" s="294"/>
      <c r="L57" s="294"/>
      <c r="M57" s="294"/>
      <c r="N57" s="294"/>
      <c r="O57" s="294"/>
      <c r="P57" s="225"/>
      <c r="R57" s="146"/>
      <c r="S57" s="146"/>
      <c r="T57" s="146"/>
      <c r="U57" s="146"/>
      <c r="V57" s="146"/>
      <c r="W57" s="146"/>
      <c r="X57" s="146"/>
      <c r="Y57" s="146"/>
      <c r="AI57" s="293"/>
      <c r="AJ57" s="293"/>
      <c r="AK57" s="293"/>
      <c r="AL57" s="293"/>
      <c r="AM57" s="293"/>
    </row>
    <row r="58" spans="1:39" x14ac:dyDescent="0.25">
      <c r="A58" s="294"/>
      <c r="B58" s="337" t="s">
        <v>956</v>
      </c>
      <c r="C58" s="163">
        <f>'Inputs and eligible population'!G$116</f>
        <v>0</v>
      </c>
      <c r="D58" s="141">
        <f t="shared" ref="D58:I63" si="20">D25*$C58/60</f>
        <v>0</v>
      </c>
      <c r="E58" s="141">
        <f t="shared" si="20"/>
        <v>0</v>
      </c>
      <c r="F58" s="141">
        <f t="shared" si="20"/>
        <v>0</v>
      </c>
      <c r="G58" s="141">
        <f t="shared" si="20"/>
        <v>0</v>
      </c>
      <c r="H58" s="141">
        <f t="shared" si="20"/>
        <v>0</v>
      </c>
      <c r="I58" s="141">
        <f t="shared" si="20"/>
        <v>0</v>
      </c>
      <c r="J58" s="294"/>
      <c r="K58" s="294"/>
      <c r="L58" s="294"/>
      <c r="M58" s="294"/>
      <c r="N58" s="294"/>
      <c r="O58" s="294"/>
      <c r="P58" s="225"/>
      <c r="R58" s="146"/>
      <c r="S58" s="146"/>
      <c r="T58" s="146"/>
      <c r="U58" s="146"/>
      <c r="V58" s="146"/>
      <c r="W58" s="146"/>
      <c r="X58" s="146"/>
      <c r="Y58" s="146"/>
      <c r="AI58" s="293"/>
      <c r="AJ58" s="293"/>
      <c r="AK58" s="293"/>
      <c r="AL58" s="293"/>
      <c r="AM58" s="293"/>
    </row>
    <row r="59" spans="1:39" x14ac:dyDescent="0.25">
      <c r="A59" s="294"/>
      <c r="B59" s="337" t="s">
        <v>952</v>
      </c>
      <c r="C59" s="163">
        <f>'Inputs and eligible population'!H$116</f>
        <v>0</v>
      </c>
      <c r="D59" s="141">
        <f t="shared" si="20"/>
        <v>0</v>
      </c>
      <c r="E59" s="141">
        <f t="shared" si="20"/>
        <v>0</v>
      </c>
      <c r="F59" s="141">
        <f t="shared" si="20"/>
        <v>0</v>
      </c>
      <c r="G59" s="141">
        <f t="shared" si="20"/>
        <v>0</v>
      </c>
      <c r="H59" s="141">
        <f t="shared" si="20"/>
        <v>0</v>
      </c>
      <c r="I59" s="141">
        <f t="shared" si="20"/>
        <v>0</v>
      </c>
      <c r="J59" s="294"/>
      <c r="K59" s="294"/>
      <c r="L59" s="294"/>
      <c r="M59" s="294"/>
      <c r="N59" s="294"/>
      <c r="O59" s="294"/>
      <c r="P59" s="225"/>
      <c r="R59" s="146"/>
      <c r="S59" s="146"/>
      <c r="T59" s="146"/>
      <c r="U59" s="146"/>
      <c r="V59" s="146"/>
      <c r="W59" s="146"/>
      <c r="X59" s="146"/>
      <c r="Y59" s="146"/>
      <c r="AI59" s="293"/>
      <c r="AJ59" s="293"/>
      <c r="AK59" s="293"/>
      <c r="AL59" s="293"/>
      <c r="AM59" s="293"/>
    </row>
    <row r="60" spans="1:39" x14ac:dyDescent="0.25">
      <c r="A60" s="294"/>
      <c r="B60" s="337" t="s">
        <v>953</v>
      </c>
      <c r="C60" s="163">
        <f>'Inputs and eligible population'!I$116</f>
        <v>0</v>
      </c>
      <c r="D60" s="141">
        <f t="shared" si="20"/>
        <v>0</v>
      </c>
      <c r="E60" s="141">
        <f t="shared" si="20"/>
        <v>0</v>
      </c>
      <c r="F60" s="141">
        <f t="shared" si="20"/>
        <v>0</v>
      </c>
      <c r="G60" s="141">
        <f t="shared" si="20"/>
        <v>0</v>
      </c>
      <c r="H60" s="141">
        <f t="shared" si="20"/>
        <v>0</v>
      </c>
      <c r="I60" s="141">
        <f t="shared" si="20"/>
        <v>0</v>
      </c>
      <c r="J60" s="294"/>
      <c r="K60" s="294"/>
      <c r="L60" s="294"/>
      <c r="M60" s="294"/>
      <c r="N60" s="294"/>
      <c r="O60" s="294"/>
      <c r="P60" s="225"/>
      <c r="R60" s="146"/>
      <c r="S60" s="146"/>
      <c r="T60" s="146"/>
      <c r="U60" s="146"/>
      <c r="V60" s="146"/>
      <c r="W60" s="146"/>
      <c r="X60" s="146"/>
      <c r="Y60" s="146"/>
      <c r="AI60" s="293"/>
      <c r="AJ60" s="293"/>
      <c r="AK60" s="293"/>
      <c r="AL60" s="293"/>
      <c r="AM60" s="293"/>
    </row>
    <row r="61" spans="1:39" x14ac:dyDescent="0.25">
      <c r="A61" s="294"/>
      <c r="B61" s="337" t="s">
        <v>954</v>
      </c>
      <c r="C61" s="163">
        <f>'Inputs and eligible population'!F$116</f>
        <v>0</v>
      </c>
      <c r="D61" s="141">
        <f t="shared" si="20"/>
        <v>0</v>
      </c>
      <c r="E61" s="141">
        <f t="shared" si="20"/>
        <v>0</v>
      </c>
      <c r="F61" s="141">
        <f t="shared" si="20"/>
        <v>0</v>
      </c>
      <c r="G61" s="141">
        <f t="shared" si="20"/>
        <v>0</v>
      </c>
      <c r="H61" s="141">
        <f t="shared" si="20"/>
        <v>0</v>
      </c>
      <c r="I61" s="141">
        <f t="shared" si="20"/>
        <v>0</v>
      </c>
      <c r="J61" s="294"/>
      <c r="K61" s="294"/>
      <c r="L61" s="294"/>
      <c r="M61" s="294"/>
      <c r="N61" s="294"/>
      <c r="O61" s="294"/>
      <c r="P61" s="225"/>
      <c r="R61" s="146"/>
      <c r="S61" s="146"/>
      <c r="T61" s="146"/>
      <c r="U61" s="146"/>
      <c r="V61" s="146"/>
      <c r="W61" s="146"/>
      <c r="X61" s="146"/>
      <c r="Y61" s="146"/>
      <c r="AI61" s="293"/>
      <c r="AJ61" s="293"/>
      <c r="AK61" s="293"/>
      <c r="AL61" s="293"/>
      <c r="AM61" s="293"/>
    </row>
    <row r="62" spans="1:39" x14ac:dyDescent="0.25">
      <c r="A62" s="294"/>
      <c r="B62" s="337" t="s">
        <v>955</v>
      </c>
      <c r="C62" s="163">
        <f>'Inputs and eligible population'!F$116</f>
        <v>0</v>
      </c>
      <c r="D62" s="141">
        <f t="shared" si="20"/>
        <v>0</v>
      </c>
      <c r="E62" s="141">
        <f t="shared" si="20"/>
        <v>0</v>
      </c>
      <c r="F62" s="141">
        <f t="shared" si="20"/>
        <v>0</v>
      </c>
      <c r="G62" s="141">
        <f t="shared" si="20"/>
        <v>0</v>
      </c>
      <c r="H62" s="141">
        <f t="shared" si="20"/>
        <v>0</v>
      </c>
      <c r="I62" s="141">
        <f t="shared" si="20"/>
        <v>0</v>
      </c>
      <c r="J62" s="294"/>
      <c r="K62" s="294"/>
      <c r="L62" s="294"/>
      <c r="M62" s="294"/>
      <c r="N62" s="294"/>
      <c r="O62" s="294"/>
      <c r="P62" s="225"/>
      <c r="R62" s="146"/>
      <c r="S62" s="146"/>
      <c r="T62" s="146"/>
      <c r="U62" s="146"/>
      <c r="V62" s="146"/>
      <c r="W62" s="146"/>
      <c r="X62" s="146"/>
      <c r="Y62" s="146"/>
      <c r="AI62" s="293"/>
      <c r="AJ62" s="293"/>
      <c r="AK62" s="293"/>
      <c r="AL62" s="293"/>
      <c r="AM62" s="293"/>
    </row>
    <row r="63" spans="1:39" x14ac:dyDescent="0.25">
      <c r="A63" s="294"/>
      <c r="B63" s="337" t="s">
        <v>1014</v>
      </c>
      <c r="C63" s="163">
        <f>'Inputs and eligible population'!F$116</f>
        <v>0</v>
      </c>
      <c r="D63" s="141">
        <f t="shared" si="20"/>
        <v>0</v>
      </c>
      <c r="E63" s="141">
        <f t="shared" si="20"/>
        <v>0</v>
      </c>
      <c r="F63" s="141">
        <f t="shared" si="20"/>
        <v>0</v>
      </c>
      <c r="G63" s="141">
        <f t="shared" si="20"/>
        <v>0</v>
      </c>
      <c r="H63" s="141">
        <f t="shared" si="20"/>
        <v>0</v>
      </c>
      <c r="I63" s="141">
        <f t="shared" si="20"/>
        <v>0</v>
      </c>
      <c r="J63" s="294"/>
      <c r="K63" s="294"/>
      <c r="L63" s="294"/>
      <c r="M63" s="294"/>
      <c r="N63" s="294"/>
      <c r="O63" s="294"/>
      <c r="P63" s="225"/>
      <c r="R63" s="146"/>
      <c r="S63" s="146"/>
      <c r="T63" s="146"/>
      <c r="U63" s="146"/>
      <c r="V63" s="146"/>
      <c r="W63" s="146"/>
      <c r="X63" s="146"/>
      <c r="Y63" s="146"/>
      <c r="AI63" s="293"/>
      <c r="AJ63" s="293"/>
      <c r="AK63" s="293"/>
      <c r="AL63" s="293"/>
      <c r="AM63" s="293"/>
    </row>
    <row r="64" spans="1:39" x14ac:dyDescent="0.25">
      <c r="A64" s="294"/>
      <c r="B64" s="290" t="s">
        <v>760</v>
      </c>
      <c r="C64" s="322"/>
      <c r="D64" s="197">
        <f t="shared" ref="D64:I64" si="21">SUM(D57:D63)</f>
        <v>0</v>
      </c>
      <c r="E64" s="197">
        <f t="shared" si="21"/>
        <v>0</v>
      </c>
      <c r="F64" s="197">
        <f t="shared" si="21"/>
        <v>0</v>
      </c>
      <c r="G64" s="197">
        <f t="shared" si="21"/>
        <v>0</v>
      </c>
      <c r="H64" s="197">
        <f t="shared" si="21"/>
        <v>0</v>
      </c>
      <c r="I64" s="197">
        <f t="shared" si="21"/>
        <v>0</v>
      </c>
      <c r="J64" s="294"/>
      <c r="K64" s="294"/>
      <c r="L64" s="294"/>
      <c r="M64" s="294"/>
      <c r="N64" s="294"/>
      <c r="O64" s="294"/>
      <c r="P64" s="225"/>
      <c r="R64" s="146"/>
      <c r="S64" s="146"/>
      <c r="T64" s="146"/>
      <c r="U64" s="146"/>
      <c r="V64" s="146"/>
      <c r="W64" s="146"/>
      <c r="X64" s="146"/>
      <c r="Y64" s="146"/>
      <c r="AI64" s="293"/>
      <c r="AJ64" s="293"/>
      <c r="AK64" s="293"/>
      <c r="AL64" s="293"/>
      <c r="AM64" s="293"/>
    </row>
    <row r="65" spans="1:39" x14ac:dyDescent="0.25">
      <c r="A65" s="294"/>
      <c r="B65" s="313"/>
      <c r="C65" s="265"/>
      <c r="D65" s="292" t="s">
        <v>761</v>
      </c>
      <c r="E65" s="197">
        <f>E64-$D$64</f>
        <v>0</v>
      </c>
      <c r="F65" s="197">
        <f>F64-$D$64</f>
        <v>0</v>
      </c>
      <c r="G65" s="197">
        <f>G64-$D$64</f>
        <v>0</v>
      </c>
      <c r="H65" s="197">
        <f>H64-$D$64</f>
        <v>0</v>
      </c>
      <c r="I65" s="197">
        <f>I64-$D$64</f>
        <v>0</v>
      </c>
      <c r="J65" s="294"/>
      <c r="K65" s="294"/>
      <c r="L65" s="294"/>
      <c r="M65" s="294"/>
      <c r="N65" s="294"/>
      <c r="O65" s="294"/>
      <c r="P65" s="225"/>
      <c r="R65" s="146"/>
      <c r="S65" s="146"/>
      <c r="T65" s="146"/>
      <c r="U65" s="146"/>
      <c r="V65" s="146"/>
      <c r="W65" s="146"/>
      <c r="X65" s="146"/>
      <c r="Y65" s="146"/>
      <c r="AI65" s="293"/>
      <c r="AJ65" s="293"/>
      <c r="AK65" s="293"/>
      <c r="AL65" s="293"/>
      <c r="AM65" s="293"/>
    </row>
    <row r="66" spans="1:39" x14ac:dyDescent="0.25">
      <c r="A66" s="294"/>
      <c r="B66" s="324"/>
      <c r="C66" s="225"/>
      <c r="D66" s="225"/>
      <c r="E66" s="225"/>
      <c r="F66" s="225"/>
      <c r="G66" s="225"/>
      <c r="H66" s="225"/>
      <c r="I66" s="225"/>
      <c r="J66" s="225"/>
      <c r="K66" s="294"/>
      <c r="L66" s="294"/>
      <c r="M66" s="294"/>
      <c r="N66" s="294"/>
      <c r="O66" s="294"/>
      <c r="P66" s="225"/>
      <c r="R66" s="146"/>
      <c r="S66" s="146"/>
      <c r="T66" s="146"/>
      <c r="U66" s="146"/>
      <c r="V66" s="146"/>
      <c r="W66" s="146"/>
      <c r="X66" s="146"/>
      <c r="Y66" s="146"/>
      <c r="AI66" s="293"/>
      <c r="AJ66" s="293"/>
      <c r="AK66" s="293"/>
      <c r="AL66" s="293"/>
      <c r="AM66" s="293"/>
    </row>
    <row r="67" spans="1:39" x14ac:dyDescent="0.25">
      <c r="A67" s="294"/>
      <c r="B67" s="323" t="s">
        <v>1017</v>
      </c>
      <c r="C67" s="225"/>
      <c r="D67" s="225"/>
      <c r="E67" s="225"/>
      <c r="F67" s="225"/>
      <c r="G67" s="225"/>
      <c r="H67" s="225"/>
      <c r="I67" s="225"/>
      <c r="J67" s="225"/>
      <c r="K67" s="294"/>
      <c r="L67" s="294"/>
      <c r="M67" s="294"/>
      <c r="N67" s="294"/>
      <c r="O67" s="294"/>
      <c r="P67" s="225"/>
      <c r="R67" s="146"/>
      <c r="S67" s="146"/>
      <c r="T67" s="146"/>
      <c r="U67" s="146"/>
      <c r="V67" s="146"/>
      <c r="W67" s="146"/>
      <c r="X67" s="146"/>
      <c r="Y67" s="146"/>
      <c r="AI67" s="293"/>
      <c r="AJ67" s="293"/>
      <c r="AK67" s="293"/>
      <c r="AL67" s="293"/>
      <c r="AM67" s="293"/>
    </row>
    <row r="68" spans="1:39" x14ac:dyDescent="0.25">
      <c r="A68" s="294"/>
      <c r="B68" s="374" t="s">
        <v>1018</v>
      </c>
      <c r="C68" s="375"/>
      <c r="D68" s="375"/>
      <c r="E68" s="375"/>
      <c r="F68" s="375"/>
      <c r="G68" s="375"/>
      <c r="H68" s="375"/>
      <c r="I68" s="224"/>
      <c r="J68" s="395"/>
      <c r="K68" s="294"/>
      <c r="L68" s="294"/>
      <c r="M68" s="294"/>
      <c r="N68" s="294"/>
      <c r="O68" s="294"/>
      <c r="P68" s="225"/>
      <c r="R68" s="146"/>
      <c r="S68" s="146"/>
      <c r="T68" s="146"/>
      <c r="U68" s="146"/>
      <c r="V68" s="146"/>
      <c r="W68" s="146"/>
      <c r="X68" s="146"/>
      <c r="Y68" s="146"/>
      <c r="AI68" s="293"/>
      <c r="AJ68" s="293"/>
      <c r="AK68" s="293"/>
      <c r="AL68" s="293"/>
      <c r="AM68" s="293"/>
    </row>
    <row r="69" spans="1:39" ht="75" x14ac:dyDescent="0.25">
      <c r="A69" s="294"/>
      <c r="B69" s="289" t="s">
        <v>108</v>
      </c>
      <c r="C69" s="180" t="s">
        <v>85</v>
      </c>
      <c r="D69" s="392" t="s">
        <v>743</v>
      </c>
      <c r="E69" s="264" t="s">
        <v>54</v>
      </c>
      <c r="F69" s="264" t="s">
        <v>55</v>
      </c>
      <c r="G69" s="179" t="s">
        <v>744</v>
      </c>
      <c r="H69" s="179" t="s">
        <v>745</v>
      </c>
      <c r="I69" s="264" t="s">
        <v>746</v>
      </c>
      <c r="J69" s="294"/>
      <c r="K69" s="294"/>
      <c r="L69" s="294"/>
      <c r="M69" s="294"/>
      <c r="N69" s="294"/>
      <c r="O69" s="294"/>
      <c r="P69" s="225"/>
      <c r="R69" s="146"/>
      <c r="S69" s="146"/>
      <c r="T69" s="146"/>
      <c r="U69" s="146"/>
      <c r="V69" s="146"/>
      <c r="W69" s="146"/>
      <c r="X69" s="146"/>
      <c r="Y69" s="146"/>
      <c r="AI69" s="293"/>
      <c r="AJ69" s="293"/>
      <c r="AK69" s="293"/>
      <c r="AL69" s="293"/>
      <c r="AM69" s="293"/>
    </row>
    <row r="70" spans="1:39" x14ac:dyDescent="0.25">
      <c r="A70" s="294"/>
      <c r="B70" s="337" t="s">
        <v>957</v>
      </c>
      <c r="C70" s="163">
        <f>'Inputs and eligible population'!F$117</f>
        <v>0</v>
      </c>
      <c r="D70" s="141">
        <f>D36*$C70/60</f>
        <v>0</v>
      </c>
      <c r="E70" s="141">
        <f t="shared" ref="E70:I70" si="22">E36*$C70/60</f>
        <v>0</v>
      </c>
      <c r="F70" s="141">
        <f t="shared" si="22"/>
        <v>0</v>
      </c>
      <c r="G70" s="141">
        <f t="shared" si="22"/>
        <v>0</v>
      </c>
      <c r="H70" s="141">
        <f t="shared" si="22"/>
        <v>0</v>
      </c>
      <c r="I70" s="141">
        <f t="shared" si="22"/>
        <v>0</v>
      </c>
      <c r="J70" s="294"/>
      <c r="K70" s="294"/>
      <c r="L70" s="294"/>
      <c r="M70" s="294"/>
      <c r="N70" s="294"/>
      <c r="O70" s="294"/>
      <c r="P70" s="225"/>
      <c r="R70" s="146"/>
      <c r="S70" s="146"/>
      <c r="T70" s="146"/>
      <c r="U70" s="146"/>
      <c r="V70" s="146"/>
      <c r="W70" s="146"/>
      <c r="X70" s="146"/>
      <c r="Y70" s="146"/>
      <c r="AI70" s="293"/>
      <c r="AJ70" s="293"/>
      <c r="AK70" s="293"/>
      <c r="AL70" s="293"/>
      <c r="AM70" s="293"/>
    </row>
    <row r="71" spans="1:39" x14ac:dyDescent="0.25">
      <c r="A71" s="294"/>
      <c r="B71" s="337" t="s">
        <v>956</v>
      </c>
      <c r="C71" s="163">
        <f>'Inputs and eligible population'!G$117</f>
        <v>0</v>
      </c>
      <c r="D71" s="141">
        <f t="shared" ref="D71:I76" si="23">D37*$C71/60</f>
        <v>0</v>
      </c>
      <c r="E71" s="141">
        <f t="shared" si="23"/>
        <v>0</v>
      </c>
      <c r="F71" s="141">
        <f t="shared" si="23"/>
        <v>0</v>
      </c>
      <c r="G71" s="141">
        <f t="shared" si="23"/>
        <v>0</v>
      </c>
      <c r="H71" s="141">
        <f t="shared" si="23"/>
        <v>0</v>
      </c>
      <c r="I71" s="141">
        <f t="shared" si="23"/>
        <v>0</v>
      </c>
      <c r="J71" s="294"/>
      <c r="K71" s="294"/>
      <c r="L71" s="294"/>
      <c r="M71" s="294"/>
      <c r="N71" s="294"/>
      <c r="O71" s="294"/>
      <c r="P71" s="225"/>
      <c r="R71" s="146"/>
      <c r="S71" s="146"/>
      <c r="T71" s="146"/>
      <c r="U71" s="146"/>
      <c r="V71" s="146"/>
      <c r="W71" s="146"/>
      <c r="X71" s="146"/>
      <c r="Y71" s="146"/>
      <c r="AI71" s="293"/>
      <c r="AJ71" s="293"/>
      <c r="AK71" s="293"/>
      <c r="AL71" s="293"/>
      <c r="AM71" s="293"/>
    </row>
    <row r="72" spans="1:39" x14ac:dyDescent="0.25">
      <c r="A72" s="294"/>
      <c r="B72" s="337" t="s">
        <v>952</v>
      </c>
      <c r="C72" s="163">
        <f>'Inputs and eligible population'!H$117</f>
        <v>0</v>
      </c>
      <c r="D72" s="141">
        <f t="shared" si="23"/>
        <v>0</v>
      </c>
      <c r="E72" s="141">
        <f t="shared" si="23"/>
        <v>0</v>
      </c>
      <c r="F72" s="141">
        <f t="shared" si="23"/>
        <v>0</v>
      </c>
      <c r="G72" s="141">
        <f t="shared" si="23"/>
        <v>0</v>
      </c>
      <c r="H72" s="141">
        <f t="shared" si="23"/>
        <v>0</v>
      </c>
      <c r="I72" s="141">
        <f t="shared" si="23"/>
        <v>0</v>
      </c>
      <c r="J72" s="294"/>
      <c r="K72" s="294"/>
      <c r="L72" s="294"/>
      <c r="M72" s="294"/>
      <c r="N72" s="294"/>
      <c r="O72" s="294"/>
      <c r="P72" s="225"/>
      <c r="R72" s="146"/>
      <c r="S72" s="146"/>
      <c r="T72" s="146"/>
      <c r="U72" s="146"/>
      <c r="V72" s="146"/>
      <c r="W72" s="146"/>
      <c r="X72" s="146"/>
      <c r="Y72" s="146"/>
      <c r="AI72" s="293"/>
      <c r="AJ72" s="293"/>
      <c r="AK72" s="293"/>
      <c r="AL72" s="293"/>
      <c r="AM72" s="293"/>
    </row>
    <row r="73" spans="1:39" x14ac:dyDescent="0.25">
      <c r="A73" s="294"/>
      <c r="B73" s="337" t="s">
        <v>953</v>
      </c>
      <c r="C73" s="163">
        <f>'Inputs and eligible population'!I$117</f>
        <v>0</v>
      </c>
      <c r="D73" s="141">
        <f t="shared" si="23"/>
        <v>0</v>
      </c>
      <c r="E73" s="141">
        <f t="shared" si="23"/>
        <v>0</v>
      </c>
      <c r="F73" s="141">
        <f t="shared" si="23"/>
        <v>0</v>
      </c>
      <c r="G73" s="141">
        <f t="shared" si="23"/>
        <v>0</v>
      </c>
      <c r="H73" s="141">
        <f t="shared" si="23"/>
        <v>0</v>
      </c>
      <c r="I73" s="141">
        <f t="shared" si="23"/>
        <v>0</v>
      </c>
      <c r="J73" s="294"/>
      <c r="K73" s="294"/>
      <c r="L73" s="294"/>
      <c r="M73" s="294"/>
      <c r="N73" s="294"/>
      <c r="O73" s="294"/>
      <c r="P73" s="225"/>
      <c r="R73" s="146"/>
      <c r="S73" s="146"/>
      <c r="T73" s="146"/>
      <c r="U73" s="146"/>
      <c r="V73" s="146"/>
      <c r="W73" s="146"/>
      <c r="X73" s="146"/>
      <c r="Y73" s="146"/>
      <c r="AI73" s="293"/>
      <c r="AJ73" s="293"/>
      <c r="AK73" s="293"/>
      <c r="AL73" s="293"/>
      <c r="AM73" s="293"/>
    </row>
    <row r="74" spans="1:39" x14ac:dyDescent="0.25">
      <c r="A74" s="294"/>
      <c r="B74" s="337" t="s">
        <v>954</v>
      </c>
      <c r="C74" s="163">
        <f>'Inputs and eligible population'!J$117</f>
        <v>0</v>
      </c>
      <c r="D74" s="141">
        <f t="shared" si="23"/>
        <v>0</v>
      </c>
      <c r="E74" s="141">
        <f t="shared" si="23"/>
        <v>0</v>
      </c>
      <c r="F74" s="141">
        <f t="shared" si="23"/>
        <v>0</v>
      </c>
      <c r="G74" s="141">
        <f t="shared" si="23"/>
        <v>0</v>
      </c>
      <c r="H74" s="141">
        <f t="shared" si="23"/>
        <v>0</v>
      </c>
      <c r="I74" s="141">
        <f t="shared" si="23"/>
        <v>0</v>
      </c>
      <c r="J74" s="294"/>
      <c r="K74" s="294"/>
      <c r="L74" s="294"/>
      <c r="M74" s="294"/>
      <c r="N74" s="294"/>
      <c r="O74" s="294"/>
      <c r="P74" s="225"/>
      <c r="R74" s="146"/>
      <c r="S74" s="146"/>
      <c r="T74" s="146"/>
      <c r="U74" s="146"/>
      <c r="V74" s="146"/>
      <c r="W74" s="146"/>
      <c r="X74" s="146"/>
      <c r="Y74" s="146"/>
      <c r="AI74" s="293"/>
      <c r="AJ74" s="293"/>
      <c r="AK74" s="293"/>
      <c r="AL74" s="293"/>
      <c r="AM74" s="293"/>
    </row>
    <row r="75" spans="1:39" x14ac:dyDescent="0.25">
      <c r="A75" s="294"/>
      <c r="B75" s="337" t="s">
        <v>955</v>
      </c>
      <c r="C75" s="163">
        <f>'Inputs and eligible population'!K$117</f>
        <v>0</v>
      </c>
      <c r="D75" s="141">
        <f t="shared" si="23"/>
        <v>0</v>
      </c>
      <c r="E75" s="141">
        <f t="shared" si="23"/>
        <v>0</v>
      </c>
      <c r="F75" s="141">
        <f t="shared" si="23"/>
        <v>0</v>
      </c>
      <c r="G75" s="141">
        <f t="shared" si="23"/>
        <v>0</v>
      </c>
      <c r="H75" s="141">
        <f t="shared" si="23"/>
        <v>0</v>
      </c>
      <c r="I75" s="141">
        <f t="shared" si="23"/>
        <v>0</v>
      </c>
      <c r="J75" s="294"/>
      <c r="K75" s="294"/>
      <c r="L75" s="294"/>
      <c r="M75" s="294"/>
      <c r="N75" s="294"/>
      <c r="O75" s="294"/>
      <c r="P75" s="225"/>
      <c r="R75" s="146"/>
      <c r="S75" s="146"/>
      <c r="T75" s="146"/>
      <c r="U75" s="146"/>
      <c r="V75" s="146"/>
      <c r="W75" s="146"/>
      <c r="X75" s="146"/>
      <c r="Y75" s="146"/>
      <c r="AI75" s="293"/>
      <c r="AJ75" s="293"/>
      <c r="AK75" s="293"/>
      <c r="AL75" s="293"/>
      <c r="AM75" s="293"/>
    </row>
    <row r="76" spans="1:39" x14ac:dyDescent="0.25">
      <c r="A76" s="294"/>
      <c r="B76" s="337" t="s">
        <v>1014</v>
      </c>
      <c r="C76" s="163">
        <f>'Inputs and eligible population'!L$117</f>
        <v>0</v>
      </c>
      <c r="D76" s="141">
        <f t="shared" si="23"/>
        <v>0</v>
      </c>
      <c r="E76" s="141">
        <f t="shared" si="23"/>
        <v>0</v>
      </c>
      <c r="F76" s="141">
        <f t="shared" si="23"/>
        <v>0</v>
      </c>
      <c r="G76" s="141">
        <f t="shared" si="23"/>
        <v>0</v>
      </c>
      <c r="H76" s="141">
        <f t="shared" si="23"/>
        <v>0</v>
      </c>
      <c r="I76" s="141">
        <f t="shared" si="23"/>
        <v>0</v>
      </c>
      <c r="J76" s="294"/>
      <c r="K76" s="294"/>
      <c r="L76" s="294"/>
      <c r="M76" s="294"/>
      <c r="N76" s="294"/>
      <c r="O76" s="294"/>
      <c r="P76" s="225"/>
      <c r="R76" s="146"/>
      <c r="S76" s="146"/>
      <c r="T76" s="146"/>
      <c r="U76" s="146"/>
      <c r="V76" s="146"/>
      <c r="W76" s="146"/>
      <c r="X76" s="146"/>
      <c r="Y76" s="146"/>
      <c r="AI76" s="293"/>
      <c r="AJ76" s="293"/>
      <c r="AK76" s="293"/>
      <c r="AL76" s="293"/>
      <c r="AM76" s="293"/>
    </row>
    <row r="77" spans="1:39" x14ac:dyDescent="0.25">
      <c r="A77" s="294"/>
      <c r="B77" s="290"/>
      <c r="C77" s="290"/>
      <c r="D77" s="197">
        <f t="shared" ref="D77:I77" si="24">SUM(D70:D76)</f>
        <v>0</v>
      </c>
      <c r="E77" s="197">
        <f t="shared" si="24"/>
        <v>0</v>
      </c>
      <c r="F77" s="197">
        <f t="shared" si="24"/>
        <v>0</v>
      </c>
      <c r="G77" s="197">
        <f t="shared" si="24"/>
        <v>0</v>
      </c>
      <c r="H77" s="197">
        <f t="shared" si="24"/>
        <v>0</v>
      </c>
      <c r="I77" s="197">
        <f t="shared" si="24"/>
        <v>0</v>
      </c>
      <c r="J77" s="294"/>
      <c r="K77" s="294"/>
      <c r="L77" s="294"/>
      <c r="M77" s="294"/>
      <c r="N77" s="294"/>
      <c r="O77" s="294"/>
      <c r="P77" s="225"/>
      <c r="R77" s="146"/>
      <c r="S77" s="146"/>
      <c r="T77" s="146"/>
      <c r="U77" s="146"/>
      <c r="V77" s="146"/>
      <c r="W77" s="146"/>
      <c r="X77" s="146"/>
      <c r="Y77" s="146"/>
      <c r="AI77" s="293"/>
      <c r="AJ77" s="293"/>
      <c r="AK77" s="293"/>
      <c r="AL77" s="293"/>
      <c r="AM77" s="293"/>
    </row>
    <row r="78" spans="1:39" x14ac:dyDescent="0.25">
      <c r="A78" s="294"/>
      <c r="B78" s="290"/>
      <c r="C78" s="290"/>
      <c r="D78" s="292" t="s">
        <v>762</v>
      </c>
      <c r="E78" s="197">
        <f>E77-$D$77</f>
        <v>0</v>
      </c>
      <c r="F78" s="197">
        <f>F77-$D$77</f>
        <v>0</v>
      </c>
      <c r="G78" s="197">
        <f>G77-$D$77</f>
        <v>0</v>
      </c>
      <c r="H78" s="197">
        <f>H77-$D$77</f>
        <v>0</v>
      </c>
      <c r="I78" s="197">
        <f>I77-$D$77</f>
        <v>0</v>
      </c>
      <c r="J78" s="294"/>
      <c r="K78" s="294"/>
      <c r="L78" s="294"/>
      <c r="M78" s="294"/>
      <c r="N78" s="294"/>
      <c r="O78" s="294"/>
      <c r="P78" s="225"/>
      <c r="R78" s="146"/>
      <c r="S78" s="146"/>
      <c r="T78" s="146"/>
      <c r="U78" s="146"/>
      <c r="V78" s="146"/>
      <c r="W78" s="146"/>
      <c r="X78" s="146"/>
      <c r="Y78" s="146"/>
      <c r="AI78" s="293"/>
      <c r="AJ78" s="293"/>
      <c r="AK78" s="293"/>
      <c r="AL78" s="293"/>
      <c r="AM78" s="293"/>
    </row>
    <row r="79" spans="1:39" x14ac:dyDescent="0.25">
      <c r="A79" s="295"/>
      <c r="B79" s="325" t="s">
        <v>763</v>
      </c>
      <c r="C79" s="315"/>
      <c r="D79" s="314"/>
      <c r="E79" s="315"/>
      <c r="F79" s="316"/>
      <c r="G79" s="317"/>
      <c r="H79" s="317"/>
      <c r="I79" s="350"/>
      <c r="J79" s="295"/>
      <c r="K79" s="295"/>
      <c r="L79" s="295"/>
      <c r="M79" s="295"/>
      <c r="N79" s="295"/>
      <c r="O79" s="295"/>
      <c r="P79" s="295"/>
      <c r="Q79" s="146"/>
      <c r="R79" s="146"/>
      <c r="S79" s="146"/>
      <c r="T79" s="146"/>
      <c r="U79" s="146"/>
      <c r="V79" s="146"/>
      <c r="W79" s="146"/>
      <c r="X79" s="146"/>
      <c r="Y79" s="146"/>
      <c r="AI79" s="293"/>
      <c r="AJ79" s="293"/>
      <c r="AK79" s="293"/>
      <c r="AL79" s="293"/>
      <c r="AM79" s="293"/>
    </row>
    <row r="80" spans="1:39" x14ac:dyDescent="0.25">
      <c r="A80" s="295"/>
      <c r="B80" s="376" t="s">
        <v>764</v>
      </c>
      <c r="C80" s="377"/>
      <c r="D80" s="377"/>
      <c r="E80" s="377"/>
      <c r="F80" s="377"/>
      <c r="G80" s="377"/>
      <c r="H80" s="377"/>
      <c r="I80" s="226"/>
      <c r="J80" s="295"/>
      <c r="K80" s="227"/>
      <c r="L80" s="227"/>
      <c r="M80" s="295"/>
      <c r="N80" s="227"/>
      <c r="O80" s="227"/>
      <c r="P80" s="227"/>
      <c r="U80" s="146"/>
    </row>
    <row r="81" spans="1:39" ht="45" x14ac:dyDescent="0.25">
      <c r="A81" s="295"/>
      <c r="B81" s="286" t="s">
        <v>108</v>
      </c>
      <c r="C81" s="180" t="s">
        <v>87</v>
      </c>
      <c r="D81" s="392" t="s">
        <v>743</v>
      </c>
      <c r="E81" s="264" t="s">
        <v>54</v>
      </c>
      <c r="F81" s="264" t="s">
        <v>55</v>
      </c>
      <c r="G81" s="179" t="s">
        <v>744</v>
      </c>
      <c r="H81" s="179" t="s">
        <v>745</v>
      </c>
      <c r="I81" s="264" t="s">
        <v>746</v>
      </c>
      <c r="J81" s="295"/>
      <c r="K81" s="227"/>
      <c r="L81" s="227"/>
      <c r="M81" s="295"/>
      <c r="N81" s="227"/>
      <c r="O81" s="227"/>
      <c r="P81" s="227"/>
      <c r="U81" s="146"/>
    </row>
    <row r="82" spans="1:39" x14ac:dyDescent="0.25">
      <c r="A82" s="295"/>
      <c r="B82" s="337" t="s">
        <v>957</v>
      </c>
      <c r="C82" s="163">
        <f>'Inputs and eligible population'!F$118</f>
        <v>0</v>
      </c>
      <c r="D82" s="141">
        <f>(D24+D36)*$C82/60</f>
        <v>0</v>
      </c>
      <c r="E82" s="141">
        <f t="shared" ref="E82:I82" si="25">(E24+E36)*$C82/60</f>
        <v>0</v>
      </c>
      <c r="F82" s="141">
        <f t="shared" si="25"/>
        <v>0</v>
      </c>
      <c r="G82" s="141">
        <f t="shared" si="25"/>
        <v>0</v>
      </c>
      <c r="H82" s="141">
        <f t="shared" si="25"/>
        <v>0</v>
      </c>
      <c r="I82" s="141">
        <f t="shared" si="25"/>
        <v>0</v>
      </c>
      <c r="J82" s="295"/>
      <c r="K82" s="227"/>
      <c r="L82" s="227"/>
      <c r="M82" s="295"/>
      <c r="N82" s="227"/>
      <c r="O82" s="227"/>
      <c r="P82" s="227"/>
      <c r="U82" s="146"/>
    </row>
    <row r="83" spans="1:39" x14ac:dyDescent="0.25">
      <c r="A83" s="295"/>
      <c r="B83" s="337" t="s">
        <v>956</v>
      </c>
      <c r="C83" s="163">
        <f>'Inputs and eligible population'!G$118</f>
        <v>0</v>
      </c>
      <c r="D83" s="141">
        <f t="shared" ref="D83:I88" si="26">(D25+D37)*$C83/60</f>
        <v>0</v>
      </c>
      <c r="E83" s="141">
        <f t="shared" si="26"/>
        <v>0</v>
      </c>
      <c r="F83" s="141">
        <f t="shared" si="26"/>
        <v>0</v>
      </c>
      <c r="G83" s="141">
        <f t="shared" si="26"/>
        <v>0</v>
      </c>
      <c r="H83" s="141">
        <f t="shared" si="26"/>
        <v>0</v>
      </c>
      <c r="I83" s="141">
        <f t="shared" si="26"/>
        <v>0</v>
      </c>
      <c r="J83" s="295"/>
      <c r="K83" s="227"/>
      <c r="L83" s="227"/>
      <c r="M83" s="295"/>
      <c r="N83" s="227"/>
      <c r="O83" s="227"/>
      <c r="P83" s="227"/>
      <c r="U83" s="146"/>
    </row>
    <row r="84" spans="1:39" x14ac:dyDescent="0.25">
      <c r="A84" s="295"/>
      <c r="B84" s="337" t="s">
        <v>952</v>
      </c>
      <c r="C84" s="163">
        <f>'Inputs and eligible population'!H$118</f>
        <v>0</v>
      </c>
      <c r="D84" s="141">
        <f t="shared" si="26"/>
        <v>0</v>
      </c>
      <c r="E84" s="141">
        <f t="shared" si="26"/>
        <v>0</v>
      </c>
      <c r="F84" s="141">
        <f t="shared" si="26"/>
        <v>0</v>
      </c>
      <c r="G84" s="141">
        <f t="shared" si="26"/>
        <v>0</v>
      </c>
      <c r="H84" s="141">
        <f t="shared" si="26"/>
        <v>0</v>
      </c>
      <c r="I84" s="141">
        <f t="shared" si="26"/>
        <v>0</v>
      </c>
      <c r="J84" s="295"/>
      <c r="K84" s="227"/>
      <c r="L84" s="227"/>
      <c r="M84" s="295"/>
      <c r="N84" s="227"/>
      <c r="O84" s="227"/>
      <c r="P84" s="227"/>
      <c r="U84" s="146"/>
    </row>
    <row r="85" spans="1:39" x14ac:dyDescent="0.25">
      <c r="A85" s="295"/>
      <c r="B85" s="337" t="s">
        <v>953</v>
      </c>
      <c r="C85" s="163">
        <f>'Inputs and eligible population'!I$118</f>
        <v>0</v>
      </c>
      <c r="D85" s="141">
        <f t="shared" si="26"/>
        <v>0</v>
      </c>
      <c r="E85" s="141">
        <f t="shared" si="26"/>
        <v>0</v>
      </c>
      <c r="F85" s="141">
        <f t="shared" si="26"/>
        <v>0</v>
      </c>
      <c r="G85" s="141">
        <f t="shared" si="26"/>
        <v>0</v>
      </c>
      <c r="H85" s="141">
        <f t="shared" si="26"/>
        <v>0</v>
      </c>
      <c r="I85" s="141">
        <f t="shared" si="26"/>
        <v>0</v>
      </c>
      <c r="J85" s="295"/>
      <c r="K85" s="227"/>
      <c r="L85" s="227"/>
      <c r="M85" s="295"/>
      <c r="N85" s="227"/>
      <c r="O85" s="227"/>
      <c r="P85" s="227"/>
      <c r="U85" s="146"/>
    </row>
    <row r="86" spans="1:39" x14ac:dyDescent="0.25">
      <c r="A86" s="295"/>
      <c r="B86" s="337" t="s">
        <v>954</v>
      </c>
      <c r="C86" s="163">
        <f>'Inputs and eligible population'!J$118</f>
        <v>0</v>
      </c>
      <c r="D86" s="141">
        <f t="shared" si="26"/>
        <v>0</v>
      </c>
      <c r="E86" s="141">
        <f t="shared" si="26"/>
        <v>0</v>
      </c>
      <c r="F86" s="141">
        <f t="shared" si="26"/>
        <v>0</v>
      </c>
      <c r="G86" s="141">
        <f t="shared" si="26"/>
        <v>0</v>
      </c>
      <c r="H86" s="141">
        <f t="shared" si="26"/>
        <v>0</v>
      </c>
      <c r="I86" s="141">
        <f t="shared" si="26"/>
        <v>0</v>
      </c>
      <c r="J86" s="295"/>
      <c r="K86" s="227"/>
      <c r="L86" s="227"/>
      <c r="M86" s="295"/>
      <c r="N86" s="227"/>
      <c r="O86" s="227"/>
      <c r="P86" s="227"/>
      <c r="U86" s="146"/>
    </row>
    <row r="87" spans="1:39" x14ac:dyDescent="0.25">
      <c r="A87" s="295"/>
      <c r="B87" s="337" t="s">
        <v>955</v>
      </c>
      <c r="C87" s="163">
        <f>'Inputs and eligible population'!K$118</f>
        <v>0</v>
      </c>
      <c r="D87" s="141">
        <f t="shared" si="26"/>
        <v>0</v>
      </c>
      <c r="E87" s="141">
        <f t="shared" si="26"/>
        <v>0</v>
      </c>
      <c r="F87" s="141">
        <f t="shared" si="26"/>
        <v>0</v>
      </c>
      <c r="G87" s="141">
        <f t="shared" si="26"/>
        <v>0</v>
      </c>
      <c r="H87" s="141">
        <f t="shared" si="26"/>
        <v>0</v>
      </c>
      <c r="I87" s="141">
        <f t="shared" si="26"/>
        <v>0</v>
      </c>
      <c r="J87" s="295"/>
      <c r="K87" s="227"/>
      <c r="L87" s="227"/>
      <c r="M87" s="295"/>
      <c r="N87" s="227"/>
      <c r="O87" s="227"/>
      <c r="P87" s="227"/>
      <c r="U87" s="146"/>
    </row>
    <row r="88" spans="1:39" x14ac:dyDescent="0.25">
      <c r="A88" s="295"/>
      <c r="B88" s="337" t="s">
        <v>1014</v>
      </c>
      <c r="C88" s="163">
        <f>'Inputs and eligible population'!L$118</f>
        <v>0</v>
      </c>
      <c r="D88" s="141">
        <f t="shared" si="26"/>
        <v>0</v>
      </c>
      <c r="E88" s="141">
        <f t="shared" si="26"/>
        <v>0</v>
      </c>
      <c r="F88" s="141">
        <f t="shared" si="26"/>
        <v>0</v>
      </c>
      <c r="G88" s="141">
        <f t="shared" si="26"/>
        <v>0</v>
      </c>
      <c r="H88" s="141">
        <f t="shared" si="26"/>
        <v>0</v>
      </c>
      <c r="I88" s="141">
        <f t="shared" si="26"/>
        <v>0</v>
      </c>
      <c r="J88" s="295"/>
      <c r="K88" s="227"/>
      <c r="L88" s="227"/>
      <c r="M88" s="295"/>
      <c r="N88" s="227"/>
      <c r="O88" s="227"/>
      <c r="P88" s="227"/>
      <c r="U88" s="146"/>
    </row>
    <row r="89" spans="1:39" x14ac:dyDescent="0.25">
      <c r="A89" s="295"/>
      <c r="B89" s="290"/>
      <c r="C89" s="215"/>
      <c r="D89" s="197">
        <f t="shared" ref="D89:I89" si="27">SUM(D82:D88)</f>
        <v>0</v>
      </c>
      <c r="E89" s="197">
        <f t="shared" si="27"/>
        <v>0</v>
      </c>
      <c r="F89" s="197">
        <f t="shared" si="27"/>
        <v>0</v>
      </c>
      <c r="G89" s="197">
        <f t="shared" si="27"/>
        <v>0</v>
      </c>
      <c r="H89" s="197">
        <f t="shared" si="27"/>
        <v>0</v>
      </c>
      <c r="I89" s="197">
        <f t="shared" si="27"/>
        <v>0</v>
      </c>
      <c r="J89" s="295"/>
      <c r="K89" s="227"/>
      <c r="L89" s="227"/>
      <c r="M89" s="295"/>
      <c r="N89" s="227"/>
      <c r="O89" s="227"/>
      <c r="P89" s="227"/>
      <c r="U89" s="146"/>
    </row>
    <row r="90" spans="1:39" x14ac:dyDescent="0.25">
      <c r="A90" s="295"/>
      <c r="B90" s="313"/>
      <c r="C90" s="228"/>
      <c r="D90" s="292" t="s">
        <v>130</v>
      </c>
      <c r="E90" s="197">
        <f>E89-$D$89</f>
        <v>0</v>
      </c>
      <c r="F90" s="197">
        <f>F89-$D$89</f>
        <v>0</v>
      </c>
      <c r="G90" s="197">
        <f>G89-$D$89</f>
        <v>0</v>
      </c>
      <c r="H90" s="197">
        <f>H89-$D$89</f>
        <v>0</v>
      </c>
      <c r="I90" s="197">
        <f>I89-$D$89</f>
        <v>0</v>
      </c>
      <c r="J90" s="295"/>
      <c r="K90" s="227"/>
      <c r="L90" s="227"/>
      <c r="M90" s="295"/>
      <c r="N90" s="227"/>
      <c r="O90" s="227"/>
      <c r="P90" s="227"/>
      <c r="U90" s="146"/>
    </row>
    <row r="91" spans="1:39" x14ac:dyDescent="0.25">
      <c r="A91" s="295"/>
      <c r="B91" s="326"/>
      <c r="C91" s="617"/>
      <c r="D91" s="227"/>
      <c r="E91" s="227"/>
      <c r="F91" s="227"/>
      <c r="G91" s="227"/>
      <c r="H91" s="227"/>
      <c r="I91" s="227"/>
      <c r="J91" s="227"/>
      <c r="K91" s="227"/>
      <c r="L91" s="227"/>
      <c r="M91" s="295"/>
      <c r="N91" s="227"/>
      <c r="O91" s="227"/>
      <c r="P91" s="227"/>
      <c r="Q91" s="146"/>
      <c r="R91" s="146"/>
      <c r="S91" s="146"/>
      <c r="T91" s="146"/>
      <c r="U91" s="146"/>
      <c r="V91" s="146"/>
      <c r="W91" s="146"/>
      <c r="X91" s="146"/>
      <c r="Y91" s="146"/>
      <c r="AI91" s="293"/>
      <c r="AJ91" s="293"/>
      <c r="AK91" s="293"/>
      <c r="AL91" s="293"/>
      <c r="AM91" s="293"/>
    </row>
    <row r="92" spans="1:39" x14ac:dyDescent="0.25">
      <c r="B92"/>
    </row>
    <row r="93" spans="1:39" x14ac:dyDescent="0.25">
      <c r="B93"/>
    </row>
    <row r="94" spans="1:39" x14ac:dyDescent="0.25">
      <c r="B94"/>
    </row>
    <row r="95" spans="1:39" x14ac:dyDescent="0.25">
      <c r="B95"/>
    </row>
    <row r="96" spans="1:39" x14ac:dyDescent="0.25">
      <c r="B96"/>
    </row>
  </sheetData>
  <sheetProtection algorithmName="SHA-512" hashValue="XmJVg2VOMGwdSNn9cvDFkxM4lQc1Z1qZ6O6zaLZGiIoauwHsy5T91hl9zD8CWdtZLrtwtnrogruzvXMf71N2qg==" saltValue="0LRhKKj075voI5gy5O0QD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3" ma:contentTypeDescription="Create a new document." ma:contentTypeScope="" ma:versionID="178416963edacc1fc677e89a49b40a2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a6dcb13c4c8daae97e83a8f7769c5eba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Gary Shield</DisplayName>
        <AccountId>19</AccountId>
        <AccountType/>
      </UserInfo>
      <UserInfo>
        <DisplayName>Merrily Kenyon</DisplayName>
        <AccountId>161</AccountId>
        <AccountType/>
      </UserInfo>
      <UserInfo>
        <DisplayName>Ciara Donnelly</DisplayName>
        <AccountId>24</AccountId>
        <AccountType/>
      </UserInfo>
      <UserInfo>
        <DisplayName>Benjamin Gregory</DisplayName>
        <AccountId>839</AccountId>
        <AccountType/>
      </UserInfo>
      <UserInfo>
        <DisplayName>Elaine Cartwright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233252F-226F-42BB-AB17-C3362E7D5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24C17-9003-4474-A67F-56162B9CF558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acaf4567-dc07-471f-892c-2bcb86ef35ae"/>
    <ds:schemaRef ds:uri="0eb656aa-4e79-4e95-9076-bc119a23e0cc"/>
    <ds:schemaRef ds:uri="http://www.w3.org/XML/1998/namespace"/>
    <ds:schemaRef ds:uri="http://schemas.openxmlformats.org/package/2006/metadata/core-properties"/>
    <ds:schemaRef ds:uri="c1f338ac-e338-414f-952c-f74dcc6d59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Capacity (national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'Capacity (national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TA953 Fluocinolone acetonide intravitreal implant for treating chronic diabetic macular oedema: resource impact template 13/03/2024</dc:title>
  <dc:subject/>
  <dc:creator/>
  <cp:keywords/>
  <dc:description/>
  <cp:lastModifiedBy/>
  <cp:revision/>
  <dcterms:created xsi:type="dcterms:W3CDTF">2022-07-27T12:38:28Z</dcterms:created>
  <dcterms:modified xsi:type="dcterms:W3CDTF">2024-03-13T08:46:07Z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</Properties>
</file>