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defaultThemeVersion="124226"/>
  <xr:revisionPtr revIDLastSave="0" documentId="13_ncr:1_{397C377A-29CB-4726-9916-F5CA3F395B8E}" xr6:coauthVersionLast="47" xr6:coauthVersionMax="47" xr10:uidLastSave="{00000000-0000-0000-0000-000000000000}"/>
  <workbookProtection workbookAlgorithmName="SHA-512" workbookHashValue="U1YCM6pBRYmsERLFTBBxkxcOZoddSWe64XgT8BEyXqkSqHXjNUg6gqg9wyGrXAPXDM5+/eqTiBqsUUIajjYnfQ==" workbookSaltValue="3ixGPN6tQ7MUgYdJ7vctdw==" workbookSpinCount="100000" lockStructure="1"/>
  <bookViews>
    <workbookView xWindow="23880" yWindow="-120" windowWidth="29040" windowHeight="15720" tabRatio="921" xr2:uid="{00000000-000D-0000-FFFF-FFFF00000000}"/>
  </bookViews>
  <sheets>
    <sheet name="Cover page" sheetId="38" r:id="rId1"/>
    <sheet name="Guide" sheetId="39" r:id="rId2"/>
    <sheet name="Assumptions input" sheetId="40" r:id="rId3"/>
    <sheet name="Technology costs" sheetId="51" r:id="rId4"/>
    <sheet name="Resource Impact Summary Sheet" sheetId="57" r:id="rId5"/>
    <sheet name="Sheet9" sheetId="50" state="hidden" r:id="rId6"/>
    <sheet name="List" sheetId="53" state="hidden" r:id="rId7"/>
    <sheet name=" Resource Impact template xx" sheetId="41" state="hidden" r:id="rId8"/>
    <sheet name="Human Resource Use " sheetId="56" r:id="rId9"/>
    <sheet name="Resource Impact Template " sheetId="52" state="hidden" r:id="rId10"/>
    <sheet name="Sheet1" sheetId="54" state="hidden" r:id="rId11"/>
    <sheet name="Variable and fixed costs" sheetId="55" r:id="rId12"/>
    <sheet name="Payscales " sheetId="42" r:id="rId13"/>
  </sheets>
  <definedNames>
    <definedName name="ENGCCGS">#REF!</definedName>
    <definedName name="ENGLANDICS">#REF!</definedName>
    <definedName name="LAUCALAUTHWALES">#REF!</definedName>
    <definedName name="LOCALAUTH">#REF!</definedName>
    <definedName name="LOCALAUTHENG">#REF!</definedName>
    <definedName name="LOCALAUTHNORTHI" localSheetId="3">#REF!</definedName>
    <definedName name="LOCALAUTHNORTHI">#REF!</definedName>
    <definedName name="LOCALAUTHWALES">#REF!</definedName>
    <definedName name="NATIONAL">#REF!</definedName>
    <definedName name="NHSENGRE">#REF!</definedName>
    <definedName name="NI_HSCT">#REF!</definedName>
    <definedName name="ORGTYPE" localSheetId="0">#REF!</definedName>
    <definedName name="ORGTYPE" localSheetId="1">#REF!</definedName>
    <definedName name="ORGTYPE" localSheetId="3">#REF!</definedName>
    <definedName name="ORGTYPE">#REF!</definedName>
    <definedName name="ORGTYPE2">#REF!</definedName>
    <definedName name="ORGTYPE3">#REF!</definedName>
    <definedName name="PER100K">#REF!</definedName>
    <definedName name="Popindicator">#REF!</definedName>
    <definedName name="_xlnm.Print_Area" localSheetId="7">' Resource Impact template xx'!$A$1:$J$48</definedName>
    <definedName name="_xlnm.Print_Area" localSheetId="2">'Assumptions input'!$B$1:$M$42</definedName>
    <definedName name="_xlnm.Print_Area" localSheetId="1">Guide!$A$1:$E$27</definedName>
    <definedName name="_xlnm.Print_Area" localSheetId="3">'Technology costs'!$A$1:$M$21</definedName>
    <definedName name="_xlnm.Print_Titles" localSheetId="2">'Assumptions input'!$1:$1</definedName>
    <definedName name="Text72" localSheetId="1">Guide!$C$28</definedName>
    <definedName name="WALESHB">#REF!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2" i="42" l="1"/>
  <c r="K52" i="42"/>
  <c r="J36" i="42" l="1"/>
  <c r="J37" i="42"/>
  <c r="J38" i="42"/>
  <c r="J39" i="42"/>
  <c r="J40" i="42"/>
  <c r="J41" i="42"/>
  <c r="J42" i="42"/>
  <c r="J43" i="42"/>
  <c r="J44" i="42"/>
  <c r="J45" i="42"/>
  <c r="J46" i="42"/>
  <c r="J47" i="42"/>
  <c r="M47" i="42"/>
  <c r="M46" i="42"/>
  <c r="M45" i="42"/>
  <c r="M44" i="42"/>
  <c r="M43" i="42"/>
  <c r="M42" i="42"/>
  <c r="M41" i="42"/>
  <c r="M40" i="42"/>
  <c r="M39" i="42"/>
  <c r="M38" i="42"/>
  <c r="M37" i="42"/>
  <c r="M36" i="42"/>
  <c r="M35" i="42"/>
  <c r="M34" i="42"/>
  <c r="M33" i="42"/>
  <c r="M32" i="42"/>
  <c r="M31" i="42"/>
  <c r="M30" i="42"/>
  <c r="M29" i="42"/>
  <c r="M28" i="42"/>
  <c r="M27" i="42"/>
  <c r="M26" i="42"/>
  <c r="M25" i="42"/>
  <c r="M24" i="42"/>
  <c r="M23" i="42"/>
  <c r="M22" i="42"/>
  <c r="M21" i="42"/>
  <c r="M20" i="42"/>
  <c r="M19" i="42"/>
  <c r="M18" i="42"/>
  <c r="M17" i="42"/>
  <c r="M16" i="42"/>
  <c r="M15" i="42"/>
  <c r="K48" i="42"/>
  <c r="M48" i="42" s="1"/>
  <c r="K49" i="42"/>
  <c r="M49" i="42" s="1"/>
  <c r="A61" i="57"/>
  <c r="A58" i="57"/>
  <c r="A59" i="57"/>
  <c r="A60" i="57"/>
  <c r="A57" i="57"/>
  <c r="A30" i="57"/>
  <c r="A31" i="57"/>
  <c r="A32" i="57"/>
  <c r="F51" i="42"/>
  <c r="F50" i="42"/>
  <c r="F49" i="42"/>
  <c r="F48" i="42"/>
  <c r="C52" i="42"/>
  <c r="D52" i="42" s="1"/>
  <c r="E52" i="42" s="1"/>
  <c r="C51" i="42"/>
  <c r="D51" i="42" s="1"/>
  <c r="E51" i="42" s="1"/>
  <c r="C50" i="42"/>
  <c r="D50" i="42" s="1"/>
  <c r="E50" i="42" s="1"/>
  <c r="C49" i="42"/>
  <c r="D49" i="42" s="1"/>
  <c r="E49" i="42" s="1"/>
  <c r="C48" i="42"/>
  <c r="T52" i="42"/>
  <c r="T51" i="42"/>
  <c r="T50" i="42"/>
  <c r="T49" i="42"/>
  <c r="S52" i="42"/>
  <c r="S51" i="42"/>
  <c r="S50" i="42"/>
  <c r="S49" i="42"/>
  <c r="T48" i="42"/>
  <c r="S48" i="42"/>
  <c r="Z22" i="42"/>
  <c r="Z36" i="42"/>
  <c r="Z35" i="42"/>
  <c r="Z38" i="42" s="1"/>
  <c r="Z40" i="42" s="1"/>
  <c r="K50" i="42" s="1"/>
  <c r="M50" i="42" s="1"/>
  <c r="Z31" i="42"/>
  <c r="M52" i="42" l="1"/>
  <c r="K51" i="42"/>
  <c r="M51" i="42" s="1"/>
  <c r="G50" i="42"/>
  <c r="G52" i="42"/>
  <c r="G49" i="42"/>
  <c r="G51" i="42"/>
  <c r="H50" i="42"/>
  <c r="H51" i="42"/>
  <c r="H49" i="42"/>
  <c r="H52" i="42"/>
  <c r="I51" i="42"/>
  <c r="I49" i="42"/>
  <c r="I50" i="42"/>
  <c r="I52" i="42"/>
  <c r="J51" i="42" l="1"/>
  <c r="N51" i="42" s="1"/>
  <c r="J52" i="42"/>
  <c r="N52" i="42" s="1"/>
  <c r="J49" i="42"/>
  <c r="N49" i="42" s="1"/>
  <c r="J50" i="42"/>
  <c r="N50" i="42" s="1"/>
  <c r="B37" i="56"/>
  <c r="B36" i="56"/>
  <c r="B35" i="56"/>
  <c r="B34" i="56"/>
  <c r="B33" i="56"/>
  <c r="B32" i="56"/>
  <c r="P75" i="40"/>
  <c r="O75" i="40"/>
  <c r="N75" i="40"/>
  <c r="M75" i="40"/>
  <c r="P74" i="40"/>
  <c r="O74" i="40"/>
  <c r="N74" i="40"/>
  <c r="M74" i="40"/>
  <c r="P73" i="40"/>
  <c r="O73" i="40"/>
  <c r="N73" i="40"/>
  <c r="M73" i="40"/>
  <c r="P72" i="40"/>
  <c r="O72" i="40"/>
  <c r="N72" i="40"/>
  <c r="M72" i="40"/>
  <c r="P71" i="40"/>
  <c r="O71" i="40"/>
  <c r="N71" i="40"/>
  <c r="M71" i="40"/>
  <c r="P70" i="40"/>
  <c r="O70" i="40"/>
  <c r="N70" i="40"/>
  <c r="M70" i="40"/>
  <c r="H37" i="40"/>
  <c r="H26" i="40"/>
  <c r="D14" i="40"/>
  <c r="K37" i="40" s="1"/>
  <c r="N104" i="40"/>
  <c r="D94" i="40" l="1"/>
  <c r="C58" i="56" s="1"/>
  <c r="D104" i="40"/>
  <c r="C69" i="56" s="1"/>
  <c r="D64" i="40"/>
  <c r="C25" i="56" s="1"/>
  <c r="D114" i="40"/>
  <c r="C80" i="56" s="1"/>
  <c r="D74" i="40"/>
  <c r="C36" i="56" s="1"/>
  <c r="D84" i="40"/>
  <c r="C47" i="56" s="1"/>
  <c r="D54" i="40"/>
  <c r="C14" i="56" s="1"/>
  <c r="M37" i="40"/>
  <c r="N37" i="40"/>
  <c r="L26" i="40"/>
  <c r="M26" i="40"/>
  <c r="N26" i="40"/>
  <c r="L37" i="40"/>
  <c r="J26" i="40"/>
  <c r="J37" i="40"/>
  <c r="K26" i="40"/>
  <c r="C9" i="55" s="1"/>
  <c r="C24" i="55" s="1"/>
  <c r="D47" i="42"/>
  <c r="E47" i="42" s="1"/>
  <c r="G47" i="42" s="1"/>
  <c r="D45" i="42"/>
  <c r="E45" i="42" s="1"/>
  <c r="G45" i="42" s="1"/>
  <c r="C46" i="42"/>
  <c r="D46" i="42" s="1"/>
  <c r="E46" i="42" s="1"/>
  <c r="G46" i="42" s="1"/>
  <c r="C44" i="42"/>
  <c r="D44" i="42" s="1"/>
  <c r="C43" i="42"/>
  <c r="C42" i="42"/>
  <c r="C41" i="42"/>
  <c r="C40" i="42"/>
  <c r="D40" i="42" s="1"/>
  <c r="C39" i="42"/>
  <c r="C38" i="42"/>
  <c r="C37" i="42"/>
  <c r="C36" i="42"/>
  <c r="D36" i="42" s="1"/>
  <c r="C35" i="42"/>
  <c r="C34" i="42"/>
  <c r="C33" i="42"/>
  <c r="C32" i="42"/>
  <c r="D32" i="42" s="1"/>
  <c r="C31" i="42"/>
  <c r="C30" i="42"/>
  <c r="C29" i="42"/>
  <c r="C28" i="42"/>
  <c r="D28" i="42" s="1"/>
  <c r="C27" i="42"/>
  <c r="C26" i="42"/>
  <c r="C25" i="42"/>
  <c r="C24" i="42"/>
  <c r="D24" i="42" s="1"/>
  <c r="C23" i="42"/>
  <c r="C22" i="42"/>
  <c r="C21" i="42"/>
  <c r="C20" i="42"/>
  <c r="D20" i="42" s="1"/>
  <c r="C19" i="42"/>
  <c r="C18" i="42"/>
  <c r="C17" i="42"/>
  <c r="C16" i="42"/>
  <c r="C15" i="42"/>
  <c r="O37" i="40" l="1"/>
  <c r="D42" i="42"/>
  <c r="E42" i="42" s="1"/>
  <c r="G42" i="42" s="1"/>
  <c r="D43" i="42"/>
  <c r="E43" i="42" s="1"/>
  <c r="G43" i="42" s="1"/>
  <c r="D33" i="42"/>
  <c r="E33" i="42" s="1"/>
  <c r="G33" i="42" s="1"/>
  <c r="D19" i="42"/>
  <c r="E19" i="42" s="1"/>
  <c r="G19" i="42" s="1"/>
  <c r="D37" i="42"/>
  <c r="E37" i="42" s="1"/>
  <c r="G37" i="42" s="1"/>
  <c r="D38" i="42"/>
  <c r="E38" i="42" s="1"/>
  <c r="G38" i="42" s="1"/>
  <c r="D17" i="42"/>
  <c r="E17" i="42" s="1"/>
  <c r="G17" i="42" s="1"/>
  <c r="D18" i="42"/>
  <c r="E18" i="42" s="1"/>
  <c r="G18" i="42" s="1"/>
  <c r="D34" i="42"/>
  <c r="E34" i="42" s="1"/>
  <c r="G34" i="42" s="1"/>
  <c r="D35" i="42"/>
  <c r="E35" i="42" s="1"/>
  <c r="G35" i="42" s="1"/>
  <c r="D21" i="42"/>
  <c r="E21" i="42" s="1"/>
  <c r="G21" i="42" s="1"/>
  <c r="D30" i="42"/>
  <c r="E30" i="42" s="1"/>
  <c r="G30" i="42" s="1"/>
  <c r="D15" i="42"/>
  <c r="E15" i="42" s="1"/>
  <c r="G15" i="42" s="1"/>
  <c r="D23" i="42"/>
  <c r="E23" i="42" s="1"/>
  <c r="G23" i="42" s="1"/>
  <c r="D31" i="42"/>
  <c r="E31" i="42" s="1"/>
  <c r="G31" i="42" s="1"/>
  <c r="D39" i="42"/>
  <c r="E39" i="42" s="1"/>
  <c r="G39" i="42" s="1"/>
  <c r="H47" i="42"/>
  <c r="I47" i="42"/>
  <c r="D25" i="42"/>
  <c r="E25" i="42" s="1"/>
  <c r="G25" i="42" s="1"/>
  <c r="D26" i="42"/>
  <c r="E26" i="42" s="1"/>
  <c r="D27" i="42"/>
  <c r="E27" i="42" s="1"/>
  <c r="G27" i="42" s="1"/>
  <c r="D29" i="42"/>
  <c r="E29" i="42" s="1"/>
  <c r="G29" i="42" s="1"/>
  <c r="D22" i="42"/>
  <c r="E22" i="42" s="1"/>
  <c r="G22" i="42" s="1"/>
  <c r="D16" i="42"/>
  <c r="E16" i="42" s="1"/>
  <c r="G16" i="42" s="1"/>
  <c r="D41" i="42"/>
  <c r="E41" i="42" s="1"/>
  <c r="G41" i="42" s="1"/>
  <c r="E37" i="56"/>
  <c r="E34" i="56"/>
  <c r="E32" i="56"/>
  <c r="E36" i="56"/>
  <c r="E35" i="56"/>
  <c r="D9" i="55"/>
  <c r="D24" i="55" s="1"/>
  <c r="E33" i="56"/>
  <c r="G37" i="56"/>
  <c r="G34" i="56"/>
  <c r="G36" i="56"/>
  <c r="G33" i="56"/>
  <c r="G35" i="56"/>
  <c r="F9" i="55"/>
  <c r="G32" i="56"/>
  <c r="B9" i="55"/>
  <c r="D36" i="56"/>
  <c r="D33" i="56"/>
  <c r="D32" i="56"/>
  <c r="D37" i="56"/>
  <c r="D35" i="56"/>
  <c r="D34" i="56"/>
  <c r="F34" i="56"/>
  <c r="F37" i="56"/>
  <c r="F36" i="56"/>
  <c r="F33" i="56"/>
  <c r="F35" i="56"/>
  <c r="E9" i="55"/>
  <c r="E24" i="55" s="1"/>
  <c r="F32" i="56"/>
  <c r="O26" i="40"/>
  <c r="E24" i="42"/>
  <c r="G24" i="42" s="1"/>
  <c r="E32" i="42"/>
  <c r="G32" i="42" s="1"/>
  <c r="E40" i="42"/>
  <c r="G40" i="42" s="1"/>
  <c r="E20" i="42"/>
  <c r="G20" i="42" s="1"/>
  <c r="E28" i="42"/>
  <c r="G28" i="42" s="1"/>
  <c r="E36" i="42"/>
  <c r="G36" i="42" s="1"/>
  <c r="E44" i="42"/>
  <c r="G44" i="42" s="1"/>
  <c r="I45" i="42"/>
  <c r="H45" i="42"/>
  <c r="I46" i="42"/>
  <c r="H46" i="42"/>
  <c r="B24" i="55" l="1"/>
  <c r="G9" i="55"/>
  <c r="H26" i="42"/>
  <c r="G26" i="42"/>
  <c r="H34" i="56"/>
  <c r="I25" i="42"/>
  <c r="H22" i="42"/>
  <c r="I22" i="42"/>
  <c r="I18" i="42"/>
  <c r="H18" i="42"/>
  <c r="H38" i="42"/>
  <c r="I38" i="42"/>
  <c r="H27" i="42"/>
  <c r="I27" i="42"/>
  <c r="H17" i="42"/>
  <c r="I17" i="42"/>
  <c r="I33" i="42"/>
  <c r="H33" i="42"/>
  <c r="I39" i="42"/>
  <c r="H39" i="42"/>
  <c r="H31" i="42"/>
  <c r="I31" i="42"/>
  <c r="H41" i="42"/>
  <c r="I41" i="42"/>
  <c r="H23" i="42"/>
  <c r="I23" i="42"/>
  <c r="H15" i="42"/>
  <c r="I15" i="42"/>
  <c r="I30" i="42"/>
  <c r="H30" i="42"/>
  <c r="H21" i="42"/>
  <c r="I21" i="42"/>
  <c r="H35" i="42"/>
  <c r="I35" i="42"/>
  <c r="I43" i="42"/>
  <c r="H43" i="42"/>
  <c r="H37" i="42"/>
  <c r="I37" i="42"/>
  <c r="H19" i="42"/>
  <c r="I19" i="42"/>
  <c r="H29" i="42"/>
  <c r="I29" i="42"/>
  <c r="H34" i="42"/>
  <c r="I34" i="42"/>
  <c r="I42" i="42"/>
  <c r="H42" i="42"/>
  <c r="I36" i="42"/>
  <c r="I44" i="42"/>
  <c r="H20" i="42"/>
  <c r="H25" i="42"/>
  <c r="I16" i="42"/>
  <c r="I26" i="42"/>
  <c r="I40" i="42"/>
  <c r="H16" i="42"/>
  <c r="H35" i="56"/>
  <c r="H36" i="56"/>
  <c r="I36" i="56" s="1"/>
  <c r="H32" i="56"/>
  <c r="H33" i="56"/>
  <c r="H37" i="56"/>
  <c r="H40" i="42"/>
  <c r="H28" i="42"/>
  <c r="H32" i="42"/>
  <c r="I32" i="42"/>
  <c r="I24" i="42"/>
  <c r="H24" i="42"/>
  <c r="I20" i="42"/>
  <c r="H44" i="42"/>
  <c r="H36" i="42"/>
  <c r="I28" i="42"/>
  <c r="J25" i="42" l="1"/>
  <c r="J27" i="42"/>
  <c r="J22" i="42"/>
  <c r="J26" i="42"/>
  <c r="J20" i="42"/>
  <c r="J21" i="42"/>
  <c r="J17" i="42"/>
  <c r="J32" i="42"/>
  <c r="J35" i="42"/>
  <c r="J28" i="42"/>
  <c r="J29" i="42"/>
  <c r="J23" i="42"/>
  <c r="J16" i="42"/>
  <c r="J18" i="42"/>
  <c r="J24" i="42"/>
  <c r="J30" i="42"/>
  <c r="J19" i="42"/>
  <c r="J34" i="42"/>
  <c r="J15" i="42"/>
  <c r="J33" i="42"/>
  <c r="J31" i="42"/>
  <c r="N25" i="42"/>
  <c r="N27" i="42"/>
  <c r="N40" i="42"/>
  <c r="N41" i="42"/>
  <c r="N42" i="42"/>
  <c r="N45" i="42"/>
  <c r="N46" i="42"/>
  <c r="N47" i="42"/>
  <c r="C19" i="40"/>
  <c r="H35" i="40"/>
  <c r="H36" i="40"/>
  <c r="H38" i="40"/>
  <c r="H39" i="40"/>
  <c r="H40" i="40"/>
  <c r="H41" i="40"/>
  <c r="H25" i="40"/>
  <c r="H27" i="40"/>
  <c r="H28" i="40"/>
  <c r="H29" i="40"/>
  <c r="H30" i="40"/>
  <c r="H24" i="40"/>
  <c r="D65" i="40" l="1"/>
  <c r="C26" i="56" s="1"/>
  <c r="D95" i="40"/>
  <c r="C59" i="56" s="1"/>
  <c r="D75" i="40"/>
  <c r="C37" i="56" s="1"/>
  <c r="I37" i="56" s="1"/>
  <c r="D105" i="40"/>
  <c r="C70" i="56" s="1"/>
  <c r="D55" i="40"/>
  <c r="C15" i="56" s="1"/>
  <c r="D85" i="40"/>
  <c r="C48" i="56" s="1"/>
  <c r="D115" i="40"/>
  <c r="C81" i="56" s="1"/>
  <c r="N26" i="42"/>
  <c r="N38" i="42"/>
  <c r="N22" i="42"/>
  <c r="N35" i="42"/>
  <c r="N37" i="42"/>
  <c r="N29" i="42"/>
  <c r="N21" i="42"/>
  <c r="N28" i="42"/>
  <c r="N20" i="42"/>
  <c r="N43" i="42"/>
  <c r="N17" i="42"/>
  <c r="N16" i="42"/>
  <c r="N18" i="42"/>
  <c r="N32" i="42"/>
  <c r="N39" i="42"/>
  <c r="N31" i="42"/>
  <c r="N15" i="42"/>
  <c r="N24" i="42"/>
  <c r="N23" i="42"/>
  <c r="N30" i="42"/>
  <c r="N19" i="42"/>
  <c r="N34" i="42"/>
  <c r="N33" i="42"/>
  <c r="N44" i="42"/>
  <c r="N36" i="42"/>
  <c r="A56" i="57"/>
  <c r="A55" i="57"/>
  <c r="A54" i="57"/>
  <c r="A53" i="57"/>
  <c r="A52" i="57"/>
  <c r="A51" i="57"/>
  <c r="A50" i="57"/>
  <c r="A49" i="57"/>
  <c r="A48" i="57"/>
  <c r="A47" i="57"/>
  <c r="A46" i="57"/>
  <c r="A45" i="57"/>
  <c r="A44" i="57"/>
  <c r="A43" i="57"/>
  <c r="A42" i="57"/>
  <c r="A41" i="57"/>
  <c r="A40" i="57"/>
  <c r="A39" i="57"/>
  <c r="A38" i="57"/>
  <c r="A37" i="57"/>
  <c r="A36" i="57"/>
  <c r="A35" i="57"/>
  <c r="A34" i="57"/>
  <c r="A33" i="57"/>
  <c r="B81" i="56"/>
  <c r="B80" i="56"/>
  <c r="B79" i="56"/>
  <c r="B78" i="56"/>
  <c r="B77" i="56"/>
  <c r="B76" i="56"/>
  <c r="B70" i="56"/>
  <c r="B69" i="56"/>
  <c r="B68" i="56"/>
  <c r="B67" i="56"/>
  <c r="B66" i="56"/>
  <c r="B65" i="56"/>
  <c r="B59" i="56"/>
  <c r="B58" i="56"/>
  <c r="B57" i="56"/>
  <c r="B56" i="56"/>
  <c r="B55" i="56"/>
  <c r="B54" i="56"/>
  <c r="B48" i="56"/>
  <c r="B47" i="56"/>
  <c r="B46" i="56"/>
  <c r="B45" i="56"/>
  <c r="B44" i="56"/>
  <c r="B43" i="56"/>
  <c r="B26" i="56"/>
  <c r="B25" i="56"/>
  <c r="B24" i="56"/>
  <c r="B23" i="56"/>
  <c r="B22" i="56"/>
  <c r="B21" i="56"/>
  <c r="B15" i="56"/>
  <c r="B14" i="56"/>
  <c r="B13" i="56"/>
  <c r="B12" i="56"/>
  <c r="B11" i="56"/>
  <c r="B10" i="56"/>
  <c r="D93" i="40" l="1"/>
  <c r="C57" i="56" s="1"/>
  <c r="D73" i="40"/>
  <c r="C35" i="56" s="1"/>
  <c r="I35" i="56" s="1"/>
  <c r="D103" i="40"/>
  <c r="C68" i="56" s="1"/>
  <c r="D53" i="40"/>
  <c r="C13" i="56" s="1"/>
  <c r="D83" i="40"/>
  <c r="C46" i="56" s="1"/>
  <c r="D63" i="40"/>
  <c r="C24" i="56" s="1"/>
  <c r="D113" i="40"/>
  <c r="C79" i="56" s="1"/>
  <c r="D72" i="40"/>
  <c r="C34" i="56" s="1"/>
  <c r="I34" i="56" s="1"/>
  <c r="D102" i="40"/>
  <c r="C67" i="56" s="1"/>
  <c r="D52" i="40"/>
  <c r="C12" i="56" s="1"/>
  <c r="D82" i="40"/>
  <c r="C45" i="56" s="1"/>
  <c r="D112" i="40"/>
  <c r="C78" i="56" s="1"/>
  <c r="D92" i="40"/>
  <c r="C56" i="56" s="1"/>
  <c r="D62" i="40"/>
  <c r="C23" i="56" s="1"/>
  <c r="D100" i="40"/>
  <c r="C65" i="56" s="1"/>
  <c r="D80" i="40"/>
  <c r="C43" i="56" s="1"/>
  <c r="D110" i="40"/>
  <c r="C76" i="56" s="1"/>
  <c r="D60" i="40"/>
  <c r="C21" i="56" s="1"/>
  <c r="D90" i="40"/>
  <c r="C54" i="56" s="1"/>
  <c r="D50" i="40"/>
  <c r="C10" i="56" s="1"/>
  <c r="D70" i="40"/>
  <c r="C32" i="56" s="1"/>
  <c r="I32" i="56" s="1"/>
  <c r="D71" i="40"/>
  <c r="C33" i="56" s="1"/>
  <c r="I33" i="56" s="1"/>
  <c r="D101" i="40"/>
  <c r="C66" i="56" s="1"/>
  <c r="D51" i="40"/>
  <c r="C11" i="56" s="1"/>
  <c r="D81" i="40"/>
  <c r="C44" i="56" s="1"/>
  <c r="D111" i="40"/>
  <c r="C77" i="56" s="1"/>
  <c r="D61" i="40"/>
  <c r="C22" i="56" s="1"/>
  <c r="D91" i="40"/>
  <c r="C55" i="56" s="1"/>
  <c r="B61" i="57"/>
  <c r="C61" i="57"/>
  <c r="C30" i="57"/>
  <c r="B30" i="57"/>
  <c r="C32" i="57"/>
  <c r="B32" i="57"/>
  <c r="B57" i="57"/>
  <c r="C57" i="57"/>
  <c r="B59" i="57"/>
  <c r="B58" i="57"/>
  <c r="C58" i="57"/>
  <c r="C59" i="57"/>
  <c r="C51" i="57"/>
  <c r="C43" i="57"/>
  <c r="C44" i="57"/>
  <c r="B47" i="57"/>
  <c r="C52" i="57"/>
  <c r="B48" i="57"/>
  <c r="B56" i="57"/>
  <c r="C53" i="57"/>
  <c r="B49" i="57"/>
  <c r="C46" i="57"/>
  <c r="C54" i="57"/>
  <c r="B50" i="57"/>
  <c r="C47" i="57"/>
  <c r="B43" i="57"/>
  <c r="B51" i="57"/>
  <c r="C48" i="57"/>
  <c r="C56" i="57"/>
  <c r="B44" i="57"/>
  <c r="B52" i="57"/>
  <c r="C49" i="57"/>
  <c r="B45" i="57"/>
  <c r="B53" i="57"/>
  <c r="C50" i="57"/>
  <c r="B46" i="57"/>
  <c r="B54" i="57"/>
  <c r="B39" i="57"/>
  <c r="C45" i="57"/>
  <c r="C42" i="57"/>
  <c r="C39" i="57"/>
  <c r="B42" i="57"/>
  <c r="P115" i="40"/>
  <c r="O115" i="40"/>
  <c r="N115" i="40"/>
  <c r="M115" i="40"/>
  <c r="P114" i="40"/>
  <c r="O114" i="40"/>
  <c r="N114" i="40"/>
  <c r="M114" i="40"/>
  <c r="P113" i="40"/>
  <c r="O113" i="40"/>
  <c r="N113" i="40"/>
  <c r="M113" i="40"/>
  <c r="P112" i="40"/>
  <c r="O112" i="40"/>
  <c r="N112" i="40"/>
  <c r="M112" i="40"/>
  <c r="P111" i="40"/>
  <c r="O111" i="40"/>
  <c r="N111" i="40"/>
  <c r="M111" i="40"/>
  <c r="P110" i="40"/>
  <c r="O110" i="40"/>
  <c r="N110" i="40"/>
  <c r="M110" i="40"/>
  <c r="P105" i="40"/>
  <c r="O105" i="40"/>
  <c r="N105" i="40"/>
  <c r="M105" i="40"/>
  <c r="P104" i="40"/>
  <c r="O104" i="40"/>
  <c r="M104" i="40"/>
  <c r="P103" i="40"/>
  <c r="O103" i="40"/>
  <c r="N103" i="40"/>
  <c r="M103" i="40"/>
  <c r="P102" i="40"/>
  <c r="O102" i="40"/>
  <c r="N102" i="40"/>
  <c r="M102" i="40"/>
  <c r="P101" i="40"/>
  <c r="O101" i="40"/>
  <c r="N101" i="40"/>
  <c r="M101" i="40"/>
  <c r="P100" i="40"/>
  <c r="O100" i="40"/>
  <c r="N100" i="40"/>
  <c r="M100" i="40"/>
  <c r="P95" i="40"/>
  <c r="O95" i="40"/>
  <c r="N95" i="40"/>
  <c r="M95" i="40"/>
  <c r="P94" i="40"/>
  <c r="O94" i="40"/>
  <c r="N94" i="40"/>
  <c r="M94" i="40"/>
  <c r="P93" i="40"/>
  <c r="O93" i="40"/>
  <c r="N93" i="40"/>
  <c r="M93" i="40"/>
  <c r="P92" i="40"/>
  <c r="O92" i="40"/>
  <c r="N92" i="40"/>
  <c r="M92" i="40"/>
  <c r="P91" i="40"/>
  <c r="O91" i="40"/>
  <c r="N91" i="40"/>
  <c r="M91" i="40"/>
  <c r="P90" i="40"/>
  <c r="O90" i="40"/>
  <c r="N90" i="40"/>
  <c r="M90" i="40"/>
  <c r="P85" i="40"/>
  <c r="O85" i="40"/>
  <c r="N85" i="40"/>
  <c r="M85" i="40"/>
  <c r="P84" i="40"/>
  <c r="O84" i="40"/>
  <c r="N84" i="40"/>
  <c r="M84" i="40"/>
  <c r="P83" i="40"/>
  <c r="O83" i="40"/>
  <c r="N83" i="40"/>
  <c r="M83" i="40"/>
  <c r="P82" i="40"/>
  <c r="O82" i="40"/>
  <c r="N82" i="40"/>
  <c r="M82" i="40"/>
  <c r="P81" i="40"/>
  <c r="O81" i="40"/>
  <c r="N81" i="40"/>
  <c r="M81" i="40"/>
  <c r="P80" i="40"/>
  <c r="O80" i="40"/>
  <c r="N80" i="40"/>
  <c r="M80" i="40"/>
  <c r="P65" i="40"/>
  <c r="O65" i="40"/>
  <c r="N65" i="40"/>
  <c r="M65" i="40"/>
  <c r="P64" i="40"/>
  <c r="O64" i="40"/>
  <c r="N64" i="40"/>
  <c r="M64" i="40"/>
  <c r="P63" i="40"/>
  <c r="O63" i="40"/>
  <c r="N63" i="40"/>
  <c r="M63" i="40"/>
  <c r="P62" i="40"/>
  <c r="O62" i="40"/>
  <c r="N62" i="40"/>
  <c r="M62" i="40"/>
  <c r="P61" i="40"/>
  <c r="O61" i="40"/>
  <c r="N61" i="40"/>
  <c r="M61" i="40"/>
  <c r="P60" i="40"/>
  <c r="O60" i="40"/>
  <c r="N60" i="40"/>
  <c r="M60" i="40"/>
  <c r="P55" i="40"/>
  <c r="O55" i="40"/>
  <c r="N55" i="40"/>
  <c r="M55" i="40"/>
  <c r="P54" i="40"/>
  <c r="O54" i="40"/>
  <c r="N54" i="40"/>
  <c r="M54" i="40"/>
  <c r="P53" i="40"/>
  <c r="O53" i="40"/>
  <c r="N53" i="40"/>
  <c r="M53" i="40"/>
  <c r="P52" i="40"/>
  <c r="O52" i="40"/>
  <c r="N52" i="40"/>
  <c r="M52" i="40"/>
  <c r="P51" i="40"/>
  <c r="O51" i="40"/>
  <c r="N51" i="40"/>
  <c r="M51" i="40"/>
  <c r="P50" i="40"/>
  <c r="O50" i="40"/>
  <c r="N50" i="40"/>
  <c r="M50" i="40"/>
  <c r="C63" i="52" l="1"/>
  <c r="C62" i="52"/>
  <c r="C61" i="52"/>
  <c r="C60" i="52"/>
  <c r="O59" i="52"/>
  <c r="S59" i="52" s="1"/>
  <c r="N59" i="52"/>
  <c r="R59" i="52" s="1"/>
  <c r="M59" i="52"/>
  <c r="Q59" i="52" s="1"/>
  <c r="L59" i="52"/>
  <c r="P59" i="52" s="1"/>
  <c r="C59" i="52"/>
  <c r="O58" i="52"/>
  <c r="O60" i="52" s="1"/>
  <c r="O61" i="52" s="1"/>
  <c r="O63" i="52" s="1"/>
  <c r="N58" i="52"/>
  <c r="N60" i="52" s="1"/>
  <c r="N61" i="52" s="1"/>
  <c r="N63" i="52" s="1"/>
  <c r="M58" i="52"/>
  <c r="M60" i="52" s="1"/>
  <c r="M61" i="52" s="1"/>
  <c r="M63" i="52" s="1"/>
  <c r="L58" i="52"/>
  <c r="L60" i="52" s="1"/>
  <c r="L61" i="52" s="1"/>
  <c r="L63" i="52" s="1"/>
  <c r="C58" i="52"/>
  <c r="C53" i="52"/>
  <c r="C52" i="52"/>
  <c r="C51" i="52"/>
  <c r="C50" i="52"/>
  <c r="O49" i="52"/>
  <c r="S49" i="52" s="1"/>
  <c r="N49" i="52"/>
  <c r="R49" i="52" s="1"/>
  <c r="M49" i="52"/>
  <c r="Q49" i="52" s="1"/>
  <c r="L49" i="52"/>
  <c r="P49" i="52" s="1"/>
  <c r="C49" i="52"/>
  <c r="O48" i="52"/>
  <c r="O50" i="52" s="1"/>
  <c r="O51" i="52" s="1"/>
  <c r="O53" i="52" s="1"/>
  <c r="N48" i="52"/>
  <c r="N50" i="52" s="1"/>
  <c r="N51" i="52" s="1"/>
  <c r="N53" i="52" s="1"/>
  <c r="M48" i="52"/>
  <c r="M50" i="52" s="1"/>
  <c r="M51" i="52" s="1"/>
  <c r="M53" i="52" s="1"/>
  <c r="L48" i="52"/>
  <c r="L50" i="52" s="1"/>
  <c r="L51" i="52" s="1"/>
  <c r="L53" i="52" s="1"/>
  <c r="C48" i="52"/>
  <c r="C43" i="52"/>
  <c r="C42" i="52"/>
  <c r="C41" i="52"/>
  <c r="C40" i="52"/>
  <c r="O39" i="52"/>
  <c r="S39" i="52" s="1"/>
  <c r="N39" i="52"/>
  <c r="R39" i="52" s="1"/>
  <c r="M39" i="52"/>
  <c r="Q39" i="52" s="1"/>
  <c r="L39" i="52"/>
  <c r="P39" i="52" s="1"/>
  <c r="C39" i="52"/>
  <c r="O38" i="52"/>
  <c r="O40" i="52" s="1"/>
  <c r="O41" i="52" s="1"/>
  <c r="O43" i="52" s="1"/>
  <c r="N38" i="52"/>
  <c r="N40" i="52" s="1"/>
  <c r="N41" i="52" s="1"/>
  <c r="N43" i="52" s="1"/>
  <c r="M38" i="52"/>
  <c r="M40" i="52" s="1"/>
  <c r="M41" i="52" s="1"/>
  <c r="M43" i="52" s="1"/>
  <c r="L38" i="52"/>
  <c r="P38" i="52" s="1"/>
  <c r="C38" i="52"/>
  <c r="C33" i="52"/>
  <c r="C32" i="52"/>
  <c r="C31" i="52"/>
  <c r="C30" i="52"/>
  <c r="O29" i="52"/>
  <c r="S29" i="52" s="1"/>
  <c r="N29" i="52"/>
  <c r="R29" i="52" s="1"/>
  <c r="M29" i="52"/>
  <c r="Q29" i="52" s="1"/>
  <c r="L29" i="52"/>
  <c r="P29" i="52" s="1"/>
  <c r="C29" i="52"/>
  <c r="O28" i="52"/>
  <c r="S28" i="52" s="1"/>
  <c r="N28" i="52"/>
  <c r="R28" i="52" s="1"/>
  <c r="M28" i="52"/>
  <c r="M30" i="52" s="1"/>
  <c r="M31" i="52" s="1"/>
  <c r="M33" i="52" s="1"/>
  <c r="L28" i="52"/>
  <c r="L30" i="52" s="1"/>
  <c r="L31" i="52" s="1"/>
  <c r="L33" i="52" s="1"/>
  <c r="C28" i="52"/>
  <c r="C23" i="52"/>
  <c r="C22" i="52"/>
  <c r="C21" i="52"/>
  <c r="C20" i="52"/>
  <c r="C19" i="52"/>
  <c r="C18" i="52"/>
  <c r="C9" i="52"/>
  <c r="C10" i="52"/>
  <c r="P58" i="52" l="1"/>
  <c r="Q48" i="52"/>
  <c r="Q58" i="52"/>
  <c r="Q38" i="52"/>
  <c r="S58" i="52"/>
  <c r="T59" i="52"/>
  <c r="U59" i="52" s="1"/>
  <c r="T39" i="52"/>
  <c r="U39" i="52" s="1"/>
  <c r="P48" i="52"/>
  <c r="S48" i="52"/>
  <c r="R58" i="52"/>
  <c r="T49" i="52"/>
  <c r="U49" i="52" s="1"/>
  <c r="R48" i="52"/>
  <c r="R38" i="52"/>
  <c r="L40" i="52"/>
  <c r="L41" i="52" s="1"/>
  <c r="L43" i="52" s="1"/>
  <c r="S38" i="52"/>
  <c r="P28" i="52"/>
  <c r="Q28" i="52"/>
  <c r="N30" i="52"/>
  <c r="N31" i="52" s="1"/>
  <c r="N33" i="52" s="1"/>
  <c r="T29" i="52"/>
  <c r="U29" i="52" s="1"/>
  <c r="O30" i="52"/>
  <c r="O31" i="52" s="1"/>
  <c r="O33" i="52" s="1"/>
  <c r="T48" i="52" l="1"/>
  <c r="U48" i="52" s="1"/>
  <c r="T28" i="52"/>
  <c r="U28" i="52" s="1"/>
  <c r="T58" i="52"/>
  <c r="U58" i="52" s="1"/>
  <c r="T38" i="52"/>
  <c r="U38" i="52" s="1"/>
  <c r="C12" i="52" l="1"/>
  <c r="C11" i="52"/>
  <c r="C13" i="52"/>
  <c r="C8" i="52"/>
  <c r="D18" i="40"/>
  <c r="D17" i="40"/>
  <c r="D16" i="40"/>
  <c r="D15" i="40"/>
  <c r="D13" i="40"/>
  <c r="D12" i="40"/>
  <c r="N29" i="40" l="1"/>
  <c r="K40" i="40"/>
  <c r="K29" i="40"/>
  <c r="N39" i="40"/>
  <c r="M18" i="52" s="1"/>
  <c r="K39" i="40"/>
  <c r="K28" i="40"/>
  <c r="J41" i="40"/>
  <c r="K30" i="40"/>
  <c r="K41" i="40"/>
  <c r="L24" i="40"/>
  <c r="K24" i="40"/>
  <c r="K35" i="40"/>
  <c r="L36" i="40"/>
  <c r="K25" i="40"/>
  <c r="K36" i="40"/>
  <c r="N38" i="40"/>
  <c r="K27" i="40"/>
  <c r="K38" i="40"/>
  <c r="J25" i="40"/>
  <c r="M36" i="40"/>
  <c r="N25" i="40"/>
  <c r="L25" i="40"/>
  <c r="L38" i="40"/>
  <c r="L29" i="40"/>
  <c r="M27" i="40"/>
  <c r="M38" i="40"/>
  <c r="N41" i="40"/>
  <c r="M29" i="40"/>
  <c r="J30" i="40"/>
  <c r="L41" i="40"/>
  <c r="N30" i="40"/>
  <c r="J27" i="40"/>
  <c r="J36" i="40"/>
  <c r="M30" i="40"/>
  <c r="N27" i="40"/>
  <c r="L30" i="40"/>
  <c r="J40" i="40"/>
  <c r="J29" i="40"/>
  <c r="L27" i="40"/>
  <c r="N36" i="40"/>
  <c r="L39" i="40"/>
  <c r="M41" i="40"/>
  <c r="J28" i="40"/>
  <c r="N28" i="40"/>
  <c r="N35" i="40"/>
  <c r="L40" i="40"/>
  <c r="M25" i="40"/>
  <c r="L28" i="40"/>
  <c r="L35" i="40"/>
  <c r="J38" i="40"/>
  <c r="M40" i="40"/>
  <c r="N40" i="40"/>
  <c r="M35" i="40"/>
  <c r="M39" i="40"/>
  <c r="M28" i="40"/>
  <c r="J39" i="40"/>
  <c r="M24" i="40"/>
  <c r="J35" i="40"/>
  <c r="D19" i="40"/>
  <c r="J24" i="40"/>
  <c r="N24" i="40"/>
  <c r="O36" i="40" l="1"/>
  <c r="O38" i="40"/>
  <c r="O35" i="40"/>
  <c r="O39" i="40"/>
  <c r="O41" i="40"/>
  <c r="O40" i="40"/>
  <c r="B8" i="55"/>
  <c r="G81" i="56"/>
  <c r="G76" i="56"/>
  <c r="G80" i="56"/>
  <c r="G79" i="56"/>
  <c r="G78" i="56"/>
  <c r="G77" i="56"/>
  <c r="F12" i="55"/>
  <c r="G70" i="56"/>
  <c r="G69" i="56"/>
  <c r="G66" i="56"/>
  <c r="G67" i="56"/>
  <c r="G68" i="56"/>
  <c r="G65" i="56"/>
  <c r="E79" i="56"/>
  <c r="E80" i="56"/>
  <c r="E77" i="56"/>
  <c r="E76" i="56"/>
  <c r="E81" i="56"/>
  <c r="E78" i="56"/>
  <c r="F79" i="56"/>
  <c r="F78" i="56"/>
  <c r="F76" i="56"/>
  <c r="F81" i="56"/>
  <c r="F80" i="56"/>
  <c r="F77" i="56"/>
  <c r="E12" i="55"/>
  <c r="E27" i="55" s="1"/>
  <c r="F65" i="56"/>
  <c r="F70" i="56"/>
  <c r="F66" i="56"/>
  <c r="F68" i="56"/>
  <c r="F69" i="56"/>
  <c r="F67" i="56"/>
  <c r="D12" i="55"/>
  <c r="D27" i="55" s="1"/>
  <c r="E66" i="56"/>
  <c r="E69" i="56"/>
  <c r="E68" i="56"/>
  <c r="E70" i="56"/>
  <c r="E65" i="56"/>
  <c r="E67" i="56"/>
  <c r="D77" i="56"/>
  <c r="D80" i="56"/>
  <c r="D78" i="56"/>
  <c r="D76" i="56"/>
  <c r="D79" i="56"/>
  <c r="D81" i="56"/>
  <c r="D65" i="56"/>
  <c r="D70" i="56"/>
  <c r="D67" i="56"/>
  <c r="D69" i="56"/>
  <c r="D68" i="56"/>
  <c r="D66" i="56"/>
  <c r="F55" i="56"/>
  <c r="F56" i="56"/>
  <c r="F57" i="56"/>
  <c r="F54" i="56"/>
  <c r="F58" i="56"/>
  <c r="F59" i="56"/>
  <c r="E58" i="56"/>
  <c r="E57" i="56"/>
  <c r="E55" i="56"/>
  <c r="E59" i="56"/>
  <c r="E56" i="56"/>
  <c r="E54" i="56"/>
  <c r="G56" i="56"/>
  <c r="G57" i="56"/>
  <c r="G54" i="56"/>
  <c r="G58" i="56"/>
  <c r="G55" i="56"/>
  <c r="G59" i="56"/>
  <c r="D56" i="56"/>
  <c r="D54" i="56"/>
  <c r="D57" i="56"/>
  <c r="D58" i="56"/>
  <c r="D59" i="56"/>
  <c r="D55" i="56"/>
  <c r="G48" i="56"/>
  <c r="G45" i="56"/>
  <c r="G43" i="56"/>
  <c r="G47" i="56"/>
  <c r="G46" i="56"/>
  <c r="G44" i="56"/>
  <c r="F43" i="56"/>
  <c r="F48" i="56"/>
  <c r="F44" i="56"/>
  <c r="F45" i="56"/>
  <c r="F47" i="56"/>
  <c r="F46" i="56"/>
  <c r="E46" i="56"/>
  <c r="E47" i="56"/>
  <c r="E43" i="56"/>
  <c r="E48" i="56"/>
  <c r="E45" i="56"/>
  <c r="E44" i="56"/>
  <c r="D44" i="56"/>
  <c r="D48" i="56"/>
  <c r="D45" i="56"/>
  <c r="D43" i="56"/>
  <c r="D47" i="56"/>
  <c r="D46" i="56"/>
  <c r="F26" i="56"/>
  <c r="F25" i="56"/>
  <c r="F24" i="56"/>
  <c r="F21" i="56"/>
  <c r="F23" i="56"/>
  <c r="F22" i="56"/>
  <c r="E21" i="56"/>
  <c r="E24" i="56"/>
  <c r="E23" i="56"/>
  <c r="E22" i="56"/>
  <c r="E26" i="56"/>
  <c r="E25" i="56"/>
  <c r="G26" i="56"/>
  <c r="G25" i="56"/>
  <c r="G24" i="56"/>
  <c r="G23" i="56"/>
  <c r="G22" i="56"/>
  <c r="G21" i="56"/>
  <c r="E13" i="55"/>
  <c r="E28" i="55" s="1"/>
  <c r="D26" i="56"/>
  <c r="D25" i="56"/>
  <c r="D24" i="56"/>
  <c r="D23" i="56"/>
  <c r="D22" i="56"/>
  <c r="D21" i="56"/>
  <c r="D10" i="56"/>
  <c r="F10" i="55"/>
  <c r="D10" i="55"/>
  <c r="D25" i="55" s="1"/>
  <c r="M9" i="52"/>
  <c r="Q9" i="52" s="1"/>
  <c r="F7" i="55"/>
  <c r="D7" i="55"/>
  <c r="D22" i="55" s="1"/>
  <c r="C10" i="55"/>
  <c r="C25" i="55" s="1"/>
  <c r="C12" i="55"/>
  <c r="C27" i="55" s="1"/>
  <c r="F8" i="55"/>
  <c r="C8" i="55"/>
  <c r="C23" i="55" s="1"/>
  <c r="C11" i="55"/>
  <c r="C26" i="55" s="1"/>
  <c r="C7" i="55"/>
  <c r="C22" i="55" s="1"/>
  <c r="F13" i="55"/>
  <c r="E8" i="55"/>
  <c r="E23" i="55" s="1"/>
  <c r="D8" i="55"/>
  <c r="D23" i="55" s="1"/>
  <c r="E11" i="55"/>
  <c r="E26" i="55" s="1"/>
  <c r="F11" i="55"/>
  <c r="D11" i="55"/>
  <c r="D26" i="55" s="1"/>
  <c r="E10" i="55"/>
  <c r="E25" i="55" s="1"/>
  <c r="E7" i="55"/>
  <c r="E22" i="55" s="1"/>
  <c r="D13" i="56"/>
  <c r="D14" i="56"/>
  <c r="D12" i="56"/>
  <c r="D11" i="56"/>
  <c r="D15" i="56"/>
  <c r="D13" i="55"/>
  <c r="D28" i="55" s="1"/>
  <c r="C13" i="55"/>
  <c r="C28" i="55" s="1"/>
  <c r="M8" i="52"/>
  <c r="Q8" i="52" s="1"/>
  <c r="E15" i="56"/>
  <c r="E10" i="56"/>
  <c r="E14" i="56"/>
  <c r="E11" i="56"/>
  <c r="B11" i="55"/>
  <c r="O29" i="40"/>
  <c r="E13" i="56"/>
  <c r="E12" i="56"/>
  <c r="G12" i="56"/>
  <c r="G11" i="56"/>
  <c r="G10" i="56"/>
  <c r="G13" i="56"/>
  <c r="G15" i="56"/>
  <c r="G14" i="56"/>
  <c r="O25" i="40"/>
  <c r="F15" i="56"/>
  <c r="F14" i="56"/>
  <c r="F10" i="56"/>
  <c r="F13" i="56"/>
  <c r="F12" i="56"/>
  <c r="F11" i="56"/>
  <c r="O28" i="40"/>
  <c r="O27" i="40"/>
  <c r="B13" i="55"/>
  <c r="O30" i="40"/>
  <c r="O24" i="40"/>
  <c r="N8" i="52"/>
  <c r="R8" i="52" s="1"/>
  <c r="O9" i="52"/>
  <c r="S9" i="52" s="1"/>
  <c r="O18" i="52"/>
  <c r="S18" i="52" s="1"/>
  <c r="O8" i="52"/>
  <c r="N19" i="52"/>
  <c r="R19" i="52" s="1"/>
  <c r="B7" i="55"/>
  <c r="M19" i="52"/>
  <c r="Q19" i="52" s="1"/>
  <c r="L8" i="52"/>
  <c r="P8" i="52" s="1"/>
  <c r="B10" i="55"/>
  <c r="L19" i="52"/>
  <c r="P19" i="52" s="1"/>
  <c r="B12" i="55"/>
  <c r="O19" i="52"/>
  <c r="S19" i="52" s="1"/>
  <c r="N18" i="52"/>
  <c r="N9" i="52"/>
  <c r="R9" i="52" s="1"/>
  <c r="M20" i="52"/>
  <c r="M21" i="52" s="1"/>
  <c r="M23" i="52" s="1"/>
  <c r="Q18" i="52"/>
  <c r="L18" i="52"/>
  <c r="L9" i="52"/>
  <c r="P9" i="52" s="1"/>
  <c r="O42" i="40" l="1"/>
  <c r="G7" i="55"/>
  <c r="B26" i="55"/>
  <c r="G11" i="55"/>
  <c r="B25" i="55"/>
  <c r="G10" i="55"/>
  <c r="B28" i="55"/>
  <c r="G13" i="55"/>
  <c r="B27" i="55"/>
  <c r="G12" i="55"/>
  <c r="B23" i="55"/>
  <c r="G8" i="55"/>
  <c r="G38" i="56"/>
  <c r="F38" i="56"/>
  <c r="E38" i="56"/>
  <c r="D38" i="56"/>
  <c r="M10" i="52"/>
  <c r="M11" i="52" s="1"/>
  <c r="M13" i="52" s="1"/>
  <c r="C14" i="55"/>
  <c r="E60" i="56"/>
  <c r="C29" i="55"/>
  <c r="H14" i="56"/>
  <c r="E82" i="56"/>
  <c r="E71" i="56"/>
  <c r="E49" i="56"/>
  <c r="E27" i="56"/>
  <c r="E16" i="56"/>
  <c r="H44" i="56"/>
  <c r="I44" i="56" s="1"/>
  <c r="H46" i="56"/>
  <c r="I46" i="56" s="1"/>
  <c r="H22" i="56"/>
  <c r="I22" i="56" s="1"/>
  <c r="B41" i="57"/>
  <c r="B38" i="57"/>
  <c r="G27" i="56"/>
  <c r="G71" i="56"/>
  <c r="H10" i="56"/>
  <c r="G16" i="56"/>
  <c r="G49" i="56"/>
  <c r="H45" i="56"/>
  <c r="I45" i="56" s="1"/>
  <c r="H15" i="56"/>
  <c r="I15" i="56" s="1"/>
  <c r="G82" i="56"/>
  <c r="G60" i="56"/>
  <c r="H11" i="56"/>
  <c r="H26" i="56"/>
  <c r="I26" i="56" s="1"/>
  <c r="H23" i="56"/>
  <c r="I23" i="56" s="1"/>
  <c r="H47" i="56"/>
  <c r="I47" i="56" s="1"/>
  <c r="F71" i="56"/>
  <c r="F16" i="56"/>
  <c r="N10" i="52"/>
  <c r="N11" i="52" s="1"/>
  <c r="N13" i="52" s="1"/>
  <c r="O31" i="40"/>
  <c r="F49" i="56"/>
  <c r="F82" i="56"/>
  <c r="F27" i="56"/>
  <c r="H24" i="56"/>
  <c r="I24" i="56" s="1"/>
  <c r="H13" i="56"/>
  <c r="I13" i="56" s="1"/>
  <c r="H48" i="56"/>
  <c r="I48" i="56" s="1"/>
  <c r="H25" i="56"/>
  <c r="I25" i="56" s="1"/>
  <c r="F60" i="56"/>
  <c r="D49" i="56"/>
  <c r="H43" i="56"/>
  <c r="I43" i="56" s="1"/>
  <c r="H59" i="56"/>
  <c r="I59" i="56" s="1"/>
  <c r="D71" i="56"/>
  <c r="H65" i="56"/>
  <c r="I65" i="56" s="1"/>
  <c r="H57" i="56"/>
  <c r="I57" i="56" s="1"/>
  <c r="H69" i="56"/>
  <c r="I69" i="56" s="1"/>
  <c r="H66" i="56"/>
  <c r="I66" i="56" s="1"/>
  <c r="H67" i="56"/>
  <c r="I67" i="56" s="1"/>
  <c r="H58" i="56"/>
  <c r="I58" i="56" s="1"/>
  <c r="H55" i="56"/>
  <c r="I55" i="56" s="1"/>
  <c r="D60" i="56"/>
  <c r="H54" i="56"/>
  <c r="I54" i="56" s="1"/>
  <c r="H80" i="56"/>
  <c r="I80" i="56" s="1"/>
  <c r="D16" i="56"/>
  <c r="H12" i="56"/>
  <c r="I12" i="56" s="1"/>
  <c r="H68" i="56"/>
  <c r="I68" i="56" s="1"/>
  <c r="H79" i="56"/>
  <c r="I79" i="56" s="1"/>
  <c r="H76" i="56"/>
  <c r="I76" i="56" s="1"/>
  <c r="D82" i="56"/>
  <c r="H56" i="56"/>
  <c r="H77" i="56"/>
  <c r="I77" i="56" s="1"/>
  <c r="H81" i="56"/>
  <c r="I81" i="56" s="1"/>
  <c r="H70" i="56"/>
  <c r="I70" i="56" s="1"/>
  <c r="D27" i="56"/>
  <c r="H21" i="56"/>
  <c r="I21" i="56" s="1"/>
  <c r="H78" i="56"/>
  <c r="I78" i="56" s="1"/>
  <c r="B22" i="55"/>
  <c r="O20" i="52"/>
  <c r="O21" i="52" s="1"/>
  <c r="O23" i="52" s="1"/>
  <c r="E14" i="55"/>
  <c r="D14" i="55"/>
  <c r="T19" i="52"/>
  <c r="U19" i="52" s="1"/>
  <c r="F14" i="55"/>
  <c r="B14" i="55"/>
  <c r="O10" i="52"/>
  <c r="O11" i="52" s="1"/>
  <c r="O13" i="52" s="1"/>
  <c r="S8" i="52"/>
  <c r="T8" i="52" s="1"/>
  <c r="U8" i="52" s="1"/>
  <c r="L10" i="52"/>
  <c r="L11" i="52" s="1"/>
  <c r="L13" i="52" s="1"/>
  <c r="E29" i="55"/>
  <c r="B9" i="57" s="1"/>
  <c r="T9" i="52"/>
  <c r="U9" i="52" s="1"/>
  <c r="D29" i="55"/>
  <c r="B8" i="57" s="1"/>
  <c r="L20" i="52"/>
  <c r="L21" i="52" s="1"/>
  <c r="L23" i="52" s="1"/>
  <c r="P18" i="52"/>
  <c r="N20" i="52"/>
  <c r="N21" i="52" s="1"/>
  <c r="N23" i="52" s="1"/>
  <c r="R18" i="52"/>
  <c r="G14" i="55" l="1"/>
  <c r="I11" i="56"/>
  <c r="B33" i="57"/>
  <c r="I14" i="56"/>
  <c r="C60" i="57" s="1"/>
  <c r="B60" i="57"/>
  <c r="B29" i="55"/>
  <c r="B7" i="57" s="1"/>
  <c r="B10" i="57" s="1"/>
  <c r="I10" i="56"/>
  <c r="C31" i="57" s="1"/>
  <c r="B31" i="57"/>
  <c r="B35" i="57"/>
  <c r="I56" i="56"/>
  <c r="I60" i="56" s="1"/>
  <c r="I38" i="56"/>
  <c r="H38" i="56"/>
  <c r="B34" i="57"/>
  <c r="C55" i="57"/>
  <c r="B40" i="57"/>
  <c r="B55" i="57"/>
  <c r="C35" i="57"/>
  <c r="B36" i="57"/>
  <c r="B37" i="57"/>
  <c r="C41" i="57"/>
  <c r="C38" i="57"/>
  <c r="I71" i="56"/>
  <c r="H60" i="56"/>
  <c r="H71" i="56"/>
  <c r="H82" i="56"/>
  <c r="I27" i="56"/>
  <c r="H27" i="56"/>
  <c r="H16" i="56"/>
  <c r="H49" i="56"/>
  <c r="I49" i="56"/>
  <c r="I82" i="56"/>
  <c r="T18" i="52"/>
  <c r="U18" i="52" s="1"/>
  <c r="C37" i="57" l="1"/>
  <c r="C40" i="57"/>
  <c r="C34" i="57"/>
  <c r="I16" i="56"/>
  <c r="C36" i="57"/>
  <c r="C33" i="57"/>
  <c r="C6" i="54"/>
  <c r="C9" i="54"/>
  <c r="C8" i="54"/>
  <c r="C7" i="54"/>
  <c r="C62" i="57" l="1"/>
  <c r="B20" i="57"/>
  <c r="B23" i="57" s="1"/>
  <c r="L6" i="54"/>
  <c r="M6" i="54"/>
  <c r="O6" i="54"/>
  <c r="N6" i="54" l="1"/>
  <c r="S6" i="54"/>
  <c r="O7" i="54"/>
  <c r="O8" i="54" s="1"/>
  <c r="O9" i="54" s="1"/>
  <c r="Q6" i="54"/>
  <c r="M7" i="54"/>
  <c r="M8" i="54" s="1"/>
  <c r="M9" i="54" s="1"/>
  <c r="L7" i="54"/>
  <c r="L8" i="54" s="1"/>
  <c r="L9" i="54" s="1"/>
  <c r="P6" i="54"/>
  <c r="R6" i="54" l="1"/>
  <c r="T6" i="54" s="1"/>
  <c r="U6" i="54" s="1"/>
  <c r="N7" i="54"/>
  <c r="N8" i="54" s="1"/>
  <c r="N9" i="54" s="1"/>
  <c r="A1" i="52" l="1"/>
  <c r="B24" i="41" l="1"/>
  <c r="F23" i="41"/>
  <c r="D23" i="41"/>
  <c r="I23" i="41" s="1"/>
  <c r="F22" i="41"/>
  <c r="D22" i="41"/>
  <c r="F21" i="41"/>
  <c r="D21" i="41"/>
  <c r="F20" i="41"/>
  <c r="D20" i="41"/>
  <c r="F19" i="41"/>
  <c r="D19" i="41"/>
  <c r="F18" i="41"/>
  <c r="D18" i="41"/>
  <c r="C12" i="41"/>
  <c r="C11" i="41"/>
  <c r="C10" i="41"/>
  <c r="C9" i="41"/>
  <c r="C8" i="41"/>
  <c r="C7" i="41"/>
  <c r="G23" i="41" l="1"/>
  <c r="G18" i="41"/>
  <c r="J19" i="41"/>
  <c r="J22" i="41"/>
  <c r="G20" i="41"/>
  <c r="G21" i="41"/>
  <c r="J23" i="41"/>
  <c r="K23" i="41" s="1"/>
  <c r="J18" i="41"/>
  <c r="J20" i="41"/>
  <c r="G22" i="41"/>
  <c r="I19" i="41"/>
  <c r="G19" i="41"/>
  <c r="I22" i="41"/>
  <c r="J21" i="41"/>
  <c r="I21" i="41"/>
  <c r="I20" i="41"/>
  <c r="I18" i="41"/>
  <c r="K21" i="41" l="1"/>
  <c r="K19" i="41"/>
  <c r="J25" i="41"/>
  <c r="J24" i="41"/>
  <c r="K22" i="41"/>
  <c r="K20" i="41"/>
  <c r="I24" i="41"/>
  <c r="K18" i="41"/>
  <c r="K24" i="41" l="1"/>
  <c r="I25" i="41"/>
  <c r="K25" i="41"/>
  <c r="C14" i="51"/>
  <c r="B36" i="55" l="1"/>
  <c r="B15" i="57"/>
  <c r="B16" i="57" s="1"/>
  <c r="B22" i="57" s="1"/>
  <c r="D8" i="41"/>
  <c r="B13" i="41"/>
  <c r="E11" i="41" l="1"/>
  <c r="I11" i="41" s="1"/>
  <c r="D12" i="41"/>
  <c r="E12" i="41"/>
  <c r="I12" i="41" s="1"/>
  <c r="D11" i="41"/>
  <c r="H11" i="41" s="1"/>
  <c r="D9" i="41"/>
  <c r="H9" i="41" s="1"/>
  <c r="D7" i="41"/>
  <c r="E9" i="41"/>
  <c r="E10" i="41"/>
  <c r="D10" i="41"/>
  <c r="H10" i="41" s="1"/>
  <c r="E8" i="41"/>
  <c r="I8" i="41" s="1"/>
  <c r="E7" i="41"/>
  <c r="F12" i="41" l="1"/>
  <c r="H12" i="41"/>
  <c r="J12" i="41" s="1"/>
  <c r="F11" i="41"/>
  <c r="J11" i="41"/>
  <c r="I9" i="41"/>
  <c r="J9" i="41" s="1"/>
  <c r="F9" i="41"/>
  <c r="I10" i="41"/>
  <c r="J10" i="41" s="1"/>
  <c r="F10" i="41"/>
  <c r="G21" i="50"/>
  <c r="H20" i="50"/>
  <c r="H19" i="50"/>
  <c r="H18" i="50"/>
  <c r="H17" i="50"/>
  <c r="H16" i="50"/>
  <c r="H15" i="50"/>
  <c r="F21" i="50" s="1"/>
  <c r="C31" i="41" l="1"/>
  <c r="C41" i="41"/>
  <c r="C32" i="41"/>
  <c r="C42" i="41"/>
  <c r="C40" i="41"/>
  <c r="C30" i="41"/>
  <c r="C36" i="41" l="1"/>
  <c r="C34" i="41"/>
  <c r="C44" i="41"/>
  <c r="C46" i="41"/>
  <c r="C35" i="41"/>
  <c r="C33" i="41"/>
  <c r="C43" i="41"/>
  <c r="C45" i="41"/>
  <c r="A1" i="41" l="1"/>
  <c r="D34" i="41" l="1"/>
  <c r="H34" i="41" s="1"/>
  <c r="D31" i="41"/>
  <c r="H31" i="41" s="1"/>
  <c r="D35" i="41"/>
  <c r="H35" i="41" s="1"/>
  <c r="E42" i="41"/>
  <c r="D36" i="41" l="1"/>
  <c r="H36" i="41" s="1"/>
  <c r="D44" i="41"/>
  <c r="H44" i="41" s="1"/>
  <c r="D45" i="41"/>
  <c r="H45" i="41" s="1"/>
  <c r="D32" i="41"/>
  <c r="H32" i="41" s="1"/>
  <c r="D33" i="41"/>
  <c r="H33" i="41" s="1"/>
  <c r="D43" i="41"/>
  <c r="H43" i="41" s="1"/>
  <c r="H8" i="41"/>
  <c r="D46" i="41"/>
  <c r="H46" i="41" s="1"/>
  <c r="D42" i="41"/>
  <c r="H42" i="41" s="1"/>
  <c r="D41" i="41"/>
  <c r="H41" i="41" s="1"/>
  <c r="E32" i="41"/>
  <c r="I32" i="41" s="1"/>
  <c r="E31" i="41"/>
  <c r="I31" i="41" s="1"/>
  <c r="J31" i="41" s="1"/>
  <c r="E36" i="41"/>
  <c r="E35" i="41"/>
  <c r="E46" i="41"/>
  <c r="E45" i="41"/>
  <c r="E41" i="41"/>
  <c r="I41" i="41" s="1"/>
  <c r="E33" i="41"/>
  <c r="E43" i="41"/>
  <c r="E44" i="41"/>
  <c r="E34" i="41"/>
  <c r="H7" i="41"/>
  <c r="D30" i="41"/>
  <c r="H30" i="41" s="1"/>
  <c r="D40" i="41"/>
  <c r="H40" i="41" s="1"/>
  <c r="I42" i="41"/>
  <c r="H13" i="41" l="1"/>
  <c r="H14" i="41" s="1"/>
  <c r="H37" i="41"/>
  <c r="H53" i="41" s="1"/>
  <c r="J32" i="41"/>
  <c r="F42" i="41"/>
  <c r="J42" i="41"/>
  <c r="H47" i="41"/>
  <c r="J41" i="41"/>
  <c r="F31" i="41"/>
  <c r="F32" i="41"/>
  <c r="F45" i="41"/>
  <c r="I45" i="41"/>
  <c r="J45" i="41" s="1"/>
  <c r="I33" i="41"/>
  <c r="J33" i="41" s="1"/>
  <c r="F33" i="41"/>
  <c r="F34" i="41"/>
  <c r="I34" i="41"/>
  <c r="J34" i="41" s="1"/>
  <c r="F46" i="41"/>
  <c r="I46" i="41"/>
  <c r="J46" i="41" s="1"/>
  <c r="F41" i="41"/>
  <c r="F36" i="41"/>
  <c r="I36" i="41"/>
  <c r="J36" i="41" s="1"/>
  <c r="F8" i="41"/>
  <c r="J8" i="41"/>
  <c r="I35" i="41"/>
  <c r="J35" i="41" s="1"/>
  <c r="F35" i="41"/>
  <c r="F44" i="41"/>
  <c r="I44" i="41"/>
  <c r="J44" i="41" s="1"/>
  <c r="F43" i="41"/>
  <c r="I43" i="41"/>
  <c r="J43" i="41" s="1"/>
  <c r="E40" i="41"/>
  <c r="E30" i="41"/>
  <c r="I7" i="41"/>
  <c r="I13" i="41" s="1"/>
  <c r="J13" i="41" l="1"/>
  <c r="H49" i="41"/>
  <c r="H51" i="41"/>
  <c r="I14" i="41"/>
  <c r="I51" i="41" s="1"/>
  <c r="F40" i="41"/>
  <c r="I40" i="41"/>
  <c r="F30" i="41"/>
  <c r="I30" i="41"/>
  <c r="F7" i="41"/>
  <c r="J7" i="41"/>
  <c r="J30" i="41" l="1"/>
  <c r="J37" i="41" s="1"/>
  <c r="J53" i="41" s="1"/>
  <c r="I37" i="41"/>
  <c r="I47" i="41"/>
  <c r="J40" i="41"/>
  <c r="J47" i="41" s="1"/>
  <c r="J14" i="41"/>
  <c r="I53" i="41" l="1"/>
  <c r="I49" i="41"/>
  <c r="J51" i="41"/>
  <c r="J49" i="41"/>
  <c r="D48" i="42"/>
  <c r="E48" i="42" s="1"/>
  <c r="G48" i="42" s="1"/>
  <c r="H48" i="42" l="1"/>
  <c r="I48" i="42"/>
  <c r="J48" i="42" l="1"/>
  <c r="N48" i="42" s="1"/>
</calcChain>
</file>

<file path=xl/sharedStrings.xml><?xml version="1.0" encoding="utf-8"?>
<sst xmlns="http://schemas.openxmlformats.org/spreadsheetml/2006/main" count="1224" uniqueCount="291">
  <si>
    <t>-</t>
  </si>
  <si>
    <t>Assumptions input</t>
  </si>
  <si>
    <t>Guide</t>
  </si>
  <si>
    <t>• gathering expert opinion</t>
  </si>
  <si>
    <t>• testing the model, including the assumptions and outcomes</t>
  </si>
  <si>
    <t>• background research into the guidance content, current practice, published information and available data</t>
  </si>
  <si>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</si>
  <si>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</si>
  <si>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</si>
  <si>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</si>
  <si>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</si>
  <si>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Activity change</t>
  </si>
  <si>
    <t>Cost of current practice</t>
  </si>
  <si>
    <t>Cost of future practice</t>
  </si>
  <si>
    <t>Impact of change on cost</t>
  </si>
  <si>
    <t>Unit cost (local input)</t>
  </si>
  <si>
    <t>Local assumption current practice (local input)</t>
  </si>
  <si>
    <t>Cash impact</t>
  </si>
  <si>
    <t>Local input</t>
  </si>
  <si>
    <t xml:space="preserve">AI contouring </t>
  </si>
  <si>
    <t xml:space="preserve">Contours performed manually </t>
  </si>
  <si>
    <t xml:space="preserve">
Artificial intelligence technologies to aid contouring for radiotherapy treatment planning</t>
  </si>
  <si>
    <t>Average number of hours per contour (local input)</t>
  </si>
  <si>
    <t>Hourly rate plus oncosts (local input)</t>
  </si>
  <si>
    <t xml:space="preserve">Role/Pay grade </t>
  </si>
  <si>
    <t>Total software/device costs</t>
  </si>
  <si>
    <t xml:space="preserve">Healthcare professionals capacity impact </t>
  </si>
  <si>
    <t>Checking and editing of contours performed using AI technology</t>
  </si>
  <si>
    <t xml:space="preserve">Checking and editing of contours performed manually </t>
  </si>
  <si>
    <t xml:space="preserve">Checking and editing of contours performed using Atlas based technology </t>
  </si>
  <si>
    <t xml:space="preserve">Checking and editing of contours performed using model based segmentation </t>
  </si>
  <si>
    <t xml:space="preserve">Contours performed using Atlas base technology </t>
  </si>
  <si>
    <t xml:space="preserve">Total </t>
  </si>
  <si>
    <t>Healthcare professionals capacity impact in hours</t>
  </si>
  <si>
    <t>Hours (local input)</t>
  </si>
  <si>
    <t>Hours in current practice</t>
  </si>
  <si>
    <t>Hours in future practice</t>
  </si>
  <si>
    <t>Impact of change on capacity</t>
  </si>
  <si>
    <t>Total impact all recommendations</t>
  </si>
  <si>
    <t>Capacity impact (non-cash/cash)</t>
  </si>
  <si>
    <t xml:space="preserve">Weighted cost </t>
  </si>
  <si>
    <t>Total weighted cost and number of hours</t>
  </si>
  <si>
    <t>Contours performed using model based segmentation</t>
  </si>
  <si>
    <t xml:space="preserve">Other </t>
  </si>
  <si>
    <t>Consultant oncologist/other</t>
  </si>
  <si>
    <t>Activity current practice (number of contours)</t>
  </si>
  <si>
    <t>Activity future practice (number of contours)</t>
  </si>
  <si>
    <t>Activity current practice (number of hours)</t>
  </si>
  <si>
    <t>Activity future practice (number of hours)</t>
  </si>
  <si>
    <t>Band</t>
  </si>
  <si>
    <t>Band 2 Bottom</t>
  </si>
  <si>
    <t>Band 2 Top</t>
  </si>
  <si>
    <t>Band 3 Bottom</t>
  </si>
  <si>
    <t>Band 3 Top</t>
  </si>
  <si>
    <t>Band 4 Bottom</t>
  </si>
  <si>
    <t>Band 4 Top</t>
  </si>
  <si>
    <t>Band 5 Bottom</t>
  </si>
  <si>
    <t>Band 5 Mid</t>
  </si>
  <si>
    <t>Band 5 Top</t>
  </si>
  <si>
    <t>Band 6 Bottom</t>
  </si>
  <si>
    <t>Band 6 Mid</t>
  </si>
  <si>
    <t>Band 6 Top</t>
  </si>
  <si>
    <t>Band 7 Bottom</t>
  </si>
  <si>
    <t>Band 7 Mid</t>
  </si>
  <si>
    <t>Band 7 Top</t>
  </si>
  <si>
    <t>Band 8a Bottom</t>
  </si>
  <si>
    <t>Band 8a Mid</t>
  </si>
  <si>
    <t>Band 8a Top</t>
  </si>
  <si>
    <t>Band 8b Bottom</t>
  </si>
  <si>
    <t>Band 8b Mid</t>
  </si>
  <si>
    <t>Band 8b Top</t>
  </si>
  <si>
    <t>Band 8c Bottom</t>
  </si>
  <si>
    <t>Band 8c Mid</t>
  </si>
  <si>
    <t>Band 8c Top</t>
  </si>
  <si>
    <t>Band 8d Bottom</t>
  </si>
  <si>
    <t>Band 8d Mid</t>
  </si>
  <si>
    <t>Band 8d Top</t>
  </si>
  <si>
    <t>Band 9 Bottom</t>
  </si>
  <si>
    <t>Band 9 Mid</t>
  </si>
  <si>
    <t>Band 9 Top</t>
  </si>
  <si>
    <t>Consultant bottom</t>
  </si>
  <si>
    <t>Consultant mid</t>
  </si>
  <si>
    <t>Consultant top</t>
  </si>
  <si>
    <t>8A</t>
  </si>
  <si>
    <t>8B</t>
  </si>
  <si>
    <t>8C</t>
  </si>
  <si>
    <t>8D</t>
  </si>
  <si>
    <t>Consultant</t>
  </si>
  <si>
    <t xml:space="preserve">Manual </t>
  </si>
  <si>
    <t xml:space="preserve">Atlas based </t>
  </si>
  <si>
    <t>Column1</t>
  </si>
  <si>
    <t>Model based segmentation</t>
  </si>
  <si>
    <t>Proportion of involvement in contouring</t>
  </si>
  <si>
    <t>Grade of staff</t>
  </si>
  <si>
    <t>Band 4</t>
  </si>
  <si>
    <t>Band 5</t>
  </si>
  <si>
    <t xml:space="preserve">Band 6 </t>
  </si>
  <si>
    <t>Therapeutic radiographer</t>
  </si>
  <si>
    <t xml:space="preserve">Clinical technologist </t>
  </si>
  <si>
    <t xml:space="preserve">Dosimetrist </t>
  </si>
  <si>
    <t>Lead therapeutic radiographer</t>
  </si>
  <si>
    <t>Bottom</t>
  </si>
  <si>
    <t xml:space="preserve">Mid </t>
  </si>
  <si>
    <t>Pay point (bottom/middle/top)</t>
  </si>
  <si>
    <t>Average time spent on checking and editing contours per treatment planning session (in minutes)</t>
  </si>
  <si>
    <t>Mid</t>
  </si>
  <si>
    <t>Top</t>
  </si>
  <si>
    <t>Band 6</t>
  </si>
  <si>
    <t>Band 7</t>
  </si>
  <si>
    <t>Band 8a</t>
  </si>
  <si>
    <t>Band 8b</t>
  </si>
  <si>
    <t>Band 8c</t>
  </si>
  <si>
    <t>Band 8d</t>
  </si>
  <si>
    <t xml:space="preserve">Band 9 </t>
  </si>
  <si>
    <t>Costs associated with AI contouring</t>
  </si>
  <si>
    <t xml:space="preserve">Annual costs </t>
  </si>
  <si>
    <t>Total number of treatment planning sessions for external beam radiotherapy that involve contouring</t>
  </si>
  <si>
    <t xml:space="preserve">Technology </t>
  </si>
  <si>
    <t xml:space="preserve">Fixed annual cost of hardware to support technology </t>
  </si>
  <si>
    <t xml:space="preserve">Fixed annual cost of software to support technology </t>
  </si>
  <si>
    <t>Other fixed costs to support technology</t>
  </si>
  <si>
    <t xml:space="preserve">Description </t>
  </si>
  <si>
    <t>Variable costs of AI technology</t>
  </si>
  <si>
    <t>Fixed cost</t>
  </si>
  <si>
    <t>Fixed costs for utilisting AI technology</t>
  </si>
  <si>
    <t>Treatment planning sessions using AI technology for head and neck region</t>
  </si>
  <si>
    <t>Treatment planning sessions using AI technology for thorax region</t>
  </si>
  <si>
    <t>Treatment planning sessions using AI technology for abdomen region</t>
  </si>
  <si>
    <t>Treatment planning sessions using AI technology for pelvic region</t>
  </si>
  <si>
    <t xml:space="preserve">Treatment planning sessions using AI technology for the central nervous system </t>
  </si>
  <si>
    <t>Treatment planning sessions for other/unspecified anatomical region(s)</t>
  </si>
  <si>
    <t xml:space="preserve">Manual chacks and edits of contouring per treatment planning session involving AI contouring </t>
  </si>
  <si>
    <t>Average time in minutes spent checking and editing contours per session</t>
  </si>
  <si>
    <t xml:space="preserve">Thorax </t>
  </si>
  <si>
    <t xml:space="preserve">Abdomen </t>
  </si>
  <si>
    <t xml:space="preserve">Hourly rate </t>
  </si>
  <si>
    <t xml:space="preserve">Central Nervous System </t>
  </si>
  <si>
    <t xml:space="preserve">Variable costs </t>
  </si>
  <si>
    <t>Total</t>
  </si>
  <si>
    <t>Time spent planning (minutes)</t>
  </si>
  <si>
    <t>Hourly rate</t>
  </si>
  <si>
    <t>Change in cost</t>
  </si>
  <si>
    <t>Payscales</t>
  </si>
  <si>
    <t>Inputs</t>
  </si>
  <si>
    <t xml:space="preserve">Non HCAS </t>
  </si>
  <si>
    <t>Please select pay scale required from Non HCAS, HCAS inner, HCAS outer, HCAS fringe</t>
  </si>
  <si>
    <t>Employer NI threshold</t>
  </si>
  <si>
    <t>Employer NI contribution</t>
  </si>
  <si>
    <t>Employer Pension contribution</t>
  </si>
  <si>
    <t>Apprenticeship levy</t>
  </si>
  <si>
    <t>Pay scale</t>
  </si>
  <si>
    <t>AfC Salary with 2024/25 pay award</t>
  </si>
  <si>
    <t>Pay award not included in current pay scales</t>
  </si>
  <si>
    <t>Adjusted pay</t>
  </si>
  <si>
    <t xml:space="preserve">Employers NI </t>
  </si>
  <si>
    <t xml:space="preserve">Apprenticeship levy </t>
  </si>
  <si>
    <t>Employer Pension</t>
  </si>
  <si>
    <t>Total salary cost incl. oncosts</t>
  </si>
  <si>
    <t>Enhancements Mon-Fri</t>
  </si>
  <si>
    <t>Enhancements Sun</t>
  </si>
  <si>
    <t>HCAS Inner</t>
  </si>
  <si>
    <t>HCAS Outer</t>
  </si>
  <si>
    <t>HCAS Fringe</t>
  </si>
  <si>
    <t>Non medical staffing</t>
  </si>
  <si>
    <t>Day per year</t>
  </si>
  <si>
    <t>HCAS inner</t>
  </si>
  <si>
    <t>Annual leave/bank holidays</t>
  </si>
  <si>
    <t>HCAS outer</t>
  </si>
  <si>
    <t>Mandatory training</t>
  </si>
  <si>
    <t>HCAS fringe</t>
  </si>
  <si>
    <t>Sickness at 4%</t>
  </si>
  <si>
    <t>Annual hours per year</t>
  </si>
  <si>
    <t>Weeks worked (net of annual leave/training leave)</t>
  </si>
  <si>
    <t>Sessions worked per week (4 hour sessions)</t>
  </si>
  <si>
    <t>Less SPA allowance (4 hour sessions)</t>
  </si>
  <si>
    <t>Hours of clinical work per year</t>
  </si>
  <si>
    <t>Average working hours per week</t>
  </si>
  <si>
    <t>Putting NICE guidance into practice</t>
  </si>
  <si>
    <t>Resource impact template:</t>
  </si>
  <si>
    <t xml:space="preserve">Published: </t>
  </si>
  <si>
    <t xml:space="preserve">radiotherapy treatment planning </t>
  </si>
  <si>
    <t>HTE11</t>
  </si>
  <si>
    <t>September 2023</t>
  </si>
  <si>
    <t>Proportion of  external beam radiotherapy sessions that involve contouring for:-</t>
  </si>
  <si>
    <t>Head and neck region</t>
  </si>
  <si>
    <t>Thorax region</t>
  </si>
  <si>
    <t>Abdomen region</t>
  </si>
  <si>
    <t>Pelvic region</t>
  </si>
  <si>
    <t>Central nervous system</t>
  </si>
  <si>
    <t>Other unspecified anatomical region</t>
  </si>
  <si>
    <t>Current practice</t>
  </si>
  <si>
    <t>AI</t>
  </si>
  <si>
    <t>Manual</t>
  </si>
  <si>
    <t>Atlas based</t>
  </si>
  <si>
    <t>Percentages</t>
  </si>
  <si>
    <t>Number of sessions</t>
  </si>
  <si>
    <t>Future practice</t>
  </si>
  <si>
    <t>Head &amp;Neck</t>
  </si>
  <si>
    <t>Atalas</t>
  </si>
  <si>
    <t>Segment</t>
  </si>
  <si>
    <t>Time spent editing/checking (minutes)</t>
  </si>
  <si>
    <t>Change in number of sessions</t>
  </si>
  <si>
    <t>Change in time required hrs</t>
  </si>
  <si>
    <t xml:space="preserve">Job role </t>
  </si>
  <si>
    <t xml:space="preserve">Grade </t>
  </si>
  <si>
    <t>Atlas</t>
  </si>
  <si>
    <t>Atlas based techology</t>
  </si>
  <si>
    <t xml:space="preserve">Model-based segmentation technology </t>
  </si>
  <si>
    <t>Additional cost per treatment planning session with technology</t>
  </si>
  <si>
    <t>Other/unspecified</t>
  </si>
  <si>
    <t>Head and Neck</t>
  </si>
  <si>
    <t xml:space="preserve">Pelvic </t>
  </si>
  <si>
    <t xml:space="preserve">Change in fixed costs </t>
  </si>
  <si>
    <t>Difference in number of sessions- current and future practice</t>
  </si>
  <si>
    <t>Difference in variable costs - current and future practice</t>
  </si>
  <si>
    <t>Change to number of sessions</t>
  </si>
  <si>
    <t xml:space="preserve">Change to variable costs </t>
  </si>
  <si>
    <t xml:space="preserve">Change to fixed costs </t>
  </si>
  <si>
    <t>Change to human resources</t>
  </si>
  <si>
    <t>Cost</t>
  </si>
  <si>
    <t>Total time (minutes)</t>
  </si>
  <si>
    <t>Unspecified/Other</t>
  </si>
  <si>
    <t>Change in hours - AI</t>
  </si>
  <si>
    <t>Change in hours - Atlas based techology</t>
  </si>
  <si>
    <t xml:space="preserve">Change in hours- Model-based segmentation technology </t>
  </si>
  <si>
    <t>Change in hours- manual</t>
  </si>
  <si>
    <t>Total change in hours</t>
  </si>
  <si>
    <t xml:space="preserve">Change to staffing costs </t>
  </si>
  <si>
    <t>Change to resource use</t>
  </si>
  <si>
    <t>Grade</t>
  </si>
  <si>
    <t>Difference in hours</t>
  </si>
  <si>
    <t>TOTAL COST VARIATION (EXC. STAFFING COSTS)</t>
  </si>
  <si>
    <t>TOTAL COST VARIATION (INC. STAFFING COSTS)</t>
  </si>
  <si>
    <t>Difference in cost £'000</t>
  </si>
  <si>
    <t>Change in variable costs £'000 (future vs current practice)</t>
  </si>
  <si>
    <t>Change in fixed costs £'000 (future vs current practice)</t>
  </si>
  <si>
    <t>Details from below</t>
  </si>
  <si>
    <t xml:space="preserve">Change in cost for AI technology </t>
  </si>
  <si>
    <t>Change in fixed costs of technologies</t>
  </si>
  <si>
    <t>Please review all cells highlighted in blue below.</t>
  </si>
  <si>
    <t>Be</t>
  </si>
  <si>
    <t>This sets out the difference in human resource use in detail.  An overview of the impact on human resources is set out in the resource impact summary sheet.</t>
  </si>
  <si>
    <t>This sets out the difference in costs relating to the technologies in detail.  An overview of the impact on variable and fixed costs is set out in the resource impact summary sheet.</t>
  </si>
  <si>
    <t>AI technology 1</t>
  </si>
  <si>
    <t>AI technology 2</t>
  </si>
  <si>
    <t xml:space="preserve">Difference in fixed costs </t>
  </si>
  <si>
    <t xml:space="preserve">Set up costs of implementing AI technology </t>
  </si>
  <si>
    <t>Updated April 2025</t>
  </si>
  <si>
    <t>The resource impact summary sheet calculates the capacity and cost differences from the assumptions added to the model.  This summarises the difference in costs and resource use.</t>
  </si>
  <si>
    <t>AI technlogies</t>
  </si>
  <si>
    <t>Available annual hours (based on column W calcs)</t>
  </si>
  <si>
    <t xml:space="preserve">Annual hours to calculate hourly rate </t>
  </si>
  <si>
    <r>
      <t>The technology costs</t>
    </r>
    <r>
      <rPr>
        <b/>
        <sz val="11"/>
        <color indexed="8"/>
        <rFont val="Arial"/>
        <family val="2"/>
      </rPr>
      <t xml:space="preserve"> </t>
    </r>
    <r>
      <rPr>
        <sz val="11"/>
        <color indexed="8"/>
        <rFont val="Arial"/>
        <family val="2"/>
      </rPr>
      <t>worksheet allows users to input the difference in fixed costs incurred through introducing AI technology and variable costs associated with the contouring technologies.  This includes technologies to support Atlas-based and model based segmentation contouring.  Please complete the cells marked in blue for any of the technologies that have populations against them in the assumptions impact worksheet.  These costs will then feed into the Resource Impact Summary Sheet and will help to determine the overall impact of the shift in activity from present to future pratice.</t>
    </r>
  </si>
  <si>
    <t>Within this document, cells highlighted in light blue are unlocked to allow users to make adjustments to the model.</t>
  </si>
  <si>
    <t>© NICE 2025. All rights reserved. Subject to Notice of rights.</t>
  </si>
  <si>
    <t>Time spent contouring (minutes)</t>
  </si>
  <si>
    <t xml:space="preserve">Breast region </t>
  </si>
  <si>
    <t>Breast</t>
  </si>
  <si>
    <t>FY1</t>
  </si>
  <si>
    <t>FY2</t>
  </si>
  <si>
    <t>CT1-CT2</t>
  </si>
  <si>
    <t>ST6-8</t>
  </si>
  <si>
    <t>CT3/CT4/ST3-3.5</t>
  </si>
  <si>
    <t>Medical and dental pay award not included in pay scales</t>
  </si>
  <si>
    <t>AfC pay award not included in pay scales</t>
  </si>
  <si>
    <t>Clinical fellow/Registrar</t>
  </si>
  <si>
    <t>Number of weeks per year</t>
  </si>
  <si>
    <t>Less Annual leave/bank holidays</t>
  </si>
  <si>
    <t>Study leave</t>
  </si>
  <si>
    <t>Average hours per week</t>
  </si>
  <si>
    <t>Hours worked per week</t>
  </si>
  <si>
    <t>Payscale required for AfC staff</t>
  </si>
  <si>
    <t>Payscale required for Medical and Dental staff in training</t>
  </si>
  <si>
    <t xml:space="preserve">London Zone </t>
  </si>
  <si>
    <t>Fringe Zone</t>
  </si>
  <si>
    <t>On-call allowance for Medical and Dental staff in training</t>
  </si>
  <si>
    <t>No</t>
  </si>
  <si>
    <t xml:space="preserve">Yes </t>
  </si>
  <si>
    <t>% totals in all of the tables below must equal 100%, "Error" will be displayed if this is not the case</t>
  </si>
  <si>
    <t>Hourly cost</t>
  </si>
  <si>
    <t>Contouring approach</t>
  </si>
  <si>
    <t>Staff grades required to deliver contouring - use drop down to select relevant grade for your organisation</t>
  </si>
  <si>
    <t>Clinical fellow/registrar</t>
  </si>
  <si>
    <t>On-call allowance /other allowance (adjust locally)</t>
  </si>
  <si>
    <t>% of available hours direct patient time</t>
  </si>
  <si>
    <t xml:space="preserve">This is the sheet that links to the pay costs that will be assumed in the human resource use and Resource impact summary sheet worksheets.  Here, users can amend pay rates, assume a level of HCAS/London weighting and on-call allowance, and denote what portion of  time is direct patient facing.  </t>
  </si>
  <si>
    <r>
      <t xml:space="preserve">The </t>
    </r>
    <r>
      <rPr>
        <b/>
        <sz val="11"/>
        <color theme="1"/>
        <rFont val="Arial"/>
        <family val="2"/>
      </rPr>
      <t xml:space="preserve">assumptions input </t>
    </r>
    <r>
      <rPr>
        <sz val="11"/>
        <color theme="1"/>
        <rFont val="Arial"/>
        <family val="2"/>
      </rPr>
      <t xml:space="preserve">worksheet allows users to input an assumed number of external beam radiotherapy treatment sessions that will require contouring and then to determine what methods of contouring will be used in current and future practice.  There is scope to denote usage of 2 different AI technologies if needed.
Beneath that the </t>
    </r>
    <r>
      <rPr>
        <sz val="11"/>
        <color indexed="8"/>
        <rFont val="Arial"/>
        <family val="2"/>
      </rPr>
      <t xml:space="preserve">worksheet also allows users to set out which resources are needed for planning and editing and checking contours for each anatomical region . Users will need to check/input their assumptions in all the light blue cells.  The pay grades can be amended by selecting an alternative from the drop down list.
</t>
    </r>
  </si>
  <si>
    <t>Non HCAS</t>
  </si>
  <si>
    <t>Please select pay scale required from Non HCAS, London Zone, Fringe Zone</t>
  </si>
  <si>
    <t>Please select whether on-call allowance is required for the trainee medical staff</t>
  </si>
  <si>
    <t>Artificial intelligence (AI) to aid contouring for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</si>
</sst>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quot;£&quot;#,##0"/>
    <numFmt numFmtId="44" formatCode="_-&quot;£&quot;* #,##0.00_-;\-&quot;£&quot;* #,##0.00_-;_-&quot;£&quot;* &quot;-&quot;??_-;_-@_-"/>
    <numFmt numFmtId="43" formatCode="_-* #,##0.00_-;\-* #,##0.00_-;_-* &quot;-&quot;??_-;_-@_-"/>
    <numFmt numFmtId="164" formatCode="&quot;£&quot;#,##0.00"/>
    <numFmt numFmtId="165" formatCode="&quot;£&quot;#,##0"/>
    <numFmt numFmtId="166" formatCode="_-* #,##0_-;\-* #,##0_-;_-* &quot;-&quot;??_-;_-@_-"/>
    <numFmt numFmtId="167" formatCode="_(* #,##0.00_);_(* \(#,##0.00\);_(* &quot;-&quot;??_);_(@_)"/>
    <numFmt numFmtId="168" formatCode="_(* #,##0_);_(* \(#,##0\);_(* &quot;-&quot;??_);_(@_)"/>
    <numFmt numFmtId="169" formatCode="0.0"/>
  </numFmts>
  <fonts count="73"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b/>
      <u/>
      <sz val="11"/>
      <color theme="1"/>
      <name val="Arial"/>
      <family val="2"/>
    </font>
    <font>
      <b/>
      <sz val="11"/>
      <color theme="1"/>
      <name val="Arial"/>
      <family val="2"/>
    </font>
    <font>
      <sz val="10"/>
      <name val="MS Sans Serif"/>
      <family val="2"/>
    </font>
    <font>
      <u/>
      <sz val="10"/>
      <color indexed="12"/>
      <name val="MS Sans Serif"/>
      <family val="2"/>
    </font>
    <font>
      <sz val="11"/>
      <color rgb="FF000000"/>
      <name val="Calibri"/>
      <family val="2"/>
    </font>
    <font>
      <sz val="11"/>
      <color theme="0"/>
      <name val="Calibri"/>
      <family val="2"/>
      <scheme val="minor"/>
    </font>
    <font>
      <b/>
      <sz val="16"/>
      <color theme="0"/>
      <name val="Arial"/>
      <family val="2"/>
    </font>
    <font>
      <sz val="16"/>
      <color theme="0"/>
      <name val="Calibri"/>
      <family val="2"/>
      <scheme val="minor"/>
    </font>
    <font>
      <b/>
      <sz val="11"/>
      <color theme="0"/>
      <name val="Arial"/>
      <family val="2"/>
    </font>
    <font>
      <sz val="11"/>
      <color theme="0"/>
      <name val="Arial"/>
      <family val="2"/>
    </font>
    <font>
      <sz val="12"/>
      <color theme="1"/>
      <name val="Arial"/>
      <family val="2"/>
    </font>
    <font>
      <u/>
      <sz val="11"/>
      <color theme="0"/>
      <name val="Arial"/>
      <family val="2"/>
    </font>
    <font>
      <sz val="12"/>
      <color theme="0"/>
      <name val="Arial"/>
      <family val="2"/>
    </font>
    <font>
      <sz val="10"/>
      <color theme="0"/>
      <name val="Arial"/>
      <family val="2"/>
    </font>
    <font>
      <sz val="11"/>
      <color theme="0" tint="-0.249977111117893"/>
      <name val="Arial"/>
      <family val="2"/>
    </font>
    <font>
      <sz val="11"/>
      <name val="Calibri"/>
      <family val="2"/>
      <scheme val="minor"/>
    </font>
    <font>
      <b/>
      <sz val="11"/>
      <color theme="1"/>
      <name val="Calibri"/>
      <family val="2"/>
      <scheme val="minor"/>
    </font>
    <font>
      <b/>
      <sz val="11"/>
      <name val="Calibri"/>
      <family val="2"/>
      <scheme val="minor"/>
    </font>
    <font>
      <u/>
      <sz val="11"/>
      <name val="Calibri"/>
      <family val="2"/>
      <scheme val="minor"/>
    </font>
    <font>
      <u/>
      <sz val="10"/>
      <name val="Arial"/>
      <family val="2"/>
    </font>
    <font>
      <b/>
      <sz val="14"/>
      <color theme="0"/>
      <name val="Arial"/>
      <family val="2"/>
    </font>
    <font>
      <b/>
      <sz val="11"/>
      <color theme="1"/>
      <name val="Aptos Narrow"/>
      <family val="2"/>
    </font>
    <font>
      <b/>
      <sz val="11"/>
      <name val="Aptos Narrow"/>
      <family val="2"/>
    </font>
    <font>
      <sz val="24"/>
      <color theme="0"/>
      <name val="Calibri"/>
      <family val="2"/>
      <scheme val="minor"/>
    </font>
    <font>
      <b/>
      <sz val="24"/>
      <color theme="1"/>
      <name val="Calibri"/>
      <family val="2"/>
      <scheme val="minor"/>
    </font>
    <font>
      <b/>
      <sz val="24"/>
      <color rgb="FF000000"/>
      <name val="Calibri"/>
      <family val="2"/>
      <scheme val="minor"/>
    </font>
    <font>
      <sz val="24"/>
      <color theme="1"/>
      <name val="Calibri"/>
      <family val="2"/>
      <scheme val="minor"/>
    </font>
    <font>
      <b/>
      <sz val="20"/>
      <color theme="1"/>
      <name val="Calibri"/>
      <family val="2"/>
      <scheme val="minor"/>
    </font>
    <font>
      <b/>
      <sz val="18"/>
      <color theme="1"/>
      <name val="Arial"/>
      <family val="2"/>
    </font>
    <font>
      <sz val="10"/>
      <color theme="1"/>
      <name val="Calibri"/>
      <family val="2"/>
      <scheme val="minor"/>
    </font>
    <font>
      <b/>
      <sz val="10"/>
      <color theme="1"/>
      <name val="Calibri"/>
      <family val="2"/>
      <scheme val="minor"/>
    </font>
    <font>
      <sz val="10"/>
      <name val="Calibri"/>
      <family val="2"/>
    </font>
    <font>
      <sz val="10"/>
      <color theme="1"/>
      <name val="Calibri"/>
      <family val="2"/>
    </font>
    <font>
      <b/>
      <sz val="14"/>
      <color theme="1"/>
      <name val="Calibri"/>
      <family val="2"/>
      <scheme val="minor"/>
    </font>
    <font>
      <b/>
      <sz val="14"/>
      <color theme="1"/>
      <name val="Arial"/>
      <family val="2"/>
    </font>
    <font>
      <b/>
      <sz val="18"/>
      <color theme="0"/>
      <name val="Arial"/>
      <family val="2"/>
    </font>
    <font>
      <sz val="10"/>
      <color theme="1"/>
      <name val="Arial"/>
      <family val="2"/>
    </font>
    <font>
      <b/>
      <sz val="11"/>
      <color theme="1"/>
      <name val="Arial"/>
    </font>
    <font>
      <b/>
      <sz val="14"/>
      <color theme="1"/>
      <name val="Arial"/>
    </font>
    <font>
      <sz val="11"/>
      <color theme="1"/>
      <name val="Arial"/>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theme="8" tint="0.59999389629810485"/>
        <bgColor indexed="64"/>
      </patternFill>
    </fill>
    <fill>
      <patternFill patternType="solid">
        <fgColor rgb="FF215967"/>
        <bgColor indexed="64"/>
      </patternFill>
    </fill>
    <fill>
      <patternFill patternType="solid">
        <fgColor rgb="FF92D050"/>
        <bgColor indexed="64"/>
      </patternFill>
    </fill>
  </fills>
  <borders count="16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bottom style="medium">
        <color indexed="30"/>
      </bottom>
      <diagonal/>
    </border>
    <border>
      <left style="medium">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medium">
        <color indexed="64"/>
      </top>
      <bottom style="thin">
        <color indexed="64"/>
      </bottom>
      <diagonal/>
    </border>
    <border>
      <left/>
      <right/>
      <top style="thin">
        <color auto="1"/>
      </top>
      <bottom/>
      <diagonal/>
    </border>
    <border>
      <left/>
      <right/>
      <top style="thin">
        <color auto="1"/>
      </top>
      <bottom/>
      <diagonal/>
    </border>
    <border>
      <left/>
      <right style="thin">
        <color auto="1"/>
      </right>
      <top style="thin">
        <color auto="1"/>
      </top>
      <bottom/>
      <diagonal/>
    </border>
    <border>
      <left/>
      <right style="medium">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medium">
        <color indexed="64"/>
      </left>
      <right style="thin">
        <color auto="1"/>
      </right>
      <top style="medium">
        <color indexed="64"/>
      </top>
      <bottom style="medium">
        <color indexed="64"/>
      </bottom>
      <diagonal/>
    </border>
    <border>
      <left style="thin">
        <color auto="1"/>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indexed="64"/>
      </left>
      <right/>
      <top style="thin">
        <color auto="1"/>
      </top>
      <bottom style="thin">
        <color auto="1"/>
      </bottom>
      <diagonal/>
    </border>
    <border>
      <left style="thin">
        <color auto="1"/>
      </left>
      <right/>
      <top style="thin">
        <color indexed="64"/>
      </top>
      <bottom style="thin">
        <color indexed="64"/>
      </bottom>
      <diagonal/>
    </border>
    <border>
      <left/>
      <right/>
      <top style="thin">
        <color indexed="64"/>
      </top>
      <bottom style="thin">
        <color indexed="64"/>
      </bottom>
      <diagonal/>
    </border>
    <border>
      <left/>
      <right/>
      <top style="thin">
        <color auto="1"/>
      </top>
      <bottom/>
      <diagonal/>
    </border>
    <border>
      <left style="thin">
        <color auto="1"/>
      </left>
      <right/>
      <top style="thin">
        <color indexed="64"/>
      </top>
      <bottom/>
      <diagonal/>
    </border>
    <border>
      <left/>
      <right/>
      <top style="thin">
        <color auto="1"/>
      </top>
      <bottom style="medium">
        <color indexed="64"/>
      </bottom>
      <diagonal/>
    </border>
    <border>
      <left style="thin">
        <color auto="1"/>
      </left>
      <right/>
      <top style="thin">
        <color auto="1"/>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thin">
        <color auto="1"/>
      </left>
      <right/>
      <top style="thin">
        <color auto="1"/>
      </top>
      <bottom style="thin">
        <color auto="1"/>
      </bottom>
      <diagonal/>
    </border>
    <border>
      <left style="medium">
        <color indexed="64"/>
      </left>
      <right/>
      <top/>
      <bottom style="thin">
        <color indexed="64"/>
      </bottom>
      <diagonal/>
    </border>
    <border>
      <left/>
      <right style="thin">
        <color auto="1"/>
      </right>
      <top style="thin">
        <color auto="1"/>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auto="1"/>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auto="1"/>
      </top>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auto="1"/>
      </top>
      <bottom style="thin">
        <color auto="1"/>
      </bottom>
      <diagonal/>
    </border>
    <border>
      <left style="medium">
        <color indexed="64"/>
      </left>
      <right/>
      <top style="thin">
        <color auto="1"/>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right style="thin">
        <color auto="1"/>
      </right>
      <top style="thin">
        <color auto="1"/>
      </top>
      <bottom/>
      <diagonal/>
    </border>
    <border>
      <left/>
      <right/>
      <top style="thin">
        <color indexed="64"/>
      </top>
      <bottom style="thin">
        <color indexed="64"/>
      </bottom>
      <diagonal/>
    </border>
    <border>
      <left/>
      <right/>
      <top style="thin">
        <color auto="1"/>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style="thin">
        <color auto="1"/>
      </top>
      <bottom style="medium">
        <color indexed="64"/>
      </bottom>
      <diagonal/>
    </border>
    <border>
      <left style="thin">
        <color indexed="64"/>
      </left>
      <right style="medium">
        <color indexed="64"/>
      </right>
      <top style="thin">
        <color auto="1"/>
      </top>
      <bottom/>
      <diagonal/>
    </border>
    <border>
      <left style="thin">
        <color indexed="64"/>
      </left>
      <right style="medium">
        <color indexed="64"/>
      </right>
      <top style="thin">
        <color auto="1"/>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auto="1"/>
      </top>
      <bottom/>
      <diagonal/>
    </border>
    <border>
      <left style="medium">
        <color indexed="64"/>
      </left>
      <right/>
      <top style="thin">
        <color auto="1"/>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auto="1"/>
      </left>
      <right style="thin">
        <color auto="1"/>
      </right>
      <top style="thin">
        <color auto="1"/>
      </top>
      <bottom style="medium">
        <color indexed="64"/>
      </bottom>
      <diagonal/>
    </border>
    <border>
      <left/>
      <right/>
      <top/>
      <bottom style="medium">
        <color auto="1"/>
      </bottom>
      <diagonal/>
    </border>
    <border>
      <left style="medium">
        <color indexed="64"/>
      </left>
      <right style="thin">
        <color indexed="64"/>
      </right>
      <top style="thin">
        <color indexed="64"/>
      </top>
      <bottom/>
      <diagonal/>
    </border>
    <border>
      <left style="thin">
        <color auto="1"/>
      </left>
      <right style="thin">
        <color auto="1"/>
      </right>
      <top style="thin">
        <color auto="1"/>
      </top>
      <bottom/>
      <diagonal/>
    </border>
    <border>
      <left/>
      <right style="medium">
        <color indexed="64"/>
      </right>
      <top style="thin">
        <color auto="1"/>
      </top>
      <bottom style="thin">
        <color auto="1"/>
      </bottom>
      <diagonal/>
    </border>
    <border>
      <left style="medium">
        <color indexed="64"/>
      </left>
      <right style="medium">
        <color indexed="64"/>
      </right>
      <top style="thin">
        <color indexed="64"/>
      </top>
      <bottom style="medium">
        <color indexed="64"/>
      </bottom>
      <diagonal/>
    </border>
    <border>
      <left style="thin">
        <color auto="1"/>
      </left>
      <right style="thin">
        <color auto="1"/>
      </right>
      <top style="thin">
        <color auto="1"/>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style="thin">
        <color auto="1"/>
      </top>
      <bottom/>
      <diagonal/>
    </border>
    <border>
      <left/>
      <right/>
      <top style="thin">
        <color indexed="64"/>
      </top>
      <bottom style="thin">
        <color indexed="64"/>
      </bottom>
      <diagonal/>
    </border>
  </borders>
  <cellStyleXfs count="122">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0" fillId="0" borderId="0"/>
    <xf numFmtId="0" fontId="13" fillId="3" borderId="0" applyNumberFormat="0" applyBorder="0" applyAlignment="0" applyProtection="0"/>
    <xf numFmtId="0" fontId="13" fillId="3" borderId="0" applyNumberFormat="0" applyBorder="0" applyAlignment="0" applyProtection="0"/>
    <xf numFmtId="0" fontId="14" fillId="20" borderId="1" applyNumberFormat="0" applyAlignment="0" applyProtection="0"/>
    <xf numFmtId="0" fontId="14" fillId="20" borderId="1" applyNumberFormat="0" applyAlignment="0" applyProtection="0"/>
    <xf numFmtId="0" fontId="15" fillId="21" borderId="2" applyNumberFormat="0" applyAlignment="0" applyProtection="0"/>
    <xf numFmtId="0" fontId="15" fillId="21" borderId="2" applyNumberFormat="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0"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0" fontId="17" fillId="4" borderId="0" applyNumberFormat="0" applyBorder="0" applyAlignment="0" applyProtection="0"/>
    <xf numFmtId="0" fontId="18" fillId="0" borderId="3" applyNumberFormat="0" applyFill="0" applyAlignment="0" applyProtection="0"/>
    <xf numFmtId="0" fontId="18" fillId="0" borderId="3"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1"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21" fillId="7" borderId="1" applyNumberFormat="0" applyAlignment="0" applyProtection="0"/>
    <xf numFmtId="0" fontId="21" fillId="7" borderId="1" applyNumberFormat="0" applyAlignment="0" applyProtection="0"/>
    <xf numFmtId="0" fontId="22" fillId="0" borderId="6" applyNumberFormat="0" applyFill="0" applyAlignment="0" applyProtection="0"/>
    <xf numFmtId="0" fontId="22" fillId="0" borderId="6" applyNumberFormat="0" applyFill="0" applyAlignment="0" applyProtection="0"/>
    <xf numFmtId="0" fontId="23" fillId="22" borderId="0" applyNumberFormat="0" applyBorder="0" applyAlignment="0" applyProtection="0"/>
    <xf numFmtId="0" fontId="23" fillId="22" borderId="0" applyNumberFormat="0" applyBorder="0" applyAlignment="0" applyProtection="0"/>
    <xf numFmtId="0" fontId="2" fillId="0" borderId="0"/>
    <xf numFmtId="0" fontId="2" fillId="0" borderId="0"/>
    <xf numFmtId="0" fontId="2" fillId="0" borderId="0"/>
    <xf numFmtId="0" fontId="2" fillId="0" borderId="0"/>
    <xf numFmtId="0" fontId="28" fillId="0" borderId="0"/>
    <xf numFmtId="0" fontId="1" fillId="23" borderId="7" applyNumberFormat="0" applyFont="0" applyAlignment="0" applyProtection="0"/>
    <xf numFmtId="0" fontId="1" fillId="23" borderId="7" applyNumberFormat="0" applyFont="0" applyAlignment="0" applyProtection="0"/>
    <xf numFmtId="0" fontId="24" fillId="20" borderId="8" applyNumberFormat="0" applyAlignment="0" applyProtection="0"/>
    <xf numFmtId="0" fontId="24" fillId="20" borderId="8" applyNumberFormat="0" applyAlignment="0" applyProtection="0"/>
    <xf numFmtId="9" fontId="3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9" applyNumberFormat="0" applyFill="0" applyAlignment="0" applyProtection="0"/>
    <xf numFmtId="0" fontId="26" fillId="0" borderId="9"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 fillId="0" borderId="0"/>
    <xf numFmtId="0" fontId="36" fillId="0" borderId="0" applyNumberFormat="0" applyFill="0" applyBorder="0" applyAlignment="0" applyProtection="0"/>
    <xf numFmtId="0" fontId="31" fillId="0" borderId="0" applyNumberFormat="0" applyFill="0" applyBorder="0" applyAlignment="0" applyProtection="0">
      <alignment vertical="top"/>
      <protection locked="0"/>
    </xf>
    <xf numFmtId="0" fontId="6" fillId="0" borderId="0"/>
    <xf numFmtId="0" fontId="35" fillId="0" borderId="0"/>
    <xf numFmtId="0" fontId="37" fillId="0" borderId="0"/>
    <xf numFmtId="0" fontId="20" fillId="0" borderId="34" applyNumberFormat="0" applyFill="0" applyAlignment="0" applyProtection="0"/>
    <xf numFmtId="0" fontId="20" fillId="0" borderId="34" applyNumberFormat="0" applyFill="0" applyAlignment="0" applyProtection="0"/>
    <xf numFmtId="0" fontId="30" fillId="0" borderId="0"/>
    <xf numFmtId="0" fontId="2" fillId="0" borderId="0"/>
    <xf numFmtId="0" fontId="14" fillId="20" borderId="86" applyNumberFormat="0" applyAlignment="0" applyProtection="0"/>
    <xf numFmtId="0" fontId="14" fillId="20" borderId="86" applyNumberFormat="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0" fontId="21" fillId="7" borderId="86" applyNumberFormat="0" applyAlignment="0" applyProtection="0"/>
    <xf numFmtId="0" fontId="21" fillId="7" borderId="86" applyNumberFormat="0" applyAlignment="0" applyProtection="0"/>
    <xf numFmtId="0" fontId="24" fillId="20" borderId="87" applyNumberFormat="0" applyAlignment="0" applyProtection="0"/>
    <xf numFmtId="0" fontId="24" fillId="20" borderId="87" applyNumberFormat="0" applyAlignment="0" applyProtection="0"/>
    <xf numFmtId="0" fontId="26" fillId="0" borderId="88" applyNumberFormat="0" applyFill="0" applyAlignment="0" applyProtection="0"/>
    <xf numFmtId="0" fontId="26" fillId="0" borderId="88" applyNumberFormat="0" applyFill="0" applyAlignment="0" applyProtection="0"/>
  </cellStyleXfs>
  <cellXfs count="731">
    <xf numFmtId="0" fontId="0" fillId="0" borderId="0" xfId="0"/>
    <xf numFmtId="0" fontId="6" fillId="24" borderId="0" xfId="0" applyFont="1" applyFill="1"/>
    <xf numFmtId="0" fontId="32" fillId="0" borderId="0" xfId="0" applyFont="1"/>
    <xf numFmtId="0" fontId="2" fillId="24" borderId="0" xfId="82" applyFill="1"/>
    <xf numFmtId="0" fontId="7" fillId="24" borderId="0" xfId="82" applyFont="1" applyFill="1"/>
    <xf numFmtId="0" fontId="7" fillId="0" borderId="0" xfId="82" applyFont="1"/>
    <xf numFmtId="0" fontId="7" fillId="25" borderId="15" xfId="0" applyFont="1" applyFill="1" applyBorder="1"/>
    <xf numFmtId="0" fontId="7" fillId="25" borderId="14" xfId="0" applyFont="1" applyFill="1" applyBorder="1" applyAlignment="1">
      <alignment horizontal="left" vertical="center" wrapText="1"/>
    </xf>
    <xf numFmtId="0" fontId="7" fillId="25" borderId="15" xfId="0" applyFont="1" applyFill="1" applyBorder="1" applyAlignment="1">
      <alignment horizontal="left" wrapText="1"/>
    </xf>
    <xf numFmtId="0" fontId="7" fillId="25" borderId="15" xfId="0" applyFont="1" applyFill="1" applyBorder="1" applyAlignment="1">
      <alignment vertical="center"/>
    </xf>
    <xf numFmtId="0" fontId="32" fillId="0" borderId="11" xfId="72" applyFont="1" applyFill="1" applyBorder="1" applyAlignment="1" applyProtection="1">
      <alignment horizontal="left" vertical="top" wrapText="1"/>
    </xf>
    <xf numFmtId="0" fontId="7" fillId="25" borderId="20" xfId="0" applyFont="1" applyFill="1" applyBorder="1"/>
    <xf numFmtId="0" fontId="32" fillId="25" borderId="11" xfId="0" applyFont="1" applyFill="1" applyBorder="1" applyAlignment="1">
      <alignment vertical="center" wrapText="1"/>
    </xf>
    <xf numFmtId="0" fontId="32" fillId="24" borderId="0" xfId="0" applyFont="1" applyFill="1"/>
    <xf numFmtId="0" fontId="32" fillId="0" borderId="0" xfId="0" applyFont="1" applyAlignment="1">
      <alignment horizontal="center"/>
    </xf>
    <xf numFmtId="3" fontId="32" fillId="0" borderId="0" xfId="0" applyNumberFormat="1" applyFont="1"/>
    <xf numFmtId="0" fontId="39" fillId="27" borderId="11" xfId="0" applyFont="1" applyFill="1" applyBorder="1" applyAlignment="1">
      <alignment horizontal="center" vertical="center"/>
    </xf>
    <xf numFmtId="0" fontId="32" fillId="24" borderId="0" xfId="0" applyFont="1" applyFill="1" applyAlignment="1">
      <alignment vertical="center"/>
    </xf>
    <xf numFmtId="0" fontId="31" fillId="24" borderId="0" xfId="72" applyFill="1" applyBorder="1" applyAlignment="1" applyProtection="1"/>
    <xf numFmtId="0" fontId="32" fillId="0" borderId="24" xfId="0" applyFont="1" applyBorder="1"/>
    <xf numFmtId="0" fontId="32" fillId="0" borderId="0" xfId="0" applyFont="1" applyAlignment="1">
      <alignment vertical="center"/>
    </xf>
    <xf numFmtId="0" fontId="4" fillId="25" borderId="0" xfId="0" applyFont="1" applyFill="1" applyAlignment="1">
      <alignment vertical="center"/>
    </xf>
    <xf numFmtId="0" fontId="39" fillId="27" borderId="12" xfId="0" applyFont="1" applyFill="1" applyBorder="1" applyAlignment="1">
      <alignment horizontal="left" vertical="center"/>
    </xf>
    <xf numFmtId="0" fontId="8" fillId="24" borderId="38" xfId="0" applyFont="1" applyFill="1" applyBorder="1" applyAlignment="1">
      <alignment horizontal="left" vertical="center" wrapText="1"/>
    </xf>
    <xf numFmtId="0" fontId="8" fillId="26" borderId="25" xfId="0" applyFont="1" applyFill="1" applyBorder="1" applyAlignment="1">
      <alignment horizontal="left" vertical="center" wrapText="1"/>
    </xf>
    <xf numFmtId="0" fontId="8" fillId="0" borderId="0" xfId="0" applyFont="1" applyAlignment="1">
      <alignment horizontal="left" vertical="center" wrapText="1"/>
    </xf>
    <xf numFmtId="0" fontId="31" fillId="0" borderId="11" xfId="72" applyBorder="1" applyAlignment="1" applyProtection="1">
      <alignment vertical="center" wrapText="1"/>
    </xf>
    <xf numFmtId="0" fontId="39" fillId="0" borderId="0" xfId="0" applyFont="1" applyAlignment="1">
      <alignment vertical="center"/>
    </xf>
    <xf numFmtId="0" fontId="39" fillId="27" borderId="11" xfId="0" applyFont="1" applyFill="1" applyBorder="1" applyAlignment="1">
      <alignment horizontal="left" vertical="center"/>
    </xf>
    <xf numFmtId="0" fontId="43" fillId="24" borderId="0" xfId="0" applyFont="1" applyFill="1"/>
    <xf numFmtId="0" fontId="42" fillId="0" borderId="0" xfId="0" applyFont="1" applyAlignment="1">
      <alignment vertical="center"/>
    </xf>
    <xf numFmtId="0" fontId="42" fillId="0" borderId="0" xfId="0" applyFont="1"/>
    <xf numFmtId="0" fontId="44" fillId="0" borderId="0" xfId="72" applyFont="1" applyFill="1" applyBorder="1" applyAlignment="1" applyProtection="1">
      <alignment horizontal="left" vertical="top"/>
    </xf>
    <xf numFmtId="0" fontId="45" fillId="0" borderId="0" xfId="0" applyFont="1"/>
    <xf numFmtId="0" fontId="46" fillId="25" borderId="0" xfId="82" applyFont="1" applyFill="1"/>
    <xf numFmtId="0" fontId="46" fillId="0" borderId="0" xfId="82" applyFont="1"/>
    <xf numFmtId="0" fontId="38" fillId="0" borderId="0" xfId="0" applyFont="1"/>
    <xf numFmtId="0" fontId="42" fillId="0" borderId="0" xfId="82" applyFont="1"/>
    <xf numFmtId="0" fontId="45" fillId="25" borderId="0" xfId="0" applyFont="1" applyFill="1" applyAlignment="1">
      <alignment horizontal="right" vertical="center" wrapText="1"/>
    </xf>
    <xf numFmtId="0" fontId="45" fillId="0" borderId="0" xfId="0" applyFont="1" applyAlignment="1">
      <alignment horizontal="left"/>
    </xf>
    <xf numFmtId="3" fontId="42" fillId="0" borderId="0" xfId="0" applyNumberFormat="1" applyFont="1"/>
    <xf numFmtId="0" fontId="45" fillId="0" borderId="0" xfId="0" applyFont="1" applyAlignment="1">
      <alignment horizontal="right" vertical="center" wrapText="1"/>
    </xf>
    <xf numFmtId="0" fontId="45" fillId="0" borderId="0" xfId="0" applyFont="1" applyAlignment="1">
      <alignment horizontal="left" vertical="center"/>
    </xf>
    <xf numFmtId="3" fontId="42" fillId="0" borderId="0" xfId="0" applyNumberFormat="1" applyFont="1" applyAlignment="1">
      <alignment vertical="center"/>
    </xf>
    <xf numFmtId="165" fontId="42" fillId="0" borderId="0" xfId="0" applyNumberFormat="1" applyFont="1" applyAlignment="1">
      <alignment horizontal="right"/>
    </xf>
    <xf numFmtId="165" fontId="42" fillId="0" borderId="0" xfId="0" applyNumberFormat="1" applyFont="1"/>
    <xf numFmtId="3" fontId="32" fillId="0" borderId="35" xfId="0" applyNumberFormat="1" applyFont="1" applyBorder="1"/>
    <xf numFmtId="165" fontId="34" fillId="24" borderId="39" xfId="0" applyNumberFormat="1" applyFont="1" applyFill="1" applyBorder="1"/>
    <xf numFmtId="0" fontId="32" fillId="0" borderId="24" xfId="0" applyFont="1" applyBorder="1" applyAlignment="1">
      <alignment vertical="center"/>
    </xf>
    <xf numFmtId="3" fontId="32" fillId="0" borderId="35" xfId="0" applyNumberFormat="1" applyFont="1" applyBorder="1" applyAlignment="1">
      <alignment vertical="center"/>
    </xf>
    <xf numFmtId="3" fontId="32" fillId="0" borderId="35" xfId="0" applyNumberFormat="1" applyFont="1" applyBorder="1" applyAlignment="1">
      <alignment horizontal="center" vertical="center"/>
    </xf>
    <xf numFmtId="165" fontId="32" fillId="0" borderId="0" xfId="0" applyNumberFormat="1" applyFont="1" applyAlignment="1">
      <alignment horizontal="right"/>
    </xf>
    <xf numFmtId="165" fontId="32" fillId="0" borderId="0" xfId="0" applyNumberFormat="1" applyFont="1"/>
    <xf numFmtId="0" fontId="6" fillId="24" borderId="0" xfId="0" applyFont="1" applyFill="1" applyAlignment="1">
      <alignment vertical="center"/>
    </xf>
    <xf numFmtId="0" fontId="38" fillId="0" borderId="13" xfId="0" applyFont="1" applyBorder="1" applyAlignment="1">
      <alignment vertical="center"/>
    </xf>
    <xf numFmtId="0" fontId="38" fillId="0" borderId="0" xfId="0" applyFont="1" applyAlignment="1">
      <alignment vertical="center"/>
    </xf>
    <xf numFmtId="0" fontId="42" fillId="0" borderId="0" xfId="0" applyFont="1" applyAlignment="1">
      <alignment horizontal="center"/>
    </xf>
    <xf numFmtId="0" fontId="42" fillId="27" borderId="42" xfId="0" applyFont="1" applyFill="1" applyBorder="1" applyAlignment="1">
      <alignment horizontal="center" wrapText="1"/>
    </xf>
    <xf numFmtId="0" fontId="32" fillId="26" borderId="22" xfId="0" applyFont="1" applyFill="1" applyBorder="1" applyAlignment="1">
      <alignment horizontal="center" wrapText="1"/>
    </xf>
    <xf numFmtId="3" fontId="32" fillId="0" borderId="35" xfId="0" applyNumberFormat="1" applyFont="1" applyBorder="1" applyAlignment="1">
      <alignment horizontal="center" wrapText="1"/>
    </xf>
    <xf numFmtId="165" fontId="47" fillId="26" borderId="21" xfId="0" applyNumberFormat="1" applyFont="1" applyFill="1" applyBorder="1" applyAlignment="1">
      <alignment horizontal="right" vertical="center"/>
    </xf>
    <xf numFmtId="3" fontId="47" fillId="26" borderId="21" xfId="0" applyNumberFormat="1" applyFont="1" applyFill="1" applyBorder="1" applyAlignment="1">
      <alignment horizontal="center" vertical="center"/>
    </xf>
    <xf numFmtId="3" fontId="32" fillId="28" borderId="19" xfId="0" applyNumberFormat="1" applyFont="1" applyFill="1" applyBorder="1" applyAlignment="1">
      <alignment horizontal="center" wrapText="1"/>
    </xf>
    <xf numFmtId="0" fontId="7" fillId="0" borderId="31" xfId="0" applyFont="1" applyBorder="1" applyAlignment="1">
      <alignment horizontal="left" vertical="center"/>
    </xf>
    <xf numFmtId="3" fontId="32" fillId="24" borderId="44" xfId="0" applyNumberFormat="1" applyFont="1" applyFill="1" applyBorder="1"/>
    <xf numFmtId="165" fontId="32" fillId="24" borderId="18" xfId="0" applyNumberFormat="1" applyFont="1" applyFill="1" applyBorder="1" applyAlignment="1">
      <alignment horizontal="center" wrapText="1"/>
    </xf>
    <xf numFmtId="165" fontId="34" fillId="24" borderId="36" xfId="0" applyNumberFormat="1" applyFont="1" applyFill="1" applyBorder="1"/>
    <xf numFmtId="3" fontId="32" fillId="24" borderId="36" xfId="0" applyNumberFormat="1" applyFont="1" applyFill="1" applyBorder="1"/>
    <xf numFmtId="0" fontId="11" fillId="0" borderId="0" xfId="0" applyFont="1" applyAlignment="1">
      <alignment horizontal="left"/>
    </xf>
    <xf numFmtId="3" fontId="32" fillId="0" borderId="37" xfId="0" applyNumberFormat="1" applyFont="1" applyBorder="1" applyAlignment="1">
      <alignment vertical="center"/>
    </xf>
    <xf numFmtId="165" fontId="42" fillId="0" borderId="0" xfId="0" applyNumberFormat="1" applyFont="1" applyAlignment="1">
      <alignment horizontal="right" vertical="center"/>
    </xf>
    <xf numFmtId="3" fontId="32" fillId="0" borderId="11" xfId="0" applyNumberFormat="1" applyFont="1" applyBorder="1" applyAlignment="1">
      <alignment vertical="center"/>
    </xf>
    <xf numFmtId="165" fontId="32" fillId="0" borderId="16" xfId="0" applyNumberFormat="1" applyFont="1" applyBorder="1" applyAlignment="1">
      <alignment vertical="center"/>
    </xf>
    <xf numFmtId="165" fontId="32" fillId="0" borderId="11" xfId="0" applyNumberFormat="1" applyFont="1" applyBorder="1" applyAlignment="1">
      <alignment vertical="center"/>
    </xf>
    <xf numFmtId="165" fontId="32" fillId="0" borderId="12" xfId="0" applyNumberFormat="1" applyFont="1" applyBorder="1" applyAlignment="1">
      <alignment vertical="center"/>
    </xf>
    <xf numFmtId="165" fontId="42" fillId="0" borderId="0" xfId="0" applyNumberFormat="1" applyFont="1" applyAlignment="1">
      <alignment vertical="center"/>
    </xf>
    <xf numFmtId="0" fontId="42" fillId="27" borderId="30" xfId="0" applyFont="1" applyFill="1" applyBorder="1" applyAlignment="1">
      <alignment horizontal="center" wrapText="1"/>
    </xf>
    <xf numFmtId="0" fontId="32" fillId="26" borderId="33" xfId="0" applyFont="1" applyFill="1" applyBorder="1" applyAlignment="1">
      <alignment horizontal="center" wrapText="1"/>
    </xf>
    <xf numFmtId="3" fontId="32" fillId="28" borderId="41" xfId="0" applyNumberFormat="1" applyFont="1" applyFill="1" applyBorder="1" applyAlignment="1">
      <alignment horizontal="center" wrapText="1"/>
    </xf>
    <xf numFmtId="0" fontId="34" fillId="24" borderId="30" xfId="0" applyFont="1" applyFill="1" applyBorder="1" applyAlignment="1">
      <alignment vertical="center" wrapText="1"/>
    </xf>
    <xf numFmtId="0" fontId="2" fillId="25" borderId="0" xfId="82" applyFill="1" applyAlignment="1">
      <alignment horizontal="center" wrapText="1"/>
    </xf>
    <xf numFmtId="165" fontId="2" fillId="25" borderId="0" xfId="82" applyNumberFormat="1" applyFill="1"/>
    <xf numFmtId="9" fontId="2" fillId="25" borderId="0" xfId="91" applyFont="1" applyFill="1" applyBorder="1"/>
    <xf numFmtId="0" fontId="42" fillId="25" borderId="0" xfId="82" applyFont="1" applyFill="1"/>
    <xf numFmtId="165" fontId="5" fillId="25" borderId="0" xfId="82" applyNumberFormat="1" applyFont="1" applyFill="1"/>
    <xf numFmtId="165" fontId="5" fillId="25" borderId="0" xfId="82" applyNumberFormat="1" applyFont="1" applyFill="1" applyAlignment="1">
      <alignment horizontal="right"/>
    </xf>
    <xf numFmtId="0" fontId="7" fillId="25" borderId="0" xfId="82" applyFont="1" applyFill="1"/>
    <xf numFmtId="3" fontId="32" fillId="0" borderId="14" xfId="0" applyNumberFormat="1" applyFont="1" applyBorder="1" applyAlignment="1">
      <alignment vertical="center"/>
    </xf>
    <xf numFmtId="3" fontId="32" fillId="0" borderId="46" xfId="0" applyNumberFormat="1" applyFont="1" applyBorder="1" applyAlignment="1">
      <alignment vertical="center"/>
    </xf>
    <xf numFmtId="165" fontId="32" fillId="0" borderId="28" xfId="0" applyNumberFormat="1" applyFont="1" applyBorder="1" applyAlignment="1">
      <alignment vertical="center"/>
    </xf>
    <xf numFmtId="165" fontId="32" fillId="0" borderId="14" xfId="0" applyNumberFormat="1" applyFont="1" applyBorder="1" applyAlignment="1">
      <alignment vertical="center"/>
    </xf>
    <xf numFmtId="3" fontId="32" fillId="0" borderId="16" xfId="0" applyNumberFormat="1" applyFont="1" applyBorder="1" applyAlignment="1">
      <alignment vertical="center"/>
    </xf>
    <xf numFmtId="3" fontId="32" fillId="0" borderId="28" xfId="0" applyNumberFormat="1" applyFont="1" applyBorder="1" applyAlignment="1">
      <alignment vertical="center"/>
    </xf>
    <xf numFmtId="0" fontId="7" fillId="0" borderId="11" xfId="0" applyFont="1" applyBorder="1" applyAlignment="1">
      <alignment horizontal="left" vertical="center"/>
    </xf>
    <xf numFmtId="165" fontId="32" fillId="30" borderId="11" xfId="0" applyNumberFormat="1" applyFont="1" applyFill="1" applyBorder="1" applyAlignment="1">
      <alignment horizontal="right" vertical="center"/>
    </xf>
    <xf numFmtId="0" fontId="7" fillId="0" borderId="16" xfId="0" applyFont="1" applyBorder="1" applyAlignment="1">
      <alignment horizontal="left" vertical="center"/>
    </xf>
    <xf numFmtId="0" fontId="32" fillId="30" borderId="11" xfId="0" applyFont="1" applyFill="1" applyBorder="1" applyAlignment="1">
      <alignment horizontal="right" vertical="center"/>
    </xf>
    <xf numFmtId="0" fontId="48" fillId="25" borderId="0" xfId="0" applyFont="1" applyFill="1"/>
    <xf numFmtId="0" fontId="6" fillId="25" borderId="0" xfId="0" applyFont="1" applyFill="1"/>
    <xf numFmtId="0" fontId="7" fillId="25" borderId="0" xfId="0" applyFont="1" applyFill="1"/>
    <xf numFmtId="166" fontId="32" fillId="0" borderId="16" xfId="56" applyNumberFormat="1" applyFont="1" applyBorder="1" applyAlignment="1">
      <alignment vertical="center"/>
    </xf>
    <xf numFmtId="166" fontId="32" fillId="0" borderId="11" xfId="56" applyNumberFormat="1" applyFont="1" applyBorder="1" applyAlignment="1">
      <alignment vertical="center"/>
    </xf>
    <xf numFmtId="166" fontId="32" fillId="0" borderId="12" xfId="56" applyNumberFormat="1" applyFont="1" applyBorder="1" applyAlignment="1">
      <alignment vertical="center"/>
    </xf>
    <xf numFmtId="166" fontId="32" fillId="0" borderId="28" xfId="56" applyNumberFormat="1" applyFont="1" applyBorder="1" applyAlignment="1">
      <alignment vertical="center"/>
    </xf>
    <xf numFmtId="166" fontId="32" fillId="0" borderId="14" xfId="56" applyNumberFormat="1" applyFont="1" applyBorder="1" applyAlignment="1">
      <alignment vertical="center"/>
    </xf>
    <xf numFmtId="166" fontId="34" fillId="24" borderId="39" xfId="56" applyNumberFormat="1" applyFont="1" applyFill="1" applyBorder="1"/>
    <xf numFmtId="166" fontId="34" fillId="24" borderId="36" xfId="56" applyNumberFormat="1" applyFont="1" applyFill="1" applyBorder="1"/>
    <xf numFmtId="165" fontId="34" fillId="26" borderId="47" xfId="0" applyNumberFormat="1" applyFont="1" applyFill="1" applyBorder="1" applyAlignment="1">
      <alignment vertical="center"/>
    </xf>
    <xf numFmtId="0" fontId="7" fillId="25" borderId="0" xfId="0" applyFont="1" applyFill="1" applyAlignment="1">
      <alignment horizontal="left"/>
    </xf>
    <xf numFmtId="0" fontId="33" fillId="0" borderId="0" xfId="0" applyFont="1"/>
    <xf numFmtId="3" fontId="32" fillId="24" borderId="39" xfId="0" applyNumberFormat="1" applyFont="1" applyFill="1" applyBorder="1"/>
    <xf numFmtId="165" fontId="32" fillId="24" borderId="43" xfId="0" applyNumberFormat="1" applyFont="1" applyFill="1" applyBorder="1" applyAlignment="1">
      <alignment horizontal="right"/>
    </xf>
    <xf numFmtId="3" fontId="0" fillId="0" borderId="0" xfId="0" applyNumberFormat="1" applyAlignment="1">
      <alignment horizontal="right"/>
    </xf>
    <xf numFmtId="165" fontId="0" fillId="0" borderId="0" xfId="0" applyNumberFormat="1"/>
    <xf numFmtId="10" fontId="7" fillId="30" borderId="48" xfId="82" applyNumberFormat="1" applyFont="1" applyFill="1" applyBorder="1" applyProtection="1">
      <protection locked="0"/>
    </xf>
    <xf numFmtId="44" fontId="7" fillId="30" borderId="48" xfId="82" applyNumberFormat="1" applyFont="1" applyFill="1" applyBorder="1" applyProtection="1">
      <protection locked="0"/>
    </xf>
    <xf numFmtId="4" fontId="7" fillId="30" borderId="48" xfId="82" applyNumberFormat="1" applyFont="1" applyFill="1" applyBorder="1" applyAlignment="1" applyProtection="1">
      <alignment horizontal="right"/>
      <protection locked="0"/>
    </xf>
    <xf numFmtId="0" fontId="7" fillId="30" borderId="48" xfId="82" applyFont="1" applyFill="1" applyBorder="1" applyProtection="1">
      <protection locked="0"/>
    </xf>
    <xf numFmtId="10" fontId="32" fillId="30" borderId="53" xfId="0" applyNumberFormat="1" applyFont="1" applyFill="1" applyBorder="1" applyAlignment="1" applyProtection="1">
      <alignment horizontal="right"/>
      <protection locked="0"/>
    </xf>
    <xf numFmtId="10" fontId="32" fillId="30" borderId="0" xfId="0" applyNumberFormat="1" applyFont="1" applyFill="1" applyAlignment="1" applyProtection="1">
      <alignment horizontal="right"/>
      <protection locked="0"/>
    </xf>
    <xf numFmtId="0" fontId="7" fillId="0" borderId="54" xfId="82" applyFont="1" applyBorder="1" applyAlignment="1">
      <alignment vertical="top"/>
    </xf>
    <xf numFmtId="0" fontId="7" fillId="30" borderId="54" xfId="82" applyFont="1" applyFill="1" applyBorder="1" applyProtection="1">
      <protection locked="0"/>
    </xf>
    <xf numFmtId="44" fontId="7" fillId="25" borderId="55" xfId="82" applyNumberFormat="1" applyFont="1" applyFill="1" applyBorder="1" applyProtection="1">
      <protection locked="0"/>
    </xf>
    <xf numFmtId="0" fontId="8" fillId="0" borderId="27" xfId="82" applyFont="1" applyBorder="1"/>
    <xf numFmtId="0" fontId="8" fillId="0" borderId="20" xfId="82" applyFont="1" applyBorder="1"/>
    <xf numFmtId="0" fontId="8" fillId="0" borderId="20" xfId="82" applyFont="1" applyBorder="1" applyAlignment="1">
      <alignment horizontal="center" wrapText="1"/>
    </xf>
    <xf numFmtId="0" fontId="8" fillId="0" borderId="29" xfId="82" applyFont="1" applyBorder="1" applyAlignment="1">
      <alignment horizontal="center" wrapText="1"/>
    </xf>
    <xf numFmtId="0" fontId="7" fillId="0" borderId="56" xfId="72" applyFont="1" applyFill="1" applyBorder="1" applyAlignment="1" applyProtection="1">
      <alignment horizontal="left"/>
    </xf>
    <xf numFmtId="44" fontId="8" fillId="25" borderId="50" xfId="82" applyNumberFormat="1" applyFont="1" applyFill="1" applyBorder="1" applyProtection="1">
      <protection locked="0"/>
    </xf>
    <xf numFmtId="0" fontId="8" fillId="25" borderId="50" xfId="82" applyFont="1" applyFill="1" applyBorder="1" applyProtection="1">
      <protection locked="0"/>
    </xf>
    <xf numFmtId="0" fontId="32" fillId="0" borderId="57" xfId="0" applyFont="1" applyBorder="1"/>
    <xf numFmtId="0" fontId="8" fillId="25" borderId="13" xfId="82" applyFont="1" applyFill="1" applyBorder="1" applyAlignment="1">
      <alignment horizontal="right" wrapText="1"/>
    </xf>
    <xf numFmtId="0" fontId="8" fillId="25" borderId="0" xfId="82" applyFont="1" applyFill="1" applyAlignment="1">
      <alignment horizontal="right" wrapText="1"/>
    </xf>
    <xf numFmtId="0" fontId="8" fillId="25" borderId="17" xfId="82" applyFont="1" applyFill="1" applyBorder="1" applyAlignment="1">
      <alignment horizontal="right" wrapText="1"/>
    </xf>
    <xf numFmtId="0" fontId="32" fillId="25" borderId="0" xfId="0" applyFont="1" applyFill="1"/>
    <xf numFmtId="0" fontId="2" fillId="25" borderId="0" xfId="82" applyFill="1"/>
    <xf numFmtId="4" fontId="7" fillId="25" borderId="0" xfId="82" applyNumberFormat="1" applyFont="1" applyFill="1" applyAlignment="1" applyProtection="1">
      <alignment horizontal="right"/>
      <protection locked="0"/>
    </xf>
    <xf numFmtId="3" fontId="32" fillId="0" borderId="50" xfId="0" applyNumberFormat="1" applyFont="1" applyBorder="1" applyAlignment="1">
      <alignment vertical="center"/>
    </xf>
    <xf numFmtId="0" fontId="39" fillId="27" borderId="55" xfId="0" applyFont="1" applyFill="1" applyBorder="1" applyAlignment="1">
      <alignment vertical="center"/>
    </xf>
    <xf numFmtId="0" fontId="40" fillId="31" borderId="54" xfId="0" applyFont="1" applyFill="1" applyBorder="1"/>
    <xf numFmtId="0" fontId="49" fillId="0" borderId="0" xfId="0" applyFont="1"/>
    <xf numFmtId="3" fontId="2" fillId="25" borderId="0" xfId="82" applyNumberFormat="1" applyFill="1" applyAlignment="1">
      <alignment horizontal="center" wrapText="1"/>
    </xf>
    <xf numFmtId="3" fontId="2" fillId="25" borderId="0" xfId="82" applyNumberFormat="1" applyFill="1"/>
    <xf numFmtId="3" fontId="2" fillId="25" borderId="0" xfId="82" applyNumberFormat="1" applyFill="1" applyAlignment="1">
      <alignment horizontal="right"/>
    </xf>
    <xf numFmtId="164" fontId="2" fillId="25" borderId="0" xfId="82" applyNumberFormat="1" applyFill="1"/>
    <xf numFmtId="0" fontId="51" fillId="0" borderId="0" xfId="0" applyFont="1"/>
    <xf numFmtId="44" fontId="7" fillId="25" borderId="0" xfId="82" applyNumberFormat="1" applyFont="1" applyFill="1" applyProtection="1">
      <protection locked="0"/>
    </xf>
    <xf numFmtId="0" fontId="7" fillId="25" borderId="0" xfId="82" applyFont="1" applyFill="1" applyProtection="1">
      <protection locked="0"/>
    </xf>
    <xf numFmtId="44" fontId="8" fillId="25" borderId="0" xfId="82" applyNumberFormat="1" applyFont="1" applyFill="1" applyProtection="1">
      <protection locked="0"/>
    </xf>
    <xf numFmtId="0" fontId="8" fillId="25" borderId="0" xfId="82" applyFont="1" applyFill="1" applyProtection="1">
      <protection locked="0"/>
    </xf>
    <xf numFmtId="0" fontId="11" fillId="25" borderId="0" xfId="82" applyFont="1" applyFill="1" applyAlignment="1">
      <alignment horizontal="left"/>
    </xf>
    <xf numFmtId="0" fontId="2" fillId="25" borderId="0" xfId="82" applyFill="1" applyAlignment="1">
      <alignment horizontal="left"/>
    </xf>
    <xf numFmtId="0" fontId="8" fillId="25" borderId="0" xfId="82" applyFont="1" applyFill="1"/>
    <xf numFmtId="0" fontId="8" fillId="25" borderId="0" xfId="82" applyFont="1" applyFill="1" applyAlignment="1">
      <alignment horizontal="center" wrapText="1"/>
    </xf>
    <xf numFmtId="0" fontId="7" fillId="25" borderId="0" xfId="82" applyFont="1" applyFill="1" applyAlignment="1">
      <alignment vertical="top"/>
    </xf>
    <xf numFmtId="10" fontId="7" fillId="25" borderId="0" xfId="82" applyNumberFormat="1" applyFont="1" applyFill="1" applyProtection="1">
      <protection locked="0"/>
    </xf>
    <xf numFmtId="0" fontId="7" fillId="25" borderId="0" xfId="72" applyFont="1" applyFill="1" applyBorder="1" applyAlignment="1" applyProtection="1">
      <alignment horizontal="left"/>
    </xf>
    <xf numFmtId="0" fontId="31" fillId="25" borderId="0" xfId="72" applyFill="1" applyBorder="1" applyAlignment="1" applyProtection="1"/>
    <xf numFmtId="0" fontId="52" fillId="25" borderId="0" xfId="82" applyFont="1" applyFill="1" applyAlignment="1">
      <alignment horizontal="left"/>
    </xf>
    <xf numFmtId="164" fontId="2" fillId="25" borderId="0" xfId="82" applyNumberFormat="1" applyFill="1" applyAlignment="1">
      <alignment horizontal="right"/>
    </xf>
    <xf numFmtId="0" fontId="38" fillId="25" borderId="0" xfId="0" applyFont="1" applyFill="1"/>
    <xf numFmtId="0" fontId="42" fillId="25" borderId="0" xfId="82" applyFont="1" applyFill="1" applyAlignment="1">
      <alignment horizontal="left"/>
    </xf>
    <xf numFmtId="3" fontId="32" fillId="0" borderId="48" xfId="0" applyNumberFormat="1" applyFont="1" applyBorder="1" applyAlignment="1">
      <alignment vertical="center"/>
    </xf>
    <xf numFmtId="0" fontId="42" fillId="25" borderId="0" xfId="0" applyFont="1" applyFill="1" applyAlignment="1">
      <alignment vertical="center"/>
    </xf>
    <xf numFmtId="3" fontId="42" fillId="0" borderId="0" xfId="0" applyNumberFormat="1" applyFont="1" applyAlignment="1" applyProtection="1">
      <alignment horizontal="center" vertical="center"/>
      <protection locked="0"/>
    </xf>
    <xf numFmtId="0" fontId="5" fillId="0" borderId="53" xfId="82" applyFont="1" applyBorder="1" applyAlignment="1">
      <alignment horizontal="center" wrapText="1"/>
    </xf>
    <xf numFmtId="0" fontId="5" fillId="0" borderId="0" xfId="82" applyFont="1" applyAlignment="1">
      <alignment horizontal="left" vertical="top"/>
    </xf>
    <xf numFmtId="0" fontId="2" fillId="0" borderId="45" xfId="82" applyBorder="1" applyAlignment="1">
      <alignment vertical="top"/>
    </xf>
    <xf numFmtId="0" fontId="2" fillId="0" borderId="51" xfId="82" applyBorder="1"/>
    <xf numFmtId="0" fontId="39" fillId="27" borderId="0" xfId="0" applyFont="1" applyFill="1" applyAlignment="1">
      <alignment horizontal="left" vertical="center"/>
    </xf>
    <xf numFmtId="0" fontId="34" fillId="24" borderId="23" xfId="0" applyFont="1" applyFill="1" applyBorder="1" applyAlignment="1">
      <alignment vertical="center" wrapText="1"/>
    </xf>
    <xf numFmtId="0" fontId="7" fillId="0" borderId="54" xfId="0" applyFont="1" applyBorder="1" applyAlignment="1">
      <alignment horizontal="left" vertical="center"/>
    </xf>
    <xf numFmtId="0" fontId="7" fillId="0" borderId="48" xfId="0" applyFont="1" applyBorder="1" applyAlignment="1">
      <alignment horizontal="left" vertical="center"/>
    </xf>
    <xf numFmtId="0" fontId="8" fillId="24" borderId="39" xfId="0" applyFont="1" applyFill="1" applyBorder="1" applyAlignment="1">
      <alignment horizontal="left" vertical="center" wrapText="1"/>
    </xf>
    <xf numFmtId="0" fontId="8" fillId="26" borderId="21" xfId="0" applyFont="1" applyFill="1" applyBorder="1" applyAlignment="1">
      <alignment horizontal="left" vertical="center" wrapText="1"/>
    </xf>
    <xf numFmtId="165" fontId="32" fillId="30" borderId="48" xfId="0" applyNumberFormat="1" applyFont="1" applyFill="1" applyBorder="1" applyAlignment="1">
      <alignment horizontal="right" vertical="center"/>
    </xf>
    <xf numFmtId="165" fontId="32" fillId="0" borderId="59" xfId="0" applyNumberFormat="1" applyFont="1" applyBorder="1" applyAlignment="1">
      <alignment vertical="center"/>
    </xf>
    <xf numFmtId="165" fontId="32" fillId="0" borderId="50" xfId="0" applyNumberFormat="1" applyFont="1" applyBorder="1" applyAlignment="1">
      <alignment vertical="center"/>
    </xf>
    <xf numFmtId="165" fontId="32" fillId="30" borderId="61" xfId="0" applyNumberFormat="1" applyFont="1" applyFill="1" applyBorder="1" applyAlignment="1">
      <alignment horizontal="right" vertical="center"/>
    </xf>
    <xf numFmtId="3" fontId="32" fillId="0" borderId="60" xfId="0" applyNumberFormat="1" applyFont="1" applyBorder="1" applyAlignment="1">
      <alignment vertical="center"/>
    </xf>
    <xf numFmtId="165" fontId="32" fillId="0" borderId="60" xfId="0" applyNumberFormat="1" applyFont="1" applyBorder="1" applyAlignment="1">
      <alignment vertical="center"/>
    </xf>
    <xf numFmtId="0" fontId="7" fillId="0" borderId="32" xfId="0" applyFont="1" applyBorder="1" applyAlignment="1">
      <alignment horizontal="left" vertical="center"/>
    </xf>
    <xf numFmtId="0" fontId="8" fillId="24" borderId="45" xfId="0" applyFont="1" applyFill="1" applyBorder="1" applyAlignment="1">
      <alignment horizontal="left" vertical="center" wrapText="1"/>
    </xf>
    <xf numFmtId="0" fontId="8" fillId="24" borderId="51" xfId="0" applyFont="1" applyFill="1" applyBorder="1" applyAlignment="1">
      <alignment horizontal="left" vertical="center" wrapText="1"/>
    </xf>
    <xf numFmtId="0" fontId="7" fillId="24" borderId="54" xfId="0" applyFont="1" applyFill="1" applyBorder="1" applyAlignment="1">
      <alignment horizontal="left" vertical="center"/>
    </xf>
    <xf numFmtId="0" fontId="7" fillId="24" borderId="48" xfId="0" applyFont="1" applyFill="1" applyBorder="1" applyAlignment="1">
      <alignment horizontal="left" vertical="center"/>
    </xf>
    <xf numFmtId="0" fontId="7" fillId="24" borderId="50" xfId="0" applyFont="1" applyFill="1" applyBorder="1" applyAlignment="1">
      <alignment horizontal="left" vertical="center"/>
    </xf>
    <xf numFmtId="165" fontId="7" fillId="0" borderId="50" xfId="0" applyNumberFormat="1" applyFont="1" applyBorder="1" applyAlignment="1">
      <alignment horizontal="right" vertical="center"/>
    </xf>
    <xf numFmtId="3" fontId="32" fillId="0" borderId="62" xfId="0" applyNumberFormat="1" applyFont="1" applyBorder="1" applyAlignment="1">
      <alignment vertical="center"/>
    </xf>
    <xf numFmtId="165" fontId="32" fillId="24" borderId="63" xfId="0" applyNumberFormat="1" applyFont="1" applyFill="1" applyBorder="1" applyAlignment="1">
      <alignment horizontal="right"/>
    </xf>
    <xf numFmtId="3" fontId="32" fillId="24" borderId="51" xfId="0" applyNumberFormat="1" applyFont="1" applyFill="1" applyBorder="1"/>
    <xf numFmtId="3" fontId="32" fillId="24" borderId="64" xfId="0" applyNumberFormat="1" applyFont="1" applyFill="1" applyBorder="1"/>
    <xf numFmtId="3" fontId="32" fillId="24" borderId="52" xfId="0" applyNumberFormat="1" applyFont="1" applyFill="1" applyBorder="1"/>
    <xf numFmtId="3" fontId="32" fillId="24" borderId="48" xfId="0" applyNumberFormat="1" applyFont="1" applyFill="1" applyBorder="1"/>
    <xf numFmtId="3" fontId="32" fillId="0" borderId="62" xfId="0" applyNumberFormat="1" applyFont="1" applyBorder="1" applyAlignment="1">
      <alignment horizontal="center" wrapText="1"/>
    </xf>
    <xf numFmtId="3" fontId="32" fillId="0" borderId="62" xfId="0" applyNumberFormat="1" applyFont="1" applyBorder="1"/>
    <xf numFmtId="3" fontId="32" fillId="0" borderId="54" xfId="0" applyNumberFormat="1" applyFont="1" applyBorder="1" applyAlignment="1">
      <alignment vertical="center"/>
    </xf>
    <xf numFmtId="3" fontId="32" fillId="24" borderId="37" xfId="0" applyNumberFormat="1" applyFont="1" applyFill="1" applyBorder="1"/>
    <xf numFmtId="1" fontId="32" fillId="30" borderId="48" xfId="0" applyNumberFormat="1" applyFont="1" applyFill="1" applyBorder="1" applyAlignment="1">
      <alignment horizontal="right" vertical="center"/>
    </xf>
    <xf numFmtId="0" fontId="42" fillId="27" borderId="65" xfId="0" applyFont="1" applyFill="1" applyBorder="1" applyAlignment="1">
      <alignment horizontal="center" wrapText="1"/>
    </xf>
    <xf numFmtId="9" fontId="32" fillId="30" borderId="48" xfId="91" applyFont="1" applyFill="1" applyBorder="1" applyAlignment="1">
      <alignment horizontal="right" vertical="center"/>
    </xf>
    <xf numFmtId="9" fontId="32" fillId="30" borderId="61" xfId="91" applyFont="1" applyFill="1" applyBorder="1" applyAlignment="1">
      <alignment horizontal="right" vertical="center"/>
    </xf>
    <xf numFmtId="3" fontId="32" fillId="24" borderId="50" xfId="0" applyNumberFormat="1" applyFont="1" applyFill="1" applyBorder="1"/>
    <xf numFmtId="0" fontId="7" fillId="25" borderId="0" xfId="0" applyFont="1" applyFill="1" applyAlignment="1">
      <alignment vertical="center"/>
    </xf>
    <xf numFmtId="0" fontId="7" fillId="25" borderId="11" xfId="0" applyFont="1" applyFill="1" applyBorder="1" applyAlignment="1">
      <alignment vertical="center" wrapText="1"/>
    </xf>
    <xf numFmtId="164" fontId="2" fillId="30" borderId="53" xfId="82" applyNumberFormat="1" applyFill="1" applyBorder="1" applyProtection="1">
      <protection locked="0"/>
    </xf>
    <xf numFmtId="0" fontId="45" fillId="25" borderId="0" xfId="0" applyFont="1" applyFill="1" applyAlignment="1">
      <alignment horizontal="left"/>
    </xf>
    <xf numFmtId="3" fontId="42" fillId="25" borderId="0" xfId="0" applyNumberFormat="1" applyFont="1" applyFill="1"/>
    <xf numFmtId="0" fontId="42" fillId="25" borderId="0" xfId="0" applyFont="1" applyFill="1"/>
    <xf numFmtId="0" fontId="32" fillId="26" borderId="0" xfId="0" applyFont="1" applyFill="1"/>
    <xf numFmtId="0" fontId="45" fillId="25" borderId="0" xfId="0" applyFont="1" applyFill="1" applyAlignment="1">
      <alignment horizontal="left" vertical="center"/>
    </xf>
    <xf numFmtId="3" fontId="42" fillId="25" borderId="0" xfId="0" applyNumberFormat="1" applyFont="1" applyFill="1" applyAlignment="1">
      <alignment vertical="center"/>
    </xf>
    <xf numFmtId="165" fontId="42" fillId="25" borderId="0" xfId="0" applyNumberFormat="1" applyFont="1" applyFill="1" applyAlignment="1">
      <alignment horizontal="right" vertical="center"/>
    </xf>
    <xf numFmtId="0" fontId="32" fillId="26" borderId="0" xfId="0" applyFont="1" applyFill="1" applyAlignment="1">
      <alignment vertical="center"/>
    </xf>
    <xf numFmtId="0" fontId="0" fillId="25" borderId="0" xfId="0" applyFill="1"/>
    <xf numFmtId="0" fontId="0" fillId="26" borderId="0" xfId="0" applyFill="1"/>
    <xf numFmtId="0" fontId="0" fillId="0" borderId="82" xfId="0" applyBorder="1"/>
    <xf numFmtId="0" fontId="0" fillId="0" borderId="90" xfId="0" applyBorder="1"/>
    <xf numFmtId="0" fontId="0" fillId="0" borderId="17" xfId="0" applyBorder="1"/>
    <xf numFmtId="0" fontId="0" fillId="0" borderId="13" xfId="0" applyBorder="1"/>
    <xf numFmtId="0" fontId="0" fillId="0" borderId="29" xfId="0" applyBorder="1"/>
    <xf numFmtId="0" fontId="0" fillId="0" borderId="10" xfId="0" applyBorder="1"/>
    <xf numFmtId="0" fontId="0" fillId="0" borderId="27" xfId="0" applyBorder="1"/>
    <xf numFmtId="0" fontId="0" fillId="0" borderId="89" xfId="0" applyBorder="1"/>
    <xf numFmtId="3" fontId="0" fillId="0" borderId="0" xfId="0" applyNumberFormat="1"/>
    <xf numFmtId="0" fontId="0" fillId="0" borderId="91" xfId="0" applyBorder="1"/>
    <xf numFmtId="168" fontId="48" fillId="0" borderId="82" xfId="113" applyNumberFormat="1" applyFont="1" applyFill="1" applyBorder="1" applyProtection="1"/>
    <xf numFmtId="0" fontId="0" fillId="0" borderId="75" xfId="0" applyBorder="1" applyAlignment="1">
      <alignment horizontal="center"/>
    </xf>
    <xf numFmtId="168" fontId="50" fillId="0" borderId="13" xfId="82" applyNumberFormat="1" applyFont="1" applyBorder="1"/>
    <xf numFmtId="168" fontId="48" fillId="0" borderId="13" xfId="82" applyNumberFormat="1" applyFont="1" applyBorder="1"/>
    <xf numFmtId="9" fontId="0" fillId="0" borderId="70" xfId="0" applyNumberFormat="1" applyBorder="1"/>
    <xf numFmtId="9" fontId="30" fillId="0" borderId="70" xfId="91" applyFont="1" applyFill="1" applyBorder="1" applyAlignment="1" applyProtection="1">
      <alignment horizontal="right" vertical="center"/>
      <protection locked="0"/>
    </xf>
    <xf numFmtId="0" fontId="39" fillId="27" borderId="0" xfId="0" applyFont="1" applyFill="1" applyAlignment="1">
      <alignment vertical="center"/>
    </xf>
    <xf numFmtId="0" fontId="54" fillId="24" borderId="26" xfId="0" applyFont="1" applyFill="1" applyBorder="1" applyAlignment="1">
      <alignment horizontal="center" vertical="center"/>
    </xf>
    <xf numFmtId="0" fontId="39" fillId="24" borderId="49" xfId="0" applyFont="1" applyFill="1" applyBorder="1" applyAlignment="1">
      <alignment vertical="center"/>
    </xf>
    <xf numFmtId="168" fontId="48" fillId="0" borderId="75" xfId="113" applyNumberFormat="1" applyFont="1" applyFill="1" applyBorder="1" applyProtection="1"/>
    <xf numFmtId="0" fontId="55" fillId="0" borderId="0" xfId="0" applyFont="1" applyAlignment="1">
      <alignment vertical="center"/>
    </xf>
    <xf numFmtId="168" fontId="48" fillId="0" borderId="71" xfId="113" applyNumberFormat="1" applyFont="1" applyFill="1" applyBorder="1" applyProtection="1"/>
    <xf numFmtId="168" fontId="0" fillId="0" borderId="0" xfId="0" applyNumberFormat="1"/>
    <xf numFmtId="43" fontId="0" fillId="0" borderId="0" xfId="0" applyNumberFormat="1"/>
    <xf numFmtId="0" fontId="49" fillId="24" borderId="84" xfId="0" applyFont="1" applyFill="1" applyBorder="1" applyAlignment="1">
      <alignment horizontal="center"/>
    </xf>
    <xf numFmtId="0" fontId="49" fillId="24" borderId="92" xfId="82" applyFont="1" applyFill="1" applyBorder="1" applyAlignment="1">
      <alignment horizontal="center"/>
    </xf>
    <xf numFmtId="0" fontId="49" fillId="24" borderId="92" xfId="109" applyFont="1" applyFill="1" applyBorder="1" applyAlignment="1">
      <alignment horizontal="center" wrapText="1"/>
    </xf>
    <xf numFmtId="3" fontId="49" fillId="24" borderId="92" xfId="109" applyNumberFormat="1" applyFont="1" applyFill="1" applyBorder="1" applyAlignment="1">
      <alignment horizontal="center" wrapText="1"/>
    </xf>
    <xf numFmtId="0" fontId="49" fillId="24" borderId="81" xfId="109" applyFont="1" applyFill="1" applyBorder="1" applyAlignment="1">
      <alignment horizontal="center" wrapText="1"/>
    </xf>
    <xf numFmtId="0" fontId="49" fillId="24" borderId="84" xfId="0" applyFont="1" applyFill="1" applyBorder="1" applyAlignment="1">
      <alignment horizontal="center" wrapText="1"/>
    </xf>
    <xf numFmtId="0" fontId="49" fillId="24" borderId="81" xfId="0" applyFont="1" applyFill="1" applyBorder="1" applyAlignment="1">
      <alignment horizontal="center" wrapText="1"/>
    </xf>
    <xf numFmtId="0" fontId="0" fillId="0" borderId="67" xfId="0" applyBorder="1" applyAlignment="1">
      <alignment horizontal="center"/>
    </xf>
    <xf numFmtId="168" fontId="48" fillId="0" borderId="20" xfId="113" applyNumberFormat="1" applyFont="1" applyFill="1" applyBorder="1" applyProtection="1"/>
    <xf numFmtId="168" fontId="48" fillId="0" borderId="20" xfId="82" applyNumberFormat="1" applyFont="1" applyBorder="1"/>
    <xf numFmtId="3" fontId="48" fillId="0" borderId="20" xfId="82" applyNumberFormat="1" applyFont="1" applyBorder="1" applyAlignment="1">
      <alignment horizontal="right"/>
    </xf>
    <xf numFmtId="168" fontId="48" fillId="0" borderId="69" xfId="82" applyNumberFormat="1" applyFont="1" applyBorder="1"/>
    <xf numFmtId="9" fontId="0" fillId="0" borderId="69" xfId="0" applyNumberFormat="1" applyBorder="1"/>
    <xf numFmtId="0" fontId="38" fillId="27" borderId="0" xfId="0" applyFont="1" applyFill="1"/>
    <xf numFmtId="0" fontId="56" fillId="27" borderId="0" xfId="0" applyFont="1" applyFill="1"/>
    <xf numFmtId="0" fontId="57" fillId="0" borderId="0" xfId="0" applyFont="1"/>
    <xf numFmtId="0" fontId="58" fillId="0" borderId="0" xfId="0" applyFont="1" applyAlignment="1">
      <alignment vertical="center"/>
    </xf>
    <xf numFmtId="0" fontId="59" fillId="0" borderId="0" xfId="0" applyFont="1"/>
    <xf numFmtId="0" fontId="60" fillId="0" borderId="0" xfId="0" applyFont="1"/>
    <xf numFmtId="17" fontId="61" fillId="0" borderId="0" xfId="0" quotePrefix="1" applyNumberFormat="1" applyFont="1"/>
    <xf numFmtId="168" fontId="48" fillId="30" borderId="70" xfId="113" applyNumberFormat="1" applyFont="1" applyFill="1" applyBorder="1" applyAlignment="1" applyProtection="1">
      <alignment horizontal="right"/>
      <protection locked="0"/>
    </xf>
    <xf numFmtId="168" fontId="48" fillId="30" borderId="70" xfId="113" applyNumberFormat="1" applyFont="1" applyFill="1" applyBorder="1" applyProtection="1">
      <protection locked="0"/>
    </xf>
    <xf numFmtId="10" fontId="48" fillId="30" borderId="70" xfId="91" applyNumberFormat="1" applyFont="1" applyFill="1" applyBorder="1" applyProtection="1">
      <protection locked="0"/>
    </xf>
    <xf numFmtId="168" fontId="48" fillId="30" borderId="20" xfId="82" applyNumberFormat="1" applyFont="1" applyFill="1" applyBorder="1" applyProtection="1">
      <protection locked="0"/>
    </xf>
    <xf numFmtId="3" fontId="0" fillId="30" borderId="20" xfId="0" applyNumberFormat="1" applyFill="1" applyBorder="1" applyProtection="1">
      <protection locked="0"/>
    </xf>
    <xf numFmtId="0" fontId="0" fillId="30" borderId="0" xfId="0" applyFill="1" applyProtection="1">
      <protection locked="0"/>
    </xf>
    <xf numFmtId="0" fontId="0" fillId="30" borderId="91" xfId="0" applyFill="1" applyBorder="1" applyProtection="1">
      <protection locked="0"/>
    </xf>
    <xf numFmtId="3" fontId="49" fillId="30" borderId="0" xfId="0" applyNumberFormat="1" applyFont="1" applyFill="1" applyProtection="1">
      <protection locked="0"/>
    </xf>
    <xf numFmtId="0" fontId="0" fillId="0" borderId="0" xfId="0" applyProtection="1">
      <protection locked="0"/>
    </xf>
    <xf numFmtId="0" fontId="34" fillId="0" borderId="0" xfId="0" applyFont="1" applyAlignment="1">
      <alignment vertical="center" wrapText="1"/>
    </xf>
    <xf numFmtId="166" fontId="32" fillId="0" borderId="0" xfId="56" applyNumberFormat="1" applyFont="1" applyFill="1" applyBorder="1" applyAlignment="1" applyProtection="1">
      <alignment vertical="center"/>
    </xf>
    <xf numFmtId="166" fontId="32" fillId="0" borderId="0" xfId="56" applyNumberFormat="1" applyFont="1" applyFill="1" applyBorder="1" applyAlignment="1" applyProtection="1">
      <alignment vertical="center"/>
      <protection locked="0"/>
    </xf>
    <xf numFmtId="0" fontId="62" fillId="0" borderId="0" xfId="0" applyFont="1"/>
    <xf numFmtId="0" fontId="62" fillId="0" borderId="66" xfId="0" applyFont="1" applyBorder="1"/>
    <xf numFmtId="0" fontId="62" fillId="0" borderId="58" xfId="0" applyFont="1" applyBorder="1"/>
    <xf numFmtId="0" fontId="62" fillId="0" borderId="68" xfId="0" applyFont="1" applyBorder="1"/>
    <xf numFmtId="0" fontId="62" fillId="0" borderId="26" xfId="0" applyFont="1" applyBorder="1"/>
    <xf numFmtId="0" fontId="62" fillId="0" borderId="23" xfId="0" applyFont="1" applyBorder="1"/>
    <xf numFmtId="0" fontId="62" fillId="0" borderId="49" xfId="0" applyFont="1" applyBorder="1"/>
    <xf numFmtId="0" fontId="62" fillId="0" borderId="79" xfId="0" applyFont="1" applyBorder="1" applyAlignment="1">
      <alignment wrapText="1"/>
    </xf>
    <xf numFmtId="0" fontId="62" fillId="0" borderId="76" xfId="0" applyFont="1" applyBorder="1"/>
    <xf numFmtId="0" fontId="62" fillId="0" borderId="82" xfId="0" applyFont="1" applyBorder="1"/>
    <xf numFmtId="0" fontId="62" fillId="0" borderId="70" xfId="0" applyFont="1" applyBorder="1"/>
    <xf numFmtId="0" fontId="62" fillId="0" borderId="75" xfId="0" applyFont="1" applyBorder="1"/>
    <xf numFmtId="0" fontId="63" fillId="0" borderId="70" xfId="0" applyFont="1" applyBorder="1"/>
    <xf numFmtId="3" fontId="62" fillId="0" borderId="75" xfId="0" applyNumberFormat="1" applyFont="1" applyBorder="1"/>
    <xf numFmtId="3" fontId="62" fillId="0" borderId="82" xfId="0" applyNumberFormat="1" applyFont="1" applyBorder="1"/>
    <xf numFmtId="3" fontId="62" fillId="0" borderId="85" xfId="0" applyNumberFormat="1" applyFont="1" applyBorder="1"/>
    <xf numFmtId="5" fontId="62" fillId="0" borderId="35" xfId="0" applyNumberFormat="1" applyFont="1" applyBorder="1"/>
    <xf numFmtId="0" fontId="62" fillId="0" borderId="35" xfId="0" applyFont="1" applyBorder="1"/>
    <xf numFmtId="0" fontId="62" fillId="0" borderId="74" xfId="0" applyFont="1" applyBorder="1"/>
    <xf numFmtId="0" fontId="62" fillId="0" borderId="72" xfId="0" applyFont="1" applyBorder="1"/>
    <xf numFmtId="3" fontId="62" fillId="0" borderId="71" xfId="0" applyNumberFormat="1" applyFont="1" applyBorder="1"/>
    <xf numFmtId="3" fontId="62" fillId="0" borderId="74" xfId="0" applyNumberFormat="1" applyFont="1" applyBorder="1"/>
    <xf numFmtId="3" fontId="62" fillId="0" borderId="78" xfId="0" applyNumberFormat="1" applyFont="1" applyBorder="1"/>
    <xf numFmtId="0" fontId="62" fillId="0" borderId="94" xfId="0" applyFont="1" applyBorder="1"/>
    <xf numFmtId="0" fontId="62" fillId="30" borderId="82" xfId="0" applyFont="1" applyFill="1" applyBorder="1"/>
    <xf numFmtId="0" fontId="62" fillId="30" borderId="70" xfId="0" applyFont="1" applyFill="1" applyBorder="1"/>
    <xf numFmtId="0" fontId="62" fillId="30" borderId="74" xfId="0" applyFont="1" applyFill="1" applyBorder="1"/>
    <xf numFmtId="0" fontId="62" fillId="30" borderId="72" xfId="0" applyFont="1" applyFill="1" applyBorder="1"/>
    <xf numFmtId="0" fontId="62" fillId="30" borderId="75" xfId="0" applyFont="1" applyFill="1" applyBorder="1"/>
    <xf numFmtId="0" fontId="62" fillId="30" borderId="71" xfId="0" applyFont="1" applyFill="1" applyBorder="1"/>
    <xf numFmtId="166" fontId="32" fillId="30" borderId="44" xfId="56" applyNumberFormat="1" applyFont="1" applyFill="1" applyBorder="1" applyAlignment="1" applyProtection="1">
      <alignment vertical="center"/>
      <protection locked="0"/>
    </xf>
    <xf numFmtId="0" fontId="62" fillId="30" borderId="83" xfId="0" applyFont="1" applyFill="1" applyBorder="1"/>
    <xf numFmtId="0" fontId="62" fillId="30" borderId="77" xfId="0" applyFont="1" applyFill="1" applyBorder="1"/>
    <xf numFmtId="0" fontId="64" fillId="0" borderId="76" xfId="82" applyFont="1" applyBorder="1" applyAlignment="1">
      <alignment vertical="top"/>
    </xf>
    <xf numFmtId="1" fontId="65" fillId="30" borderId="82" xfId="0" applyNumberFormat="1" applyFont="1" applyFill="1" applyBorder="1" applyAlignment="1" applyProtection="1">
      <alignment horizontal="right" vertical="center"/>
      <protection locked="0"/>
    </xf>
    <xf numFmtId="44" fontId="65" fillId="25" borderId="82" xfId="91" applyNumberFormat="1" applyFont="1" applyFill="1" applyBorder="1" applyAlignment="1" applyProtection="1">
      <alignment horizontal="right" vertical="center"/>
    </xf>
    <xf numFmtId="0" fontId="64" fillId="25" borderId="76" xfId="82" applyFont="1" applyFill="1" applyBorder="1"/>
    <xf numFmtId="1" fontId="65" fillId="30" borderId="82" xfId="0" applyNumberFormat="1" applyFont="1" applyFill="1" applyBorder="1" applyAlignment="1" applyProtection="1">
      <alignment horizontal="right" vertical="center" wrapText="1"/>
      <protection locked="0"/>
    </xf>
    <xf numFmtId="0" fontId="2" fillId="25" borderId="0" xfId="82" applyFill="1" applyAlignment="1">
      <alignment horizontal="left" vertical="top" wrapText="1"/>
    </xf>
    <xf numFmtId="0" fontId="41" fillId="0" borderId="0" xfId="0" applyFont="1" applyAlignment="1" applyProtection="1">
      <alignment vertical="center" wrapText="1"/>
      <protection locked="0"/>
    </xf>
    <xf numFmtId="3" fontId="32" fillId="0" borderId="33" xfId="91" applyNumberFormat="1" applyFont="1" applyFill="1" applyBorder="1" applyAlignment="1" applyProtection="1">
      <alignment vertical="center"/>
      <protection locked="0"/>
    </xf>
    <xf numFmtId="0" fontId="64" fillId="0" borderId="102" xfId="82" applyFont="1" applyBorder="1" applyAlignment="1">
      <alignment vertical="top"/>
    </xf>
    <xf numFmtId="1" fontId="65" fillId="30" borderId="99" xfId="0" applyNumberFormat="1" applyFont="1" applyFill="1" applyBorder="1" applyAlignment="1" applyProtection="1">
      <alignment horizontal="right" vertical="center"/>
      <protection locked="0"/>
    </xf>
    <xf numFmtId="44" fontId="65" fillId="25" borderId="99" xfId="91" applyNumberFormat="1" applyFont="1" applyFill="1" applyBorder="1" applyAlignment="1" applyProtection="1">
      <alignment horizontal="right" vertical="center"/>
    </xf>
    <xf numFmtId="0" fontId="62" fillId="30" borderId="105" xfId="0" applyFont="1" applyFill="1" applyBorder="1"/>
    <xf numFmtId="0" fontId="62" fillId="30" borderId="96" xfId="0" applyFont="1" applyFill="1" applyBorder="1"/>
    <xf numFmtId="0" fontId="62" fillId="30" borderId="97" xfId="0" applyFont="1" applyFill="1" applyBorder="1"/>
    <xf numFmtId="0" fontId="62" fillId="30" borderId="95" xfId="0" applyFont="1" applyFill="1" applyBorder="1"/>
    <xf numFmtId="3" fontId="62" fillId="0" borderId="95" xfId="0" applyNumberFormat="1" applyFont="1" applyBorder="1"/>
    <xf numFmtId="3" fontId="62" fillId="0" borderId="96" xfId="0" applyNumberFormat="1" applyFont="1" applyBorder="1"/>
    <xf numFmtId="0" fontId="62" fillId="0" borderId="96" xfId="0" applyFont="1" applyBorder="1"/>
    <xf numFmtId="0" fontId="62" fillId="0" borderId="99" xfId="0" applyFont="1" applyBorder="1"/>
    <xf numFmtId="0" fontId="62" fillId="0" borderId="103" xfId="0" applyFont="1" applyBorder="1"/>
    <xf numFmtId="0" fontId="62" fillId="30" borderId="104" xfId="0" applyFont="1" applyFill="1" applyBorder="1"/>
    <xf numFmtId="0" fontId="62" fillId="30" borderId="99" xfId="0" applyFont="1" applyFill="1" applyBorder="1"/>
    <xf numFmtId="0" fontId="62" fillId="30" borderId="100" xfId="0" applyFont="1" applyFill="1" applyBorder="1"/>
    <xf numFmtId="0" fontId="62" fillId="30" borderId="98" xfId="0" applyFont="1" applyFill="1" applyBorder="1"/>
    <xf numFmtId="3" fontId="62" fillId="0" borderId="98" xfId="0" applyNumberFormat="1" applyFont="1" applyBorder="1"/>
    <xf numFmtId="3" fontId="62" fillId="0" borderId="99" xfId="0" applyNumberFormat="1" applyFont="1" applyBorder="1"/>
    <xf numFmtId="0" fontId="66" fillId="0" borderId="0" xfId="0" applyFont="1"/>
    <xf numFmtId="0" fontId="53" fillId="25" borderId="0" xfId="0" applyFont="1" applyFill="1" applyAlignment="1">
      <alignment horizontal="right" vertical="center" wrapText="1"/>
    </xf>
    <xf numFmtId="0" fontId="66" fillId="0" borderId="66" xfId="0" applyFont="1" applyBorder="1"/>
    <xf numFmtId="0" fontId="66" fillId="0" borderId="58" xfId="0" applyFont="1" applyBorder="1"/>
    <xf numFmtId="0" fontId="66" fillId="0" borderId="68" xfId="0" applyFont="1" applyBorder="1"/>
    <xf numFmtId="0" fontId="66" fillId="0" borderId="26" xfId="0" applyFont="1" applyBorder="1"/>
    <xf numFmtId="0" fontId="66" fillId="0" borderId="23" xfId="0" applyFont="1" applyBorder="1"/>
    <xf numFmtId="0" fontId="66" fillId="0" borderId="49" xfId="0" applyFont="1" applyBorder="1"/>
    <xf numFmtId="0" fontId="66" fillId="0" borderId="79" xfId="0" applyFont="1" applyBorder="1" applyAlignment="1">
      <alignment wrapText="1"/>
    </xf>
    <xf numFmtId="0" fontId="66" fillId="0" borderId="96" xfId="0" applyFont="1" applyBorder="1"/>
    <xf numFmtId="0" fontId="66" fillId="0" borderId="105" xfId="0" applyFont="1" applyBorder="1"/>
    <xf numFmtId="0" fontId="66" fillId="0" borderId="97" xfId="0" applyFont="1" applyBorder="1"/>
    <xf numFmtId="0" fontId="64" fillId="0" borderId="66" xfId="82" applyFont="1" applyBorder="1" applyAlignment="1">
      <alignment vertical="top"/>
    </xf>
    <xf numFmtId="1" fontId="65" fillId="30" borderId="33" xfId="0" applyNumberFormat="1" applyFont="1" applyFill="1" applyBorder="1" applyAlignment="1" applyProtection="1">
      <alignment horizontal="right" vertical="center"/>
      <protection locked="0"/>
    </xf>
    <xf numFmtId="44" fontId="65" fillId="25" borderId="33" xfId="91" applyNumberFormat="1" applyFont="1" applyFill="1" applyBorder="1" applyAlignment="1" applyProtection="1">
      <alignment horizontal="right" vertical="center"/>
    </xf>
    <xf numFmtId="0" fontId="62" fillId="30" borderId="58" xfId="0" applyFont="1" applyFill="1" applyBorder="1"/>
    <xf numFmtId="0" fontId="62" fillId="30" borderId="33" xfId="0" applyFont="1" applyFill="1" applyBorder="1"/>
    <xf numFmtId="0" fontId="62" fillId="30" borderId="41" xfId="0" applyFont="1" applyFill="1" applyBorder="1"/>
    <xf numFmtId="0" fontId="64" fillId="25" borderId="102" xfId="82" applyFont="1" applyFill="1" applyBorder="1"/>
    <xf numFmtId="1" fontId="65" fillId="30" borderId="99" xfId="0" applyNumberFormat="1" applyFont="1" applyFill="1" applyBorder="1" applyAlignment="1" applyProtection="1">
      <alignment horizontal="right" vertical="center" wrapText="1"/>
      <protection locked="0"/>
    </xf>
    <xf numFmtId="0" fontId="64" fillId="25" borderId="73" xfId="82" applyFont="1" applyFill="1" applyBorder="1"/>
    <xf numFmtId="1" fontId="65" fillId="30" borderId="101" xfId="0" applyNumberFormat="1" applyFont="1" applyFill="1" applyBorder="1" applyAlignment="1" applyProtection="1">
      <alignment horizontal="right" vertical="center" wrapText="1"/>
      <protection locked="0"/>
    </xf>
    <xf numFmtId="44" fontId="65" fillId="25" borderId="101" xfId="91" applyNumberFormat="1" applyFont="1" applyFill="1" applyBorder="1" applyAlignment="1" applyProtection="1">
      <alignment horizontal="right" vertical="center"/>
    </xf>
    <xf numFmtId="0" fontId="62" fillId="30" borderId="107" xfId="0" applyFont="1" applyFill="1" applyBorder="1"/>
    <xf numFmtId="0" fontId="62" fillId="30" borderId="101" xfId="0" applyFont="1" applyFill="1" applyBorder="1"/>
    <xf numFmtId="0" fontId="66" fillId="0" borderId="95" xfId="0" applyFont="1" applyBorder="1"/>
    <xf numFmtId="0" fontId="62" fillId="30" borderId="30" xfId="0" applyFont="1" applyFill="1" applyBorder="1"/>
    <xf numFmtId="3" fontId="62" fillId="0" borderId="30" xfId="0" applyNumberFormat="1" applyFont="1" applyBorder="1"/>
    <xf numFmtId="3" fontId="62" fillId="0" borderId="33" xfId="0" applyNumberFormat="1" applyFont="1" applyBorder="1"/>
    <xf numFmtId="3" fontId="62" fillId="0" borderId="41" xfId="0" applyNumberFormat="1" applyFont="1" applyBorder="1"/>
    <xf numFmtId="3" fontId="62" fillId="0" borderId="100" xfId="0" applyNumberFormat="1" applyFont="1" applyBorder="1"/>
    <xf numFmtId="3" fontId="62" fillId="0" borderId="97" xfId="0" applyNumberFormat="1" applyFont="1" applyBorder="1"/>
    <xf numFmtId="3" fontId="62" fillId="0" borderId="101" xfId="0" applyNumberFormat="1" applyFont="1" applyBorder="1"/>
    <xf numFmtId="3" fontId="62" fillId="0" borderId="72" xfId="0" applyNumberFormat="1" applyFont="1" applyBorder="1"/>
    <xf numFmtId="0" fontId="62" fillId="0" borderId="30" xfId="0" applyFont="1" applyBorder="1"/>
    <xf numFmtId="0" fontId="62" fillId="0" borderId="33" xfId="0" applyFont="1" applyBorder="1"/>
    <xf numFmtId="0" fontId="62" fillId="0" borderId="98" xfId="0" applyFont="1" applyBorder="1"/>
    <xf numFmtId="0" fontId="62" fillId="0" borderId="95" xfId="0" applyFont="1" applyBorder="1"/>
    <xf numFmtId="0" fontId="62" fillId="0" borderId="71" xfId="0" applyFont="1" applyBorder="1"/>
    <xf numFmtId="0" fontId="62" fillId="0" borderId="101" xfId="0" applyFont="1" applyBorder="1"/>
    <xf numFmtId="0" fontId="62" fillId="0" borderId="40" xfId="0" applyFont="1" applyBorder="1"/>
    <xf numFmtId="0" fontId="62" fillId="0" borderId="106" xfId="0" applyFont="1" applyBorder="1"/>
    <xf numFmtId="0" fontId="62" fillId="0" borderId="108" xfId="0" applyFont="1" applyBorder="1"/>
    <xf numFmtId="5" fontId="62" fillId="0" borderId="93" xfId="0" applyNumberFormat="1" applyFont="1" applyBorder="1"/>
    <xf numFmtId="5" fontId="62" fillId="0" borderId="109" xfId="0" applyNumberFormat="1" applyFont="1" applyBorder="1"/>
    <xf numFmtId="0" fontId="62" fillId="0" borderId="109" xfId="0" applyFont="1" applyBorder="1"/>
    <xf numFmtId="0" fontId="62" fillId="0" borderId="110" xfId="0" applyFont="1" applyBorder="1"/>
    <xf numFmtId="0" fontId="64" fillId="25" borderId="0" xfId="82" applyFont="1" applyFill="1"/>
    <xf numFmtId="44" fontId="65" fillId="25" borderId="0" xfId="91" applyNumberFormat="1" applyFont="1" applyFill="1" applyBorder="1" applyAlignment="1" applyProtection="1">
      <alignment horizontal="right" vertical="center"/>
    </xf>
    <xf numFmtId="1" fontId="65" fillId="25" borderId="0" xfId="0" applyNumberFormat="1" applyFont="1" applyFill="1" applyAlignment="1" applyProtection="1">
      <alignment horizontal="right" vertical="center" wrapText="1"/>
      <protection locked="0"/>
    </xf>
    <xf numFmtId="0" fontId="62" fillId="25" borderId="0" xfId="0" applyFont="1" applyFill="1"/>
    <xf numFmtId="3" fontId="62" fillId="25" borderId="0" xfId="0" applyNumberFormat="1" applyFont="1" applyFill="1"/>
    <xf numFmtId="0" fontId="66" fillId="0" borderId="25" xfId="0" applyFont="1" applyBorder="1"/>
    <xf numFmtId="0" fontId="66" fillId="0" borderId="92" xfId="0" applyFont="1" applyBorder="1"/>
    <xf numFmtId="0" fontId="66" fillId="0" borderId="81" xfId="0" applyFont="1" applyBorder="1"/>
    <xf numFmtId="0" fontId="0" fillId="25" borderId="0" xfId="0" applyFill="1" applyAlignment="1">
      <alignment horizontal="right"/>
    </xf>
    <xf numFmtId="0" fontId="0" fillId="0" borderId="0" xfId="0" applyAlignment="1">
      <alignment wrapText="1"/>
    </xf>
    <xf numFmtId="0" fontId="32" fillId="25" borderId="0" xfId="0" applyFont="1" applyFill="1" applyAlignment="1">
      <alignment vertical="center" wrapText="1"/>
    </xf>
    <xf numFmtId="9" fontId="32" fillId="25" borderId="0" xfId="91" applyFont="1" applyFill="1" applyBorder="1" applyAlignment="1" applyProtection="1">
      <alignment vertical="center"/>
      <protection locked="0"/>
    </xf>
    <xf numFmtId="0" fontId="32" fillId="25" borderId="0" xfId="0" applyFont="1" applyFill="1" applyAlignment="1">
      <alignment vertical="center"/>
    </xf>
    <xf numFmtId="3" fontId="32" fillId="25" borderId="0" xfId="91" applyNumberFormat="1" applyFont="1" applyFill="1" applyBorder="1" applyAlignment="1" applyProtection="1">
      <alignment vertical="center"/>
      <protection locked="0"/>
    </xf>
    <xf numFmtId="166" fontId="34" fillId="0" borderId="26" xfId="56" applyNumberFormat="1" applyFont="1" applyFill="1" applyBorder="1" applyAlignment="1" applyProtection="1">
      <alignment vertical="center"/>
      <protection locked="0"/>
    </xf>
    <xf numFmtId="0" fontId="34" fillId="0" borderId="23" xfId="0" applyFont="1" applyBorder="1" applyAlignment="1">
      <alignment vertical="center"/>
    </xf>
    <xf numFmtId="0" fontId="41" fillId="0" borderId="23" xfId="0" applyFont="1" applyBorder="1" applyAlignment="1">
      <alignment vertical="center"/>
    </xf>
    <xf numFmtId="0" fontId="34" fillId="0" borderId="49" xfId="0" applyFont="1" applyBorder="1" applyAlignment="1">
      <alignment vertical="center"/>
    </xf>
    <xf numFmtId="0" fontId="34" fillId="0" borderId="0" xfId="0" applyFont="1" applyAlignment="1">
      <alignment vertical="center"/>
    </xf>
    <xf numFmtId="166" fontId="34" fillId="0" borderId="42" xfId="56" applyNumberFormat="1" applyFont="1" applyFill="1" applyBorder="1" applyAlignment="1" applyProtection="1">
      <alignment vertical="center"/>
      <protection locked="0"/>
    </xf>
    <xf numFmtId="0" fontId="34" fillId="0" borderId="22" xfId="0" applyFont="1" applyBorder="1" applyAlignment="1">
      <alignment vertical="center"/>
    </xf>
    <xf numFmtId="0" fontId="41" fillId="0" borderId="19" xfId="0" applyFont="1" applyBorder="1" applyAlignment="1">
      <alignment vertical="center"/>
    </xf>
    <xf numFmtId="0" fontId="34" fillId="0" borderId="25" xfId="0" applyFont="1" applyBorder="1" applyAlignment="1">
      <alignment vertical="center" wrapText="1"/>
    </xf>
    <xf numFmtId="165" fontId="34" fillId="0" borderId="94" xfId="0" applyNumberFormat="1" applyFont="1" applyBorder="1"/>
    <xf numFmtId="0" fontId="67" fillId="0" borderId="25" xfId="0" applyFont="1" applyBorder="1"/>
    <xf numFmtId="0" fontId="53" fillId="27" borderId="55" xfId="0" applyFont="1" applyFill="1" applyBorder="1" applyAlignment="1">
      <alignment vertical="center"/>
    </xf>
    <xf numFmtId="0" fontId="42" fillId="29" borderId="68" xfId="0" applyFont="1" applyFill="1" applyBorder="1" applyAlignment="1">
      <alignment horizontal="center" wrapText="1"/>
    </xf>
    <xf numFmtId="0" fontId="34" fillId="0" borderId="80" xfId="0" applyFont="1" applyBorder="1" applyAlignment="1">
      <alignment vertical="center" wrapText="1"/>
    </xf>
    <xf numFmtId="0" fontId="34" fillId="0" borderId="53" xfId="0" applyFont="1" applyBorder="1"/>
    <xf numFmtId="0" fontId="32" fillId="0" borderId="53" xfId="0" applyFont="1" applyBorder="1"/>
    <xf numFmtId="0" fontId="32" fillId="0" borderId="25" xfId="0" applyFont="1" applyBorder="1"/>
    <xf numFmtId="166" fontId="32" fillId="0" borderId="53" xfId="0" applyNumberFormat="1" applyFont="1" applyBorder="1"/>
    <xf numFmtId="165" fontId="32" fillId="0" borderId="53" xfId="0" applyNumberFormat="1" applyFont="1" applyBorder="1"/>
    <xf numFmtId="0" fontId="53" fillId="29" borderId="66" xfId="0" applyFont="1" applyFill="1" applyBorder="1" applyAlignment="1">
      <alignment horizontal="left" vertical="center"/>
    </xf>
    <xf numFmtId="0" fontId="39" fillId="29" borderId="66" xfId="0" applyFont="1" applyFill="1" applyBorder="1" applyAlignment="1">
      <alignment horizontal="left" vertical="center"/>
    </xf>
    <xf numFmtId="0" fontId="68" fillId="29" borderId="66" xfId="0" applyFont="1" applyFill="1" applyBorder="1" applyAlignment="1">
      <alignment horizontal="left" vertical="center"/>
    </xf>
    <xf numFmtId="0" fontId="7" fillId="0" borderId="66" xfId="82" applyFont="1" applyBorder="1" applyAlignment="1">
      <alignment vertical="top"/>
    </xf>
    <xf numFmtId="0" fontId="41" fillId="0" borderId="0" xfId="0" applyFont="1" applyAlignment="1">
      <alignment vertical="center"/>
    </xf>
    <xf numFmtId="165" fontId="34" fillId="0" borderId="53" xfId="0" applyNumberFormat="1" applyFont="1" applyBorder="1"/>
    <xf numFmtId="165" fontId="34" fillId="0" borderId="47" xfId="0" applyNumberFormat="1" applyFont="1" applyBorder="1"/>
    <xf numFmtId="0" fontId="32" fillId="0" borderId="26" xfId="0" applyFont="1" applyBorder="1"/>
    <xf numFmtId="3" fontId="32" fillId="25" borderId="94" xfId="91" applyNumberFormat="1" applyFont="1" applyFill="1" applyBorder="1" applyAlignment="1" applyProtection="1">
      <alignment vertical="center"/>
      <protection locked="0"/>
    </xf>
    <xf numFmtId="0" fontId="7" fillId="0" borderId="76" xfId="82" applyFont="1" applyBorder="1" applyAlignment="1">
      <alignment vertical="top"/>
    </xf>
    <xf numFmtId="0" fontId="7" fillId="25" borderId="76" xfId="82" applyFont="1" applyFill="1" applyBorder="1"/>
    <xf numFmtId="166" fontId="32" fillId="0" borderId="47" xfId="0" applyNumberFormat="1" applyFont="1" applyBorder="1"/>
    <xf numFmtId="1" fontId="32" fillId="25" borderId="93" xfId="0" applyNumberFormat="1" applyFont="1" applyFill="1" applyBorder="1" applyAlignment="1" applyProtection="1">
      <alignment horizontal="right" vertical="center"/>
      <protection locked="0"/>
    </xf>
    <xf numFmtId="1" fontId="32" fillId="25" borderId="114" xfId="0" applyNumberFormat="1" applyFont="1" applyFill="1" applyBorder="1" applyAlignment="1" applyProtection="1">
      <alignment horizontal="right" vertical="center"/>
      <protection locked="0"/>
    </xf>
    <xf numFmtId="165" fontId="32" fillId="0" borderId="114" xfId="0" applyNumberFormat="1" applyFont="1" applyBorder="1"/>
    <xf numFmtId="3" fontId="34" fillId="0" borderId="63" xfId="0" applyNumberFormat="1" applyFont="1" applyBorder="1"/>
    <xf numFmtId="3" fontId="32" fillId="0" borderId="116" xfId="91" applyNumberFormat="1" applyFont="1" applyFill="1" applyBorder="1" applyAlignment="1" applyProtection="1">
      <alignment vertical="center"/>
      <protection locked="0"/>
    </xf>
    <xf numFmtId="3" fontId="32" fillId="0" borderId="113" xfId="91" applyNumberFormat="1" applyFont="1" applyFill="1" applyBorder="1" applyAlignment="1" applyProtection="1">
      <alignment vertical="center"/>
      <protection locked="0"/>
    </xf>
    <xf numFmtId="0" fontId="32" fillId="0" borderId="93" xfId="0" applyFont="1" applyBorder="1" applyAlignment="1">
      <alignment vertical="center" wrapText="1"/>
    </xf>
    <xf numFmtId="0" fontId="32" fillId="0" borderId="114" xfId="0" applyFont="1" applyBorder="1" applyAlignment="1">
      <alignment vertical="center" wrapText="1"/>
    </xf>
    <xf numFmtId="0" fontId="32" fillId="0" borderId="115" xfId="0" applyFont="1" applyBorder="1" applyAlignment="1">
      <alignment vertical="center" wrapText="1"/>
    </xf>
    <xf numFmtId="166" fontId="34" fillId="0" borderId="79" xfId="56" applyNumberFormat="1" applyFont="1" applyFill="1" applyBorder="1" applyAlignment="1" applyProtection="1">
      <alignment vertical="center" wrapText="1"/>
      <protection locked="0"/>
    </xf>
    <xf numFmtId="165" fontId="32" fillId="0" borderId="93" xfId="91" applyNumberFormat="1" applyFont="1" applyFill="1" applyBorder="1" applyAlignment="1" applyProtection="1">
      <alignment vertical="center"/>
      <protection locked="0"/>
    </xf>
    <xf numFmtId="165" fontId="32" fillId="0" borderId="68" xfId="91" applyNumberFormat="1" applyFont="1" applyFill="1" applyBorder="1" applyAlignment="1" applyProtection="1">
      <alignment vertical="center"/>
      <protection locked="0"/>
    </xf>
    <xf numFmtId="165" fontId="32" fillId="0" borderId="117" xfId="91" applyNumberFormat="1" applyFont="1" applyFill="1" applyBorder="1" applyAlignment="1" applyProtection="1">
      <alignment vertical="center"/>
      <protection locked="0"/>
    </xf>
    <xf numFmtId="0" fontId="34" fillId="0" borderId="45" xfId="0" applyFont="1" applyBorder="1" applyAlignment="1">
      <alignment vertical="center" wrapText="1"/>
    </xf>
    <xf numFmtId="165" fontId="32" fillId="0" borderId="117" xfId="0" applyNumberFormat="1" applyFont="1" applyBorder="1"/>
    <xf numFmtId="165" fontId="32" fillId="0" borderId="118" xfId="0" applyNumberFormat="1" applyFont="1" applyBorder="1"/>
    <xf numFmtId="0" fontId="34" fillId="0" borderId="45" xfId="0" applyFont="1" applyBorder="1"/>
    <xf numFmtId="166" fontId="34" fillId="0" borderId="93" xfId="56" applyNumberFormat="1" applyFont="1" applyFill="1" applyBorder="1" applyAlignment="1" applyProtection="1">
      <alignment vertical="center" wrapText="1"/>
      <protection locked="0"/>
    </xf>
    <xf numFmtId="0" fontId="8" fillId="0" borderId="114" xfId="0" applyFont="1" applyBorder="1" applyAlignment="1">
      <alignment vertical="center" wrapText="1"/>
    </xf>
    <xf numFmtId="0" fontId="34" fillId="0" borderId="115" xfId="0" applyFont="1" applyBorder="1" applyAlignment="1">
      <alignment vertical="center" wrapText="1"/>
    </xf>
    <xf numFmtId="165" fontId="32" fillId="0" borderId="119" xfId="0" applyNumberFormat="1" applyFont="1" applyBorder="1"/>
    <xf numFmtId="5" fontId="0" fillId="0" borderId="70" xfId="56" applyNumberFormat="1" applyFont="1" applyBorder="1"/>
    <xf numFmtId="0" fontId="53" fillId="29" borderId="26" xfId="0" applyFont="1" applyFill="1" applyBorder="1" applyAlignment="1">
      <alignment horizontal="left" vertical="center"/>
    </xf>
    <xf numFmtId="166" fontId="34" fillId="0" borderId="53" xfId="56" applyNumberFormat="1" applyFont="1" applyBorder="1" applyAlignment="1" applyProtection="1">
      <alignment horizontal="center" vertical="center" wrapText="1"/>
      <protection locked="0"/>
    </xf>
    <xf numFmtId="166" fontId="34" fillId="0" borderId="53" xfId="56" applyNumberFormat="1" applyFont="1" applyFill="1" applyBorder="1" applyAlignment="1" applyProtection="1">
      <alignment horizontal="center" vertical="center" wrapText="1"/>
      <protection locked="0"/>
    </xf>
    <xf numFmtId="0" fontId="34" fillId="0" borderId="79" xfId="0" applyFont="1" applyBorder="1" applyAlignment="1">
      <alignment vertical="center" wrapText="1"/>
    </xf>
    <xf numFmtId="166" fontId="32" fillId="0" borderId="68" xfId="0" applyNumberFormat="1" applyFont="1" applyBorder="1" applyAlignment="1">
      <alignment vertical="center"/>
    </xf>
    <xf numFmtId="166" fontId="32" fillId="0" borderId="117" xfId="0" applyNumberFormat="1" applyFont="1" applyBorder="1" applyAlignment="1">
      <alignment vertical="center"/>
    </xf>
    <xf numFmtId="166" fontId="32" fillId="0" borderId="44" xfId="0" applyNumberFormat="1" applyFont="1" applyBorder="1" applyAlignment="1">
      <alignment vertical="center"/>
    </xf>
    <xf numFmtId="9" fontId="32" fillId="30" borderId="93" xfId="91" applyFont="1" applyFill="1" applyBorder="1" applyAlignment="1" applyProtection="1">
      <alignment vertical="center"/>
      <protection locked="0"/>
    </xf>
    <xf numFmtId="9" fontId="32" fillId="30" borderId="114" xfId="56" applyNumberFormat="1" applyFont="1" applyFill="1" applyBorder="1" applyAlignment="1" applyProtection="1">
      <alignment vertical="center"/>
      <protection locked="0"/>
    </xf>
    <xf numFmtId="9" fontId="32" fillId="30" borderId="115" xfId="56" applyNumberFormat="1" applyFont="1" applyFill="1" applyBorder="1" applyAlignment="1" applyProtection="1">
      <alignment vertical="center"/>
      <protection locked="0"/>
    </xf>
    <xf numFmtId="165" fontId="34" fillId="0" borderId="49" xfId="0" applyNumberFormat="1" applyFont="1" applyBorder="1"/>
    <xf numFmtId="1" fontId="0" fillId="0" borderId="121" xfId="0" applyNumberFormat="1" applyBorder="1"/>
    <xf numFmtId="1" fontId="0" fillId="0" borderId="122" xfId="0" applyNumberFormat="1" applyBorder="1"/>
    <xf numFmtId="166" fontId="0" fillId="0" borderId="123" xfId="56" applyNumberFormat="1" applyFont="1" applyBorder="1"/>
    <xf numFmtId="1" fontId="0" fillId="0" borderId="112" xfId="0" applyNumberFormat="1" applyBorder="1"/>
    <xf numFmtId="166" fontId="0" fillId="0" borderId="124" xfId="56" applyNumberFormat="1" applyFont="1" applyBorder="1"/>
    <xf numFmtId="5" fontId="0" fillId="0" borderId="69" xfId="56" applyNumberFormat="1" applyFont="1" applyBorder="1"/>
    <xf numFmtId="0" fontId="34" fillId="0" borderId="25" xfId="0" applyFont="1" applyBorder="1"/>
    <xf numFmtId="0" fontId="32" fillId="25" borderId="120" xfId="0" applyFont="1" applyFill="1" applyBorder="1" applyAlignment="1">
      <alignment vertical="center" wrapText="1"/>
    </xf>
    <xf numFmtId="0" fontId="61" fillId="0" borderId="0" xfId="0" applyFont="1"/>
    <xf numFmtId="44" fontId="69" fillId="25" borderId="0" xfId="91" applyNumberFormat="1" applyFont="1" applyFill="1" applyBorder="1" applyAlignment="1" applyProtection="1">
      <alignment horizontal="right" vertical="center"/>
    </xf>
    <xf numFmtId="166" fontId="34" fillId="0" borderId="23" xfId="56" applyNumberFormat="1" applyFont="1" applyFill="1" applyBorder="1" applyAlignment="1" applyProtection="1">
      <alignment vertical="center"/>
      <protection locked="0"/>
    </xf>
    <xf numFmtId="166" fontId="34" fillId="0" borderId="65" xfId="56" applyNumberFormat="1" applyFont="1" applyFill="1" applyBorder="1" applyAlignment="1" applyProtection="1">
      <alignment vertical="center"/>
      <protection locked="0"/>
    </xf>
    <xf numFmtId="3" fontId="32" fillId="0" borderId="125" xfId="91" applyNumberFormat="1" applyFont="1" applyFill="1" applyBorder="1" applyAlignment="1" applyProtection="1">
      <alignment vertical="center"/>
      <protection locked="0"/>
    </xf>
    <xf numFmtId="3" fontId="32" fillId="0" borderId="126" xfId="91" applyNumberFormat="1" applyFont="1" applyFill="1" applyBorder="1" applyAlignment="1" applyProtection="1">
      <alignment vertical="center"/>
      <protection locked="0"/>
    </xf>
    <xf numFmtId="3" fontId="32" fillId="0" borderId="127" xfId="91" applyNumberFormat="1" applyFont="1" applyFill="1" applyBorder="1" applyAlignment="1" applyProtection="1">
      <alignment vertical="center"/>
      <protection locked="0"/>
    </xf>
    <xf numFmtId="3" fontId="32" fillId="0" borderId="101" xfId="91" applyNumberFormat="1" applyFont="1" applyFill="1" applyBorder="1" applyAlignment="1" applyProtection="1">
      <alignment vertical="center"/>
      <protection locked="0"/>
    </xf>
    <xf numFmtId="3" fontId="32" fillId="0" borderId="120" xfId="91" applyNumberFormat="1" applyFont="1" applyFill="1" applyBorder="1" applyAlignment="1" applyProtection="1">
      <alignment vertical="center"/>
      <protection locked="0"/>
    </xf>
    <xf numFmtId="165" fontId="32" fillId="0" borderId="58" xfId="91" applyNumberFormat="1" applyFont="1" applyFill="1" applyBorder="1" applyAlignment="1" applyProtection="1">
      <alignment vertical="center"/>
      <protection locked="0"/>
    </xf>
    <xf numFmtId="165" fontId="32" fillId="0" borderId="128" xfId="91" applyNumberFormat="1" applyFont="1" applyFill="1" applyBorder="1" applyAlignment="1" applyProtection="1">
      <alignment vertical="center"/>
      <protection locked="0"/>
    </xf>
    <xf numFmtId="165" fontId="32" fillId="0" borderId="123" xfId="91" applyNumberFormat="1" applyFont="1" applyFill="1" applyBorder="1" applyAlignment="1" applyProtection="1">
      <alignment vertical="center"/>
      <protection locked="0"/>
    </xf>
    <xf numFmtId="165" fontId="32" fillId="0" borderId="129" xfId="91" applyNumberFormat="1" applyFont="1" applyFill="1" applyBorder="1" applyAlignment="1" applyProtection="1">
      <alignment vertical="center"/>
      <protection locked="0"/>
    </xf>
    <xf numFmtId="165" fontId="32" fillId="0" borderId="130" xfId="91" applyNumberFormat="1" applyFont="1" applyFill="1" applyBorder="1" applyAlignment="1" applyProtection="1">
      <alignment vertical="center"/>
      <protection locked="0"/>
    </xf>
    <xf numFmtId="165" fontId="32" fillId="0" borderId="131" xfId="91" applyNumberFormat="1" applyFont="1" applyFill="1" applyBorder="1" applyAlignment="1" applyProtection="1">
      <alignment vertical="center"/>
      <protection locked="0"/>
    </xf>
    <xf numFmtId="3" fontId="34" fillId="0" borderId="84" xfId="0" applyNumberFormat="1" applyFont="1" applyBorder="1"/>
    <xf numFmtId="3" fontId="32" fillId="0" borderId="128" xfId="91" applyNumberFormat="1" applyFont="1" applyFill="1" applyBorder="1" applyAlignment="1" applyProtection="1">
      <alignment vertical="center"/>
      <protection locked="0"/>
    </xf>
    <xf numFmtId="3" fontId="32" fillId="0" borderId="129" xfId="91" applyNumberFormat="1" applyFont="1" applyFill="1" applyBorder="1" applyAlignment="1" applyProtection="1">
      <alignment vertical="center"/>
      <protection locked="0"/>
    </xf>
    <xf numFmtId="3" fontId="32" fillId="0" borderId="133" xfId="91" applyNumberFormat="1" applyFont="1" applyFill="1" applyBorder="1" applyAlignment="1" applyProtection="1">
      <alignment vertical="center"/>
      <protection locked="0"/>
    </xf>
    <xf numFmtId="166" fontId="34" fillId="0" borderId="42" xfId="56" applyNumberFormat="1" applyFont="1" applyFill="1" applyBorder="1" applyAlignment="1" applyProtection="1">
      <alignment horizontal="center" vertical="center" wrapText="1"/>
      <protection locked="0"/>
    </xf>
    <xf numFmtId="166" fontId="34" fillId="0" borderId="79" xfId="56" applyNumberFormat="1" applyFont="1" applyFill="1" applyBorder="1" applyAlignment="1" applyProtection="1">
      <alignment horizontal="center" vertical="center" wrapText="1"/>
      <protection locked="0"/>
    </xf>
    <xf numFmtId="0" fontId="8" fillId="0" borderId="22" xfId="0" applyFont="1" applyBorder="1" applyAlignment="1">
      <alignment horizontal="center" vertical="center" wrapText="1"/>
    </xf>
    <xf numFmtId="0" fontId="34" fillId="0" borderId="22" xfId="0" applyFont="1" applyBorder="1" applyAlignment="1">
      <alignment horizontal="center" vertical="center" wrapText="1"/>
    </xf>
    <xf numFmtId="0" fontId="34" fillId="0" borderId="19" xfId="0" applyFont="1" applyBorder="1" applyAlignment="1">
      <alignment horizontal="center" vertical="center" wrapText="1"/>
    </xf>
    <xf numFmtId="0" fontId="8" fillId="0" borderId="79" xfId="0" applyFont="1" applyBorder="1" applyAlignment="1">
      <alignment horizontal="center" vertical="center" wrapText="1"/>
    </xf>
    <xf numFmtId="0" fontId="34" fillId="0" borderId="49" xfId="0" applyFont="1" applyBorder="1" applyAlignment="1">
      <alignment horizontal="center" vertical="center" wrapText="1"/>
    </xf>
    <xf numFmtId="165" fontId="32" fillId="0" borderId="62" xfId="0" applyNumberFormat="1" applyFont="1" applyBorder="1"/>
    <xf numFmtId="0" fontId="34" fillId="0" borderId="92" xfId="0" applyFont="1" applyBorder="1" applyAlignment="1">
      <alignment horizontal="center" vertical="center" wrapText="1"/>
    </xf>
    <xf numFmtId="0" fontId="67" fillId="0" borderId="49" xfId="0" applyFont="1" applyBorder="1"/>
    <xf numFmtId="0" fontId="67" fillId="0" borderId="18" xfId="0" applyFont="1" applyBorder="1"/>
    <xf numFmtId="0" fontId="67" fillId="0" borderId="26" xfId="0" applyFont="1" applyBorder="1"/>
    <xf numFmtId="0" fontId="49" fillId="24" borderId="132" xfId="0" applyFont="1" applyFill="1" applyBorder="1" applyAlignment="1">
      <alignment horizontal="center" wrapText="1"/>
    </xf>
    <xf numFmtId="9" fontId="0" fillId="30" borderId="20" xfId="91" applyFont="1" applyFill="1" applyBorder="1" applyProtection="1">
      <protection locked="0"/>
    </xf>
    <xf numFmtId="0" fontId="34" fillId="0" borderId="120" xfId="0" applyFont="1" applyBorder="1" applyAlignment="1">
      <alignment vertical="center" wrapText="1"/>
    </xf>
    <xf numFmtId="0" fontId="32" fillId="25" borderId="111" xfId="0" applyFont="1" applyFill="1" applyBorder="1" applyAlignment="1">
      <alignment vertical="center" wrapText="1"/>
    </xf>
    <xf numFmtId="0" fontId="34" fillId="30" borderId="11" xfId="0" applyFont="1" applyFill="1" applyBorder="1" applyAlignment="1">
      <alignment horizontal="left" vertical="center" wrapText="1"/>
    </xf>
    <xf numFmtId="168" fontId="48" fillId="30" borderId="120" xfId="82" applyNumberFormat="1" applyFont="1" applyFill="1" applyBorder="1"/>
    <xf numFmtId="9" fontId="32" fillId="30" borderId="123" xfId="56" applyNumberFormat="1" applyFont="1" applyFill="1" applyBorder="1" applyAlignment="1" applyProtection="1">
      <alignment vertical="center"/>
      <protection locked="0"/>
    </xf>
    <xf numFmtId="44" fontId="32" fillId="25" borderId="0" xfId="91" applyNumberFormat="1" applyFont="1" applyFill="1" applyBorder="1" applyAlignment="1" applyProtection="1">
      <alignment horizontal="right" vertical="center"/>
    </xf>
    <xf numFmtId="166" fontId="32" fillId="0" borderId="0" xfId="0" applyNumberFormat="1" applyFont="1"/>
    <xf numFmtId="0" fontId="32" fillId="0" borderId="123" xfId="0" applyFont="1" applyBorder="1" applyAlignment="1">
      <alignment vertical="center" wrapText="1"/>
    </xf>
    <xf numFmtId="0" fontId="0" fillId="0" borderId="134" xfId="0" applyBorder="1" applyAlignment="1">
      <alignment horizontal="center"/>
    </xf>
    <xf numFmtId="0" fontId="0" fillId="0" borderId="135" xfId="0" applyBorder="1"/>
    <xf numFmtId="168" fontId="48" fillId="30" borderId="135" xfId="82" applyNumberFormat="1" applyFont="1" applyFill="1" applyBorder="1"/>
    <xf numFmtId="168" fontId="48" fillId="0" borderId="17" xfId="82" applyNumberFormat="1" applyFont="1" applyBorder="1"/>
    <xf numFmtId="168" fontId="48" fillId="0" borderId="15" xfId="82" applyNumberFormat="1" applyFont="1" applyBorder="1"/>
    <xf numFmtId="3" fontId="48" fillId="0" borderId="15" xfId="82" applyNumberFormat="1" applyFont="1" applyBorder="1" applyAlignment="1">
      <alignment horizontal="right"/>
    </xf>
    <xf numFmtId="0" fontId="0" fillId="0" borderId="120" xfId="0" applyBorder="1" applyAlignment="1">
      <alignment horizontal="center"/>
    </xf>
    <xf numFmtId="168" fontId="48" fillId="0" borderId="120" xfId="82" applyNumberFormat="1" applyFont="1" applyBorder="1"/>
    <xf numFmtId="168" fontId="48" fillId="0" borderId="111" xfId="82" applyNumberFormat="1" applyFont="1" applyBorder="1"/>
    <xf numFmtId="3" fontId="48" fillId="0" borderId="120" xfId="82" applyNumberFormat="1" applyFont="1" applyBorder="1" applyAlignment="1">
      <alignment horizontal="right"/>
    </xf>
    <xf numFmtId="168" fontId="48" fillId="0" borderId="29" xfId="82" applyNumberFormat="1" applyFont="1" applyBorder="1"/>
    <xf numFmtId="169" fontId="0" fillId="30" borderId="0" xfId="0" applyNumberFormat="1" applyFill="1" applyProtection="1">
      <protection locked="0"/>
    </xf>
    <xf numFmtId="3" fontId="0" fillId="30" borderId="0" xfId="0" applyNumberFormat="1" applyFill="1" applyProtection="1">
      <protection locked="0"/>
    </xf>
    <xf numFmtId="0" fontId="49" fillId="30" borderId="0" xfId="0" applyFont="1" applyFill="1" applyProtection="1">
      <protection locked="0"/>
    </xf>
    <xf numFmtId="169" fontId="49" fillId="30" borderId="0" xfId="0" applyNumberFormat="1" applyFont="1" applyFill="1" applyProtection="1">
      <protection locked="0"/>
    </xf>
    <xf numFmtId="9" fontId="30" fillId="0" borderId="136" xfId="91" applyFont="1" applyFill="1" applyBorder="1" applyAlignment="1" applyProtection="1">
      <alignment horizontal="right" vertical="center"/>
      <protection locked="0"/>
    </xf>
    <xf numFmtId="9" fontId="30" fillId="0" borderId="137" xfId="91" applyFont="1" applyFill="1" applyBorder="1" applyAlignment="1" applyProtection="1">
      <alignment horizontal="right" vertical="center"/>
      <protection locked="0"/>
    </xf>
    <xf numFmtId="3" fontId="0" fillId="30" borderId="71" xfId="0" applyNumberFormat="1" applyFill="1" applyBorder="1" applyProtection="1">
      <protection locked="0"/>
    </xf>
    <xf numFmtId="168" fontId="48" fillId="0" borderId="98" xfId="113" applyNumberFormat="1" applyFont="1" applyFill="1" applyBorder="1" applyProtection="1"/>
    <xf numFmtId="168" fontId="48" fillId="30" borderId="100" xfId="113" applyNumberFormat="1" applyFont="1" applyFill="1" applyBorder="1" applyAlignment="1" applyProtection="1">
      <alignment horizontal="right"/>
      <protection locked="0"/>
    </xf>
    <xf numFmtId="166" fontId="0" fillId="25" borderId="120" xfId="56" applyNumberFormat="1" applyFont="1" applyFill="1" applyBorder="1"/>
    <xf numFmtId="168" fontId="48" fillId="0" borderId="138" xfId="113" applyNumberFormat="1" applyFont="1" applyFill="1" applyBorder="1" applyProtection="1"/>
    <xf numFmtId="168" fontId="48" fillId="30" borderId="139" xfId="113" applyNumberFormat="1" applyFont="1" applyFill="1" applyBorder="1" applyAlignment="1" applyProtection="1">
      <alignment horizontal="right"/>
      <protection locked="0"/>
    </xf>
    <xf numFmtId="168" fontId="48" fillId="30" borderId="140" xfId="82" applyNumberFormat="1" applyFont="1" applyFill="1" applyBorder="1" applyProtection="1">
      <protection locked="0"/>
    </xf>
    <xf numFmtId="9" fontId="30" fillId="0" borderId="140" xfId="91" applyFont="1" applyFill="1" applyBorder="1" applyAlignment="1" applyProtection="1">
      <alignment horizontal="right" vertical="center"/>
      <protection locked="0"/>
    </xf>
    <xf numFmtId="0" fontId="32" fillId="30" borderId="66" xfId="0" applyFont="1" applyFill="1" applyBorder="1" applyAlignment="1" applyProtection="1">
      <alignment vertical="center" wrapText="1"/>
      <protection locked="0"/>
    </xf>
    <xf numFmtId="0" fontId="32" fillId="30" borderId="76" xfId="0" applyFont="1" applyFill="1" applyBorder="1" applyAlignment="1" applyProtection="1">
      <alignment vertical="center" wrapText="1"/>
      <protection locked="0"/>
    </xf>
    <xf numFmtId="0" fontId="32" fillId="30" borderId="121" xfId="0" applyFont="1" applyFill="1" applyBorder="1" applyAlignment="1" applyProtection="1">
      <alignment vertical="center" wrapText="1"/>
      <protection locked="0"/>
    </xf>
    <xf numFmtId="0" fontId="32" fillId="30" borderId="73" xfId="0" applyFont="1" applyFill="1" applyBorder="1" applyAlignment="1" applyProtection="1">
      <alignment vertical="center" wrapText="1"/>
      <protection locked="0"/>
    </xf>
    <xf numFmtId="9" fontId="0" fillId="0" borderId="27" xfId="0" applyNumberFormat="1" applyBorder="1"/>
    <xf numFmtId="9" fontId="0" fillId="0" borderId="141" xfId="0" applyNumberFormat="1" applyBorder="1"/>
    <xf numFmtId="9" fontId="30" fillId="0" borderId="141" xfId="91" applyFont="1" applyFill="1" applyBorder="1" applyAlignment="1" applyProtection="1">
      <alignment horizontal="right" vertical="center"/>
      <protection locked="0"/>
    </xf>
    <xf numFmtId="9" fontId="30" fillId="0" borderId="142" xfId="91" applyFont="1" applyFill="1" applyBorder="1" applyAlignment="1" applyProtection="1">
      <alignment horizontal="right" vertical="center"/>
      <protection locked="0"/>
    </xf>
    <xf numFmtId="0" fontId="49" fillId="24" borderId="21" xfId="0" applyFont="1" applyFill="1" applyBorder="1" applyAlignment="1">
      <alignment horizontal="center" wrapText="1"/>
    </xf>
    <xf numFmtId="3" fontId="0" fillId="0" borderId="29" xfId="0" applyNumberFormat="1" applyBorder="1" applyProtection="1">
      <protection locked="0"/>
    </xf>
    <xf numFmtId="3" fontId="0" fillId="0" borderId="143" xfId="0" applyNumberFormat="1" applyBorder="1" applyProtection="1">
      <protection locked="0"/>
    </xf>
    <xf numFmtId="3" fontId="0" fillId="0" borderId="144" xfId="0" applyNumberFormat="1" applyBorder="1" applyProtection="1">
      <protection locked="0"/>
    </xf>
    <xf numFmtId="0" fontId="49" fillId="32" borderId="81" xfId="0" applyFont="1" applyFill="1" applyBorder="1" applyAlignment="1">
      <alignment horizontal="center" wrapText="1"/>
    </xf>
    <xf numFmtId="164" fontId="0" fillId="0" borderId="69" xfId="0" applyNumberFormat="1" applyBorder="1" applyAlignment="1" applyProtection="1">
      <alignment horizontal="right" vertical="center"/>
      <protection locked="0"/>
    </xf>
    <xf numFmtId="164" fontId="0" fillId="0" borderId="145" xfId="0" applyNumberFormat="1" applyBorder="1" applyAlignment="1" applyProtection="1">
      <alignment horizontal="right" vertical="center"/>
      <protection locked="0"/>
    </xf>
    <xf numFmtId="164" fontId="0" fillId="0" borderId="146" xfId="0" applyNumberFormat="1" applyBorder="1" applyAlignment="1" applyProtection="1">
      <alignment horizontal="right" vertical="center"/>
      <protection locked="0"/>
    </xf>
    <xf numFmtId="0" fontId="34" fillId="0" borderId="26" xfId="0" applyFont="1" applyBorder="1"/>
    <xf numFmtId="166" fontId="34" fillId="0" borderId="79" xfId="56" applyNumberFormat="1" applyFont="1" applyBorder="1" applyAlignment="1">
      <alignment horizontal="center" wrapText="1"/>
    </xf>
    <xf numFmtId="5" fontId="34" fillId="0" borderId="19" xfId="56" applyNumberFormat="1" applyFont="1" applyBorder="1" applyAlignment="1">
      <alignment horizontal="center" wrapText="1"/>
    </xf>
    <xf numFmtId="1" fontId="0" fillId="0" borderId="147" xfId="0" applyNumberFormat="1" applyBorder="1"/>
    <xf numFmtId="166" fontId="0" fillId="0" borderId="148" xfId="56" applyNumberFormat="1" applyFont="1" applyBorder="1"/>
    <xf numFmtId="5" fontId="0" fillId="0" borderId="139" xfId="56" applyNumberFormat="1" applyFont="1" applyBorder="1"/>
    <xf numFmtId="1" fontId="0" fillId="0" borderId="149" xfId="0" applyNumberFormat="1" applyBorder="1"/>
    <xf numFmtId="5" fontId="0" fillId="0" borderId="145" xfId="56" applyNumberFormat="1" applyFont="1" applyBorder="1"/>
    <xf numFmtId="166" fontId="0" fillId="0" borderId="152" xfId="56" applyNumberFormat="1" applyFont="1" applyBorder="1"/>
    <xf numFmtId="0" fontId="67" fillId="0" borderId="23" xfId="0" applyFont="1" applyBorder="1"/>
    <xf numFmtId="0" fontId="32" fillId="0" borderId="52" xfId="0" applyFont="1" applyBorder="1"/>
    <xf numFmtId="164" fontId="72" fillId="25" borderId="124" xfId="0" applyNumberFormat="1" applyFont="1" applyFill="1" applyBorder="1" applyAlignment="1" applyProtection="1">
      <alignment horizontal="right" vertical="center"/>
      <protection locked="0"/>
    </xf>
    <xf numFmtId="0" fontId="71" fillId="0" borderId="53" xfId="0" applyFont="1" applyBorder="1" applyAlignment="1">
      <alignment wrapText="1"/>
    </xf>
    <xf numFmtId="165" fontId="32" fillId="0" borderId="124" xfId="0" applyNumberFormat="1" applyFont="1" applyBorder="1"/>
    <xf numFmtId="0" fontId="67" fillId="0" borderId="53" xfId="0" applyFont="1" applyBorder="1" applyAlignment="1">
      <alignment horizontal="center"/>
    </xf>
    <xf numFmtId="5" fontId="0" fillId="0" borderId="53" xfId="0" applyNumberFormat="1" applyBorder="1"/>
    <xf numFmtId="166" fontId="0" fillId="0" borderId="153" xfId="56" applyNumberFormat="1" applyFont="1" applyBorder="1"/>
    <xf numFmtId="1" fontId="0" fillId="0" borderId="151" xfId="0" applyNumberFormat="1" applyBorder="1"/>
    <xf numFmtId="0" fontId="34" fillId="0" borderId="26" xfId="0" applyFont="1" applyBorder="1" applyAlignment="1">
      <alignment vertical="center" wrapText="1"/>
    </xf>
    <xf numFmtId="9" fontId="32" fillId="25" borderId="0" xfId="0" applyNumberFormat="1" applyFont="1" applyFill="1" applyAlignment="1">
      <alignment vertical="center"/>
    </xf>
    <xf numFmtId="0" fontId="32" fillId="0" borderId="155" xfId="0" applyFont="1" applyBorder="1"/>
    <xf numFmtId="0" fontId="69" fillId="0" borderId="0" xfId="0" applyFont="1"/>
    <xf numFmtId="0" fontId="39" fillId="27" borderId="24" xfId="0" applyFont="1" applyFill="1" applyBorder="1" applyAlignment="1">
      <alignment horizontal="left" vertical="center"/>
    </xf>
    <xf numFmtId="0" fontId="67" fillId="0" borderId="0" xfId="0" applyFont="1"/>
    <xf numFmtId="1" fontId="32" fillId="25" borderId="0" xfId="0" applyNumberFormat="1" applyFont="1" applyFill="1" applyAlignment="1" applyProtection="1">
      <alignment horizontal="right" vertical="center" wrapText="1"/>
      <protection locked="0"/>
    </xf>
    <xf numFmtId="0" fontId="32" fillId="25" borderId="0" xfId="0" applyFont="1" applyFill="1" applyProtection="1">
      <protection locked="0"/>
    </xf>
    <xf numFmtId="1" fontId="69" fillId="25" borderId="0" xfId="0" applyNumberFormat="1" applyFont="1" applyFill="1" applyAlignment="1" applyProtection="1">
      <alignment horizontal="right" vertical="center" wrapText="1"/>
      <protection locked="0"/>
    </xf>
    <xf numFmtId="0" fontId="69" fillId="25" borderId="0" xfId="0" applyFont="1" applyFill="1"/>
    <xf numFmtId="0" fontId="71" fillId="0" borderId="23" xfId="0" applyFont="1" applyBorder="1"/>
    <xf numFmtId="0" fontId="32" fillId="30" borderId="93" xfId="0" applyFont="1" applyFill="1" applyBorder="1" applyProtection="1">
      <protection locked="0"/>
    </xf>
    <xf numFmtId="9" fontId="0" fillId="0" borderId="0" xfId="0" applyNumberFormat="1" applyProtection="1">
      <protection locked="0"/>
    </xf>
    <xf numFmtId="0" fontId="49" fillId="0" borderId="0" xfId="0" applyFont="1" applyAlignment="1" applyProtection="1">
      <alignment horizontal="right"/>
      <protection locked="0"/>
    </xf>
    <xf numFmtId="10" fontId="48" fillId="30" borderId="146" xfId="91" applyNumberFormat="1" applyFont="1" applyFill="1" applyBorder="1" applyProtection="1">
      <protection locked="0"/>
    </xf>
    <xf numFmtId="168" fontId="48" fillId="0" borderId="156" xfId="113" applyNumberFormat="1" applyFont="1" applyFill="1" applyBorder="1" applyProtection="1"/>
    <xf numFmtId="10" fontId="48" fillId="30" borderId="145" xfId="91" applyNumberFormat="1" applyFont="1" applyFill="1" applyBorder="1" applyProtection="1">
      <protection locked="0"/>
    </xf>
    <xf numFmtId="10" fontId="48" fillId="30" borderId="139" xfId="91" applyNumberFormat="1" applyFont="1" applyFill="1" applyBorder="1" applyProtection="1">
      <protection locked="0"/>
    </xf>
    <xf numFmtId="9" fontId="0" fillId="30" borderId="154" xfId="91" applyFont="1" applyFill="1" applyBorder="1" applyProtection="1">
      <protection locked="0"/>
    </xf>
    <xf numFmtId="3" fontId="0" fillId="30" borderId="156" xfId="0" applyNumberFormat="1" applyFill="1" applyBorder="1" applyProtection="1">
      <protection locked="0"/>
    </xf>
    <xf numFmtId="9" fontId="0" fillId="30" borderId="157" xfId="91" applyFont="1" applyFill="1" applyBorder="1" applyProtection="1">
      <protection locked="0"/>
    </xf>
    <xf numFmtId="3" fontId="0" fillId="30" borderId="142" xfId="0" applyNumberFormat="1" applyFill="1" applyBorder="1" applyProtection="1">
      <protection locked="0"/>
    </xf>
    <xf numFmtId="3" fontId="0" fillId="30" borderId="141" xfId="0" applyNumberFormat="1" applyFill="1" applyBorder="1" applyProtection="1">
      <protection locked="0"/>
    </xf>
    <xf numFmtId="3" fontId="0" fillId="30" borderId="140" xfId="0" applyNumberFormat="1" applyFill="1" applyBorder="1" applyProtection="1">
      <protection locked="0"/>
    </xf>
    <xf numFmtId="0" fontId="32" fillId="30" borderId="124" xfId="0" applyFont="1" applyFill="1" applyBorder="1" applyProtection="1">
      <protection locked="0"/>
    </xf>
    <xf numFmtId="1" fontId="32" fillId="30" borderId="58" xfId="0" applyNumberFormat="1" applyFont="1" applyFill="1" applyBorder="1" applyAlignment="1" applyProtection="1">
      <alignment horizontal="right" vertical="center"/>
      <protection locked="0"/>
    </xf>
    <xf numFmtId="0" fontId="8" fillId="0" borderId="53" xfId="0" applyFont="1" applyBorder="1" applyAlignment="1">
      <alignment horizontal="center" vertical="center" wrapText="1"/>
    </xf>
    <xf numFmtId="0" fontId="34" fillId="0" borderId="53" xfId="0" applyFont="1" applyBorder="1" applyAlignment="1">
      <alignment horizontal="center" vertical="center" wrapText="1"/>
    </xf>
    <xf numFmtId="0" fontId="34" fillId="0" borderId="53" xfId="0" applyFont="1" applyBorder="1" applyAlignment="1">
      <alignment horizontal="center" vertical="center"/>
    </xf>
    <xf numFmtId="0" fontId="32" fillId="30" borderId="147" xfId="0" applyFont="1" applyFill="1" applyBorder="1" applyAlignment="1" applyProtection="1">
      <alignment vertical="center" wrapText="1"/>
      <protection locked="0"/>
    </xf>
    <xf numFmtId="0" fontId="32" fillId="30" borderId="150" xfId="0" applyFont="1" applyFill="1" applyBorder="1" applyAlignment="1" applyProtection="1">
      <alignment vertical="center" wrapText="1"/>
      <protection locked="0"/>
    </xf>
    <xf numFmtId="0" fontId="34" fillId="0" borderId="79" xfId="0" applyFont="1" applyBorder="1" applyAlignment="1">
      <alignment horizontal="center" vertical="center" wrapText="1"/>
    </xf>
    <xf numFmtId="9" fontId="32" fillId="0" borderId="148" xfId="0" applyNumberFormat="1" applyFont="1" applyBorder="1" applyAlignment="1">
      <alignment vertical="center"/>
    </xf>
    <xf numFmtId="9" fontId="32" fillId="0" borderId="159" xfId="0" applyNumberFormat="1" applyFont="1" applyBorder="1" applyAlignment="1">
      <alignment vertical="center"/>
    </xf>
    <xf numFmtId="0" fontId="32" fillId="30" borderId="161" xfId="0" applyFont="1" applyFill="1" applyBorder="1" applyAlignment="1" applyProtection="1">
      <alignment vertical="center" wrapText="1"/>
      <protection locked="0"/>
    </xf>
    <xf numFmtId="9" fontId="32" fillId="30" borderId="124" xfId="91" applyFont="1" applyFill="1" applyBorder="1" applyAlignment="1" applyProtection="1">
      <alignment vertical="center"/>
      <protection locked="0"/>
    </xf>
    <xf numFmtId="9" fontId="32" fillId="0" borderId="124" xfId="0" applyNumberFormat="1" applyFont="1" applyBorder="1" applyAlignment="1">
      <alignment vertical="center"/>
    </xf>
    <xf numFmtId="9" fontId="32" fillId="0" borderId="162" xfId="0" applyNumberFormat="1" applyFont="1" applyBorder="1" applyAlignment="1">
      <alignment vertical="center"/>
    </xf>
    <xf numFmtId="3" fontId="32" fillId="0" borderId="93" xfId="91" applyNumberFormat="1" applyFont="1" applyFill="1" applyBorder="1" applyAlignment="1" applyProtection="1">
      <alignment vertical="center"/>
      <protection locked="0"/>
    </xf>
    <xf numFmtId="3" fontId="32" fillId="0" borderId="93" xfId="0" applyNumberFormat="1" applyFont="1" applyBorder="1" applyAlignment="1">
      <alignment vertical="center"/>
    </xf>
    <xf numFmtId="3" fontId="32" fillId="0" borderId="148" xfId="91" applyNumberFormat="1" applyFont="1" applyFill="1" applyBorder="1" applyAlignment="1" applyProtection="1">
      <alignment vertical="center"/>
      <protection locked="0"/>
    </xf>
    <xf numFmtId="3" fontId="32" fillId="0" borderId="148" xfId="0" applyNumberFormat="1" applyFont="1" applyBorder="1" applyAlignment="1">
      <alignment vertical="center"/>
    </xf>
    <xf numFmtId="3" fontId="32" fillId="0" borderId="162" xfId="91" applyNumberFormat="1" applyFont="1" applyFill="1" applyBorder="1" applyAlignment="1" applyProtection="1">
      <alignment vertical="center"/>
      <protection locked="0"/>
    </xf>
    <xf numFmtId="3" fontId="32" fillId="0" borderId="159" xfId="91" applyNumberFormat="1" applyFont="1" applyFill="1" applyBorder="1" applyAlignment="1" applyProtection="1">
      <alignment vertical="center"/>
      <protection locked="0"/>
    </xf>
    <xf numFmtId="3" fontId="32" fillId="0" borderId="159" xfId="0" applyNumberFormat="1" applyFont="1" applyBorder="1" applyAlignment="1">
      <alignment vertical="center"/>
    </xf>
    <xf numFmtId="3" fontId="32" fillId="0" borderId="124" xfId="91" applyNumberFormat="1" applyFont="1" applyFill="1" applyBorder="1" applyAlignment="1" applyProtection="1">
      <alignment vertical="center"/>
      <protection locked="0"/>
    </xf>
    <xf numFmtId="0" fontId="7" fillId="30" borderId="30" xfId="82" applyFont="1" applyFill="1" applyBorder="1" applyAlignment="1" applyProtection="1">
      <alignment vertical="top"/>
      <protection locked="0"/>
    </xf>
    <xf numFmtId="0" fontId="32" fillId="25" borderId="124" xfId="0" applyFont="1" applyFill="1" applyBorder="1"/>
    <xf numFmtId="0" fontId="7" fillId="30" borderId="138" xfId="82" applyFont="1" applyFill="1" applyBorder="1" applyAlignment="1" applyProtection="1">
      <alignment vertical="top"/>
      <protection locked="0"/>
    </xf>
    <xf numFmtId="0" fontId="32" fillId="30" borderId="148" xfId="0" applyFont="1" applyFill="1" applyBorder="1" applyProtection="1">
      <protection locked="0"/>
    </xf>
    <xf numFmtId="0" fontId="32" fillId="25" borderId="148" xfId="0" applyFont="1" applyFill="1" applyBorder="1"/>
    <xf numFmtId="0" fontId="7" fillId="30" borderId="138" xfId="82" applyFont="1" applyFill="1" applyBorder="1" applyProtection="1">
      <protection locked="0"/>
    </xf>
    <xf numFmtId="1" fontId="32" fillId="30" borderId="164" xfId="0" applyNumberFormat="1" applyFont="1" applyFill="1" applyBorder="1" applyAlignment="1" applyProtection="1">
      <alignment horizontal="right" vertical="center"/>
      <protection locked="0"/>
    </xf>
    <xf numFmtId="0" fontId="32" fillId="30" borderId="159" xfId="0" applyFont="1" applyFill="1" applyBorder="1" applyProtection="1">
      <protection locked="0"/>
    </xf>
    <xf numFmtId="0" fontId="32" fillId="25" borderId="159" xfId="0" applyFont="1" applyFill="1" applyBorder="1"/>
    <xf numFmtId="0" fontId="32" fillId="30" borderId="153" xfId="0" applyFont="1" applyFill="1" applyBorder="1" applyProtection="1">
      <protection locked="0"/>
    </xf>
    <xf numFmtId="0" fontId="70" fillId="0" borderId="21" xfId="0" applyFont="1" applyBorder="1" applyAlignment="1">
      <alignment horizontal="center" vertical="center"/>
    </xf>
    <xf numFmtId="0" fontId="8" fillId="0" borderId="92" xfId="0" applyFont="1" applyBorder="1" applyAlignment="1">
      <alignment horizontal="center" vertical="center" wrapText="1"/>
    </xf>
    <xf numFmtId="0" fontId="70" fillId="0" borderId="92" xfId="0" applyFont="1" applyBorder="1" applyAlignment="1">
      <alignment horizontal="center" vertical="center"/>
    </xf>
    <xf numFmtId="0" fontId="34" fillId="0" borderId="81" xfId="0" applyFont="1" applyBorder="1" applyAlignment="1">
      <alignment horizontal="center" vertical="center" wrapText="1"/>
    </xf>
    <xf numFmtId="0" fontId="7" fillId="30" borderId="150" xfId="82" applyFont="1" applyFill="1" applyBorder="1" applyProtection="1">
      <protection locked="0"/>
    </xf>
    <xf numFmtId="0" fontId="32" fillId="25" borderId="93" xfId="0" applyFont="1" applyFill="1" applyBorder="1"/>
    <xf numFmtId="0" fontId="70" fillId="0" borderId="79" xfId="0" applyFont="1" applyBorder="1" applyAlignment="1">
      <alignment horizontal="center" vertical="center"/>
    </xf>
    <xf numFmtId="1" fontId="32" fillId="30" borderId="163" xfId="0" applyNumberFormat="1" applyFont="1" applyFill="1" applyBorder="1" applyAlignment="1" applyProtection="1">
      <alignment horizontal="right" vertical="center"/>
      <protection locked="0"/>
    </xf>
    <xf numFmtId="1" fontId="32" fillId="30" borderId="144" xfId="0" applyNumberFormat="1" applyFont="1" applyFill="1" applyBorder="1" applyAlignment="1" applyProtection="1">
      <alignment horizontal="right" vertical="center"/>
      <protection locked="0"/>
    </xf>
    <xf numFmtId="0" fontId="67" fillId="0" borderId="79" xfId="0" applyFont="1" applyBorder="1"/>
    <xf numFmtId="44" fontId="32" fillId="25" borderId="93" xfId="91" applyNumberFormat="1" applyFont="1" applyFill="1" applyBorder="1" applyAlignment="1" applyProtection="1">
      <alignment horizontal="right" vertical="center"/>
    </xf>
    <xf numFmtId="44" fontId="32" fillId="25" borderId="148" xfId="91" applyNumberFormat="1" applyFont="1" applyFill="1" applyBorder="1" applyAlignment="1" applyProtection="1">
      <alignment horizontal="right" vertical="center"/>
    </xf>
    <xf numFmtId="44" fontId="72" fillId="25" borderId="159" xfId="91" applyNumberFormat="1" applyFont="1" applyFill="1" applyBorder="1" applyAlignment="1">
      <alignment horizontal="right" vertical="center"/>
    </xf>
    <xf numFmtId="44" fontId="32" fillId="25" borderId="162" xfId="91" applyNumberFormat="1" applyFont="1" applyFill="1" applyBorder="1" applyAlignment="1" applyProtection="1">
      <alignment horizontal="right" vertical="center"/>
    </xf>
    <xf numFmtId="0" fontId="7" fillId="30" borderId="66" xfId="82" applyFont="1" applyFill="1" applyBorder="1" applyAlignment="1" applyProtection="1">
      <alignment vertical="top"/>
      <protection locked="0"/>
    </xf>
    <xf numFmtId="0" fontId="7" fillId="30" borderId="147" xfId="82" applyFont="1" applyFill="1" applyBorder="1" applyAlignment="1" applyProtection="1">
      <alignment vertical="top"/>
      <protection locked="0"/>
    </xf>
    <xf numFmtId="0" fontId="7" fillId="30" borderId="161" xfId="82" applyFont="1" applyFill="1" applyBorder="1" applyProtection="1">
      <protection locked="0"/>
    </xf>
    <xf numFmtId="1" fontId="32" fillId="30" borderId="93" xfId="0" applyNumberFormat="1" applyFont="1" applyFill="1" applyBorder="1" applyAlignment="1" applyProtection="1">
      <alignment horizontal="right" vertical="center"/>
      <protection locked="0"/>
    </xf>
    <xf numFmtId="1" fontId="32" fillId="30" borderId="148" xfId="0" applyNumberFormat="1" applyFont="1" applyFill="1" applyBorder="1" applyAlignment="1" applyProtection="1">
      <alignment horizontal="right" vertical="center"/>
      <protection locked="0"/>
    </xf>
    <xf numFmtId="1" fontId="32" fillId="30" borderId="162" xfId="0" applyNumberFormat="1" applyFont="1" applyFill="1" applyBorder="1" applyAlignment="1" applyProtection="1">
      <alignment horizontal="right" vertical="center"/>
      <protection locked="0"/>
    </xf>
    <xf numFmtId="1" fontId="32" fillId="30" borderId="159" xfId="0" applyNumberFormat="1" applyFont="1" applyFill="1" applyBorder="1" applyAlignment="1" applyProtection="1">
      <alignment horizontal="right" vertical="center"/>
      <protection locked="0"/>
    </xf>
    <xf numFmtId="44" fontId="32" fillId="25" borderId="66" xfId="91" applyNumberFormat="1" applyFont="1" applyFill="1" applyBorder="1" applyAlignment="1" applyProtection="1">
      <alignment horizontal="right" vertical="center"/>
    </xf>
    <xf numFmtId="0" fontId="70" fillId="0" borderId="53" xfId="0" applyFont="1" applyBorder="1" applyAlignment="1">
      <alignment horizontal="center" vertical="center"/>
    </xf>
    <xf numFmtId="44" fontId="32" fillId="25" borderId="147" xfId="91" applyNumberFormat="1" applyFont="1" applyFill="1" applyBorder="1" applyAlignment="1" applyProtection="1">
      <alignment horizontal="right" vertical="center"/>
    </xf>
    <xf numFmtId="0" fontId="7" fillId="30" borderId="147" xfId="82" applyFont="1" applyFill="1" applyBorder="1" applyProtection="1">
      <protection locked="0"/>
    </xf>
    <xf numFmtId="44" fontId="72" fillId="25" borderId="150" xfId="91" applyNumberFormat="1" applyFont="1" applyFill="1" applyBorder="1" applyAlignment="1">
      <alignment horizontal="right" vertical="center"/>
    </xf>
    <xf numFmtId="0" fontId="67" fillId="0" borderId="93" xfId="0" applyFont="1" applyBorder="1"/>
    <xf numFmtId="1" fontId="32" fillId="30" borderId="158" xfId="0" applyNumberFormat="1" applyFont="1" applyFill="1" applyBorder="1" applyAlignment="1" applyProtection="1">
      <alignment horizontal="right" vertical="center"/>
      <protection locked="0"/>
    </xf>
    <xf numFmtId="0" fontId="7" fillId="30" borderId="93" xfId="82" applyFont="1" applyFill="1" applyBorder="1" applyAlignment="1" applyProtection="1">
      <alignment vertical="top"/>
      <protection locked="0"/>
    </xf>
    <xf numFmtId="0" fontId="7" fillId="30" borderId="148" xfId="82" applyFont="1" applyFill="1" applyBorder="1" applyAlignment="1" applyProtection="1">
      <alignment vertical="top"/>
      <protection locked="0"/>
    </xf>
    <xf numFmtId="0" fontId="7" fillId="30" borderId="159" xfId="82" applyFont="1" applyFill="1" applyBorder="1" applyProtection="1">
      <protection locked="0"/>
    </xf>
    <xf numFmtId="1" fontId="32" fillId="30" borderId="153" xfId="0" applyNumberFormat="1" applyFont="1" applyFill="1" applyBorder="1" applyAlignment="1" applyProtection="1">
      <alignment horizontal="right" vertical="center"/>
      <protection locked="0"/>
    </xf>
    <xf numFmtId="0" fontId="7" fillId="30" borderId="162" xfId="82" applyFont="1" applyFill="1" applyBorder="1" applyAlignment="1" applyProtection="1">
      <alignment vertical="top"/>
      <protection locked="0"/>
    </xf>
    <xf numFmtId="0" fontId="7" fillId="30" borderId="148" xfId="82" applyFont="1" applyFill="1" applyBorder="1" applyProtection="1">
      <protection locked="0"/>
    </xf>
    <xf numFmtId="0" fontId="70" fillId="0" borderId="53" xfId="0" applyFont="1" applyBorder="1" applyAlignment="1">
      <alignment horizontal="center" vertical="center" wrapText="1"/>
    </xf>
    <xf numFmtId="0" fontId="67" fillId="0" borderId="66" xfId="0" applyFont="1" applyBorder="1"/>
    <xf numFmtId="44" fontId="32" fillId="25" borderId="58" xfId="91" applyNumberFormat="1" applyFont="1" applyFill="1" applyBorder="1" applyAlignment="1" applyProtection="1">
      <alignment horizontal="right" vertical="center"/>
    </xf>
    <xf numFmtId="44" fontId="32" fillId="25" borderId="164" xfId="91" applyNumberFormat="1" applyFont="1" applyFill="1" applyBorder="1" applyAlignment="1" applyProtection="1">
      <alignment horizontal="right" vertical="center"/>
    </xf>
    <xf numFmtId="1" fontId="32" fillId="30" borderId="150" xfId="0" applyNumberFormat="1" applyFont="1" applyFill="1" applyBorder="1" applyAlignment="1" applyProtection="1">
      <alignment horizontal="right" vertical="center"/>
      <protection locked="0"/>
    </xf>
    <xf numFmtId="0" fontId="32" fillId="30" borderId="162" xfId="0" applyFont="1" applyFill="1" applyBorder="1" applyProtection="1">
      <protection locked="0"/>
    </xf>
    <xf numFmtId="0" fontId="32" fillId="25" borderId="162" xfId="0" applyFont="1" applyFill="1" applyBorder="1"/>
    <xf numFmtId="0" fontId="5" fillId="0" borderId="79" xfId="82" applyFont="1" applyBorder="1" applyAlignment="1">
      <alignment horizontal="center" wrapText="1"/>
    </xf>
    <xf numFmtId="164" fontId="2" fillId="25" borderId="94" xfId="82" applyNumberFormat="1" applyFill="1" applyBorder="1"/>
    <xf numFmtId="164" fontId="2" fillId="30" borderId="93" xfId="82" applyNumberFormat="1" applyFill="1" applyBorder="1" applyProtection="1">
      <protection locked="0"/>
    </xf>
    <xf numFmtId="164" fontId="2" fillId="30" borderId="148" xfId="82" applyNumberFormat="1" applyFill="1" applyBorder="1" applyProtection="1">
      <protection locked="0"/>
    </xf>
    <xf numFmtId="164" fontId="2" fillId="30" borderId="159" xfId="82" applyNumberFormat="1" applyFill="1" applyBorder="1" applyProtection="1">
      <protection locked="0"/>
    </xf>
    <xf numFmtId="0" fontId="67" fillId="0" borderId="21" xfId="0" applyFont="1" applyBorder="1" applyAlignment="1">
      <alignment horizontal="center" wrapText="1"/>
    </xf>
    <xf numFmtId="166" fontId="32" fillId="0" borderId="10" xfId="56" applyNumberFormat="1" applyFont="1" applyBorder="1"/>
    <xf numFmtId="166" fontId="32" fillId="0" borderId="164" xfId="56" applyNumberFormat="1" applyFont="1" applyBorder="1"/>
    <xf numFmtId="166" fontId="32" fillId="0" borderId="21" xfId="0" applyNumberFormat="1" applyFont="1" applyBorder="1"/>
    <xf numFmtId="0" fontId="71" fillId="0" borderId="25" xfId="0" applyFont="1" applyBorder="1" applyAlignment="1">
      <alignment wrapText="1"/>
    </xf>
    <xf numFmtId="164" fontId="72" fillId="25" borderId="112" xfId="0" applyNumberFormat="1" applyFont="1" applyFill="1" applyBorder="1" applyAlignment="1" applyProtection="1">
      <alignment horizontal="right" vertical="center"/>
      <protection locked="0"/>
    </xf>
    <xf numFmtId="0" fontId="67" fillId="0" borderId="25" xfId="0" applyFont="1" applyBorder="1" applyAlignment="1">
      <alignment wrapText="1"/>
    </xf>
    <xf numFmtId="164" fontId="32" fillId="25" borderId="112" xfId="0" applyNumberFormat="1" applyFont="1" applyFill="1" applyBorder="1" applyAlignment="1" applyProtection="1">
      <alignment horizontal="right" vertical="center"/>
      <protection locked="0"/>
    </xf>
    <xf numFmtId="0" fontId="67" fillId="0" borderId="53" xfId="0" applyFont="1" applyBorder="1" applyAlignment="1">
      <alignment horizontal="center" wrapText="1"/>
    </xf>
    <xf numFmtId="166" fontId="32" fillId="0" borderId="124" xfId="56" applyNumberFormat="1" applyFont="1" applyBorder="1"/>
    <xf numFmtId="166" fontId="32" fillId="0" borderId="148" xfId="56" applyNumberFormat="1" applyFont="1" applyBorder="1"/>
    <xf numFmtId="0" fontId="67" fillId="0" borderId="47" xfId="0" applyFont="1" applyBorder="1" applyAlignment="1">
      <alignment horizontal="center"/>
    </xf>
    <xf numFmtId="165" fontId="32" fillId="0" borderId="158" xfId="0" applyNumberFormat="1" applyFont="1" applyBorder="1"/>
    <xf numFmtId="165" fontId="32" fillId="0" borderId="47" xfId="0" applyNumberFormat="1" applyFont="1" applyBorder="1"/>
    <xf numFmtId="0" fontId="7" fillId="0" borderId="147" xfId="82" applyFont="1" applyBorder="1" applyAlignment="1">
      <alignment vertical="top"/>
    </xf>
    <xf numFmtId="0" fontId="7" fillId="25" borderId="147" xfId="82" applyFont="1" applyFill="1" applyBorder="1"/>
    <xf numFmtId="1" fontId="32" fillId="25" borderId="148" xfId="0" applyNumberFormat="1" applyFont="1" applyFill="1" applyBorder="1" applyAlignment="1" applyProtection="1">
      <alignment horizontal="right" vertical="center"/>
      <protection locked="0"/>
    </xf>
    <xf numFmtId="1" fontId="32" fillId="25" borderId="159" xfId="0" applyNumberFormat="1" applyFont="1" applyFill="1" applyBorder="1" applyAlignment="1" applyProtection="1">
      <alignment horizontal="right" vertical="center"/>
      <protection locked="0"/>
    </xf>
    <xf numFmtId="0" fontId="7" fillId="25" borderId="161" xfId="82" applyFont="1" applyFill="1" applyBorder="1"/>
    <xf numFmtId="1" fontId="32" fillId="25" borderId="162" xfId="0" applyNumberFormat="1" applyFont="1" applyFill="1" applyBorder="1" applyAlignment="1" applyProtection="1">
      <alignment horizontal="right" vertical="center"/>
      <protection locked="0"/>
    </xf>
    <xf numFmtId="164" fontId="72" fillId="25" borderId="24" xfId="0" applyNumberFormat="1" applyFont="1" applyFill="1" applyBorder="1" applyAlignment="1" applyProtection="1">
      <alignment horizontal="right" vertical="center"/>
      <protection locked="0"/>
    </xf>
    <xf numFmtId="1" fontId="32" fillId="25" borderId="161" xfId="0" applyNumberFormat="1" applyFont="1" applyFill="1" applyBorder="1" applyAlignment="1" applyProtection="1">
      <alignment horizontal="right" vertical="center"/>
      <protection locked="0"/>
    </xf>
    <xf numFmtId="166" fontId="32" fillId="0" borderId="158" xfId="56" applyNumberFormat="1" applyFont="1" applyBorder="1"/>
    <xf numFmtId="164" fontId="72" fillId="25" borderId="159" xfId="0" applyNumberFormat="1" applyFont="1" applyFill="1" applyBorder="1" applyAlignment="1" applyProtection="1">
      <alignment horizontal="right" vertical="center"/>
      <protection locked="0"/>
    </xf>
    <xf numFmtId="0" fontId="32" fillId="0" borderId="21" xfId="0" applyFont="1" applyBorder="1"/>
    <xf numFmtId="0" fontId="72" fillId="0" borderId="47" xfId="0" applyFont="1" applyBorder="1"/>
    <xf numFmtId="164" fontId="72" fillId="25" borderId="10" xfId="0" applyNumberFormat="1" applyFont="1" applyFill="1" applyBorder="1" applyAlignment="1" applyProtection="1">
      <alignment horizontal="right" vertical="center"/>
      <protection locked="0"/>
    </xf>
    <xf numFmtId="164" fontId="72" fillId="25" borderId="0" xfId="0" applyNumberFormat="1" applyFont="1" applyFill="1" applyAlignment="1" applyProtection="1">
      <alignment horizontal="right" vertical="center"/>
      <protection locked="0"/>
    </xf>
    <xf numFmtId="0" fontId="72" fillId="0" borderId="21" xfId="0" applyFont="1" applyBorder="1"/>
    <xf numFmtId="164" fontId="72" fillId="25" borderId="35" xfId="0" applyNumberFormat="1" applyFont="1" applyFill="1" applyBorder="1" applyAlignment="1" applyProtection="1">
      <alignment horizontal="right" vertical="center"/>
      <protection locked="0"/>
    </xf>
    <xf numFmtId="1" fontId="32" fillId="25" borderId="66" xfId="0" applyNumberFormat="1" applyFont="1" applyFill="1" applyBorder="1" applyAlignment="1" applyProtection="1">
      <alignment horizontal="right" vertical="center"/>
      <protection locked="0"/>
    </xf>
    <xf numFmtId="1" fontId="32" fillId="25" borderId="147" xfId="0" applyNumberFormat="1" applyFont="1" applyFill="1" applyBorder="1" applyAlignment="1" applyProtection="1">
      <alignment horizontal="right" vertical="center"/>
      <protection locked="0"/>
    </xf>
    <xf numFmtId="165" fontId="32" fillId="0" borderId="148" xfId="0" applyNumberFormat="1" applyFont="1" applyBorder="1"/>
    <xf numFmtId="0" fontId="70" fillId="0" borderId="19" xfId="0" applyFont="1" applyBorder="1" applyAlignment="1">
      <alignment horizontal="center" vertical="center" wrapText="1"/>
    </xf>
    <xf numFmtId="3" fontId="32" fillId="0" borderId="58" xfId="91" applyNumberFormat="1" applyFont="1" applyFill="1" applyBorder="1" applyAlignment="1" applyProtection="1">
      <alignment vertical="center"/>
      <protection locked="0"/>
    </xf>
    <xf numFmtId="3" fontId="32" fillId="0" borderId="164" xfId="91" applyNumberFormat="1" applyFont="1" applyFill="1" applyBorder="1" applyAlignment="1" applyProtection="1">
      <alignment vertical="center"/>
      <protection locked="0"/>
    </xf>
    <xf numFmtId="3" fontId="32" fillId="0" borderId="163" xfId="91" applyNumberFormat="1" applyFont="1" applyFill="1" applyBorder="1" applyAlignment="1" applyProtection="1">
      <alignment vertical="center"/>
      <protection locked="0"/>
    </xf>
    <xf numFmtId="3" fontId="32" fillId="0" borderId="107" xfId="91" applyNumberFormat="1" applyFont="1" applyFill="1" applyBorder="1" applyAlignment="1" applyProtection="1">
      <alignment vertical="center"/>
      <protection locked="0"/>
    </xf>
    <xf numFmtId="3" fontId="72" fillId="0" borderId="33" xfId="91" applyNumberFormat="1" applyFont="1" applyBorder="1" applyAlignment="1" applyProtection="1">
      <alignment vertical="center"/>
      <protection locked="0"/>
    </xf>
    <xf numFmtId="3" fontId="72" fillId="0" borderId="140" xfId="91" applyNumberFormat="1" applyFont="1" applyBorder="1" applyAlignment="1" applyProtection="1">
      <alignment vertical="center"/>
      <protection locked="0"/>
    </xf>
    <xf numFmtId="3" fontId="72" fillId="0" borderId="160" xfId="91" applyNumberFormat="1" applyFont="1" applyBorder="1" applyAlignment="1" applyProtection="1">
      <alignment vertical="center"/>
      <protection locked="0"/>
    </xf>
    <xf numFmtId="3" fontId="34" fillId="0" borderId="155" xfId="0" applyNumberFormat="1" applyFont="1" applyBorder="1"/>
    <xf numFmtId="3" fontId="70" fillId="0" borderId="53" xfId="0" applyNumberFormat="1" applyFont="1" applyBorder="1"/>
    <xf numFmtId="0" fontId="70" fillId="0" borderId="79" xfId="0" applyFont="1" applyBorder="1" applyAlignment="1">
      <alignment horizontal="center" vertical="center" wrapText="1"/>
    </xf>
    <xf numFmtId="9" fontId="34" fillId="0" borderId="53" xfId="91" applyFont="1" applyBorder="1" applyAlignment="1">
      <alignment vertical="center"/>
    </xf>
    <xf numFmtId="166" fontId="34" fillId="0" borderId="47" xfId="0" applyNumberFormat="1" applyFont="1" applyBorder="1" applyAlignment="1">
      <alignment vertical="center"/>
    </xf>
    <xf numFmtId="9" fontId="32" fillId="30" borderId="94" xfId="91" applyFont="1" applyFill="1" applyBorder="1" applyAlignment="1" applyProtection="1">
      <alignment vertical="center"/>
      <protection locked="0"/>
    </xf>
    <xf numFmtId="3" fontId="32" fillId="0" borderId="162" xfId="0" applyNumberFormat="1" applyFont="1" applyBorder="1" applyAlignment="1">
      <alignment vertical="center"/>
    </xf>
    <xf numFmtId="3" fontId="32" fillId="25" borderId="53" xfId="91" applyNumberFormat="1" applyFont="1" applyFill="1" applyBorder="1" applyAlignment="1" applyProtection="1">
      <alignment vertical="center"/>
      <protection locked="0"/>
    </xf>
    <xf numFmtId="0" fontId="34" fillId="0" borderId="0" xfId="0" applyFont="1"/>
    <xf numFmtId="0" fontId="39" fillId="27" borderId="164" xfId="0" applyFont="1" applyFill="1" applyBorder="1" applyAlignment="1">
      <alignment horizontal="left" vertical="center"/>
    </xf>
    <xf numFmtId="0" fontId="4" fillId="25" borderId="0" xfId="0" applyFont="1" applyFill="1" applyAlignment="1">
      <alignment horizontal="left" vertical="center"/>
    </xf>
    <xf numFmtId="0" fontId="4" fillId="0" borderId="10" xfId="0" applyFont="1" applyBorder="1" applyAlignment="1">
      <alignment horizontal="left" vertical="center" wrapText="1"/>
    </xf>
    <xf numFmtId="0" fontId="5" fillId="0" borderId="26" xfId="82" applyFont="1" applyBorder="1" applyAlignment="1">
      <alignment horizontal="left"/>
    </xf>
    <xf numFmtId="0" fontId="5" fillId="0" borderId="49" xfId="82" applyFont="1" applyBorder="1" applyAlignment="1">
      <alignment horizontal="left"/>
    </xf>
    <xf numFmtId="0" fontId="7" fillId="25" borderId="25" xfId="82" applyFont="1" applyFill="1" applyBorder="1" applyAlignment="1">
      <alignment horizontal="center"/>
    </xf>
    <xf numFmtId="0" fontId="7" fillId="25" borderId="47" xfId="82" applyFont="1" applyFill="1" applyBorder="1" applyAlignment="1">
      <alignment horizontal="center"/>
    </xf>
    <xf numFmtId="0" fontId="2" fillId="0" borderId="66" xfId="82" applyBorder="1" applyAlignment="1">
      <alignment horizontal="left" vertical="top"/>
    </xf>
    <xf numFmtId="0" fontId="2" fillId="0" borderId="68" xfId="82" applyBorder="1" applyAlignment="1">
      <alignment horizontal="left" vertical="top"/>
    </xf>
    <xf numFmtId="0" fontId="2" fillId="0" borderId="147" xfId="82" applyBorder="1" applyAlignment="1">
      <alignment horizontal="left" vertical="top"/>
    </xf>
    <xf numFmtId="0" fontId="2" fillId="0" borderId="158" xfId="82" applyBorder="1" applyAlignment="1">
      <alignment horizontal="left" vertical="top"/>
    </xf>
    <xf numFmtId="0" fontId="2" fillId="0" borderId="150" xfId="82" applyBorder="1" applyAlignment="1">
      <alignment horizontal="left" vertical="top"/>
    </xf>
    <xf numFmtId="0" fontId="2" fillId="0" borderId="153" xfId="82" applyBorder="1" applyAlignment="1">
      <alignment horizontal="left" vertical="top"/>
    </xf>
    <xf numFmtId="0" fontId="5" fillId="0" borderId="45" xfId="82" applyFont="1" applyBorder="1" applyAlignment="1">
      <alignment horizontal="left" vertical="top"/>
    </xf>
    <xf numFmtId="0" fontId="5" fillId="0" borderId="52" xfId="82" applyFont="1" applyBorder="1" applyAlignment="1">
      <alignment horizontal="left" vertical="top"/>
    </xf>
  </cellXfs>
  <cellStyles count="122">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2 2" xfId="110" xr:uid="{568FBD89-7782-4B36-8CD6-BCC146806AE6}"/>
    <cellStyle name="Calculation 3" xfId="53" xr:uid="{00000000-0005-0000-0000-000034000000}"/>
    <cellStyle name="Calculation 3 2" xfId="111" xr:uid="{7FCA3434-5ABF-45DA-81C7-03D0BC0B530C}"/>
    <cellStyle name="Check Cell 2" xfId="54" xr:uid="{00000000-0005-0000-0000-000035000000}"/>
    <cellStyle name="Check Cell 3" xfId="55" xr:uid="{00000000-0005-0000-0000-000036000000}"/>
    <cellStyle name="Comma" xfId="56" builtinId="3"/>
    <cellStyle name="Comma 2" xfId="57" xr:uid="{00000000-0005-0000-0000-000038000000}"/>
    <cellStyle name="Comma 2 2" xfId="113" xr:uid="{3DEE0A39-B764-4EBC-AE63-9B09D6A32663}"/>
    <cellStyle name="Comma 3" xfId="58" xr:uid="{00000000-0005-0000-0000-000039000000}"/>
    <cellStyle name="Comma 3 2" xfId="114" xr:uid="{C702983F-E016-4091-97D5-44F491DC17AD}"/>
    <cellStyle name="Comma 4" xfId="59" xr:uid="{00000000-0005-0000-0000-00003A000000}"/>
    <cellStyle name="Comma 4 2" xfId="115" xr:uid="{585EA719-5521-4CA3-82E5-A31F78A70E61}"/>
    <cellStyle name="Comma 5" xfId="112" xr:uid="{D10A7C95-CFB9-4536-8C95-F3A4505C1F6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7" xr:uid="{00000000-0005-0000-0000-000044000000}"/>
    <cellStyle name="Heading 3 3" xfId="69" xr:uid="{00000000-0005-0000-0000-000045000000}"/>
    <cellStyle name="Heading 3 3 2" xfId="106"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2" xr:uid="{00000000-0005-0000-0000-00004D000000}"/>
    <cellStyle name="Hyperlink 5" xfId="101" xr:uid="{00000000-0005-0000-0000-00004E000000}"/>
    <cellStyle name="Input 2" xfId="76" xr:uid="{00000000-0005-0000-0000-00004F000000}"/>
    <cellStyle name="Input 2 2" xfId="116" xr:uid="{2578E149-DE17-4DAE-B070-8FDE3DE26078}"/>
    <cellStyle name="Input 3" xfId="77" xr:uid="{00000000-0005-0000-0000-000050000000}"/>
    <cellStyle name="Input 3 2" xfId="117" xr:uid="{7B8A3B6F-E10E-494D-8C71-66959BD20389}"/>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8" xr:uid="{4DE0461D-A09A-46DB-9420-EA36D32D2B1E}"/>
    <cellStyle name="Normal 38" xfId="109" xr:uid="{E00F26A9-B510-4817-A133-70C751A8C8EB}"/>
    <cellStyle name="Normal 4" xfId="86" xr:uid="{00000000-0005-0000-0000-00005A000000}"/>
    <cellStyle name="Normal 4 2" xfId="100" xr:uid="{00000000-0005-0000-0000-00005B000000}"/>
    <cellStyle name="Normal 5" xfId="103" xr:uid="{00000000-0005-0000-0000-00005C000000}"/>
    <cellStyle name="Normal 6" xfId="104" xr:uid="{00000000-0005-0000-0000-00005D000000}"/>
    <cellStyle name="Normal 7" xfId="105" xr:uid="{00000000-0005-0000-0000-00005E000000}"/>
    <cellStyle name="Note 2" xfId="87" xr:uid="{00000000-0005-0000-0000-000060000000}"/>
    <cellStyle name="Note 3" xfId="88" xr:uid="{00000000-0005-0000-0000-000061000000}"/>
    <cellStyle name="Output 2" xfId="89" xr:uid="{00000000-0005-0000-0000-000062000000}"/>
    <cellStyle name="Output 2 2" xfId="118" xr:uid="{CF1C6F7C-529C-41FE-95C0-7FE423876088}"/>
    <cellStyle name="Output 3" xfId="90" xr:uid="{00000000-0005-0000-0000-000063000000}"/>
    <cellStyle name="Output 3 2" xfId="119" xr:uid="{0CA4DBFC-497C-4A7F-9825-92021C5ECEE8}"/>
    <cellStyle name="Percent" xfId="91" builtinId="5"/>
    <cellStyle name="Percent 2" xfId="92" xr:uid="{00000000-0005-0000-0000-000065000000}"/>
    <cellStyle name="Percent 3" xfId="93" xr:uid="{00000000-0005-0000-0000-000066000000}"/>
    <cellStyle name="Title 2" xfId="94" xr:uid="{00000000-0005-0000-0000-000067000000}"/>
    <cellStyle name="Title 3" xfId="95" xr:uid="{00000000-0005-0000-0000-000068000000}"/>
    <cellStyle name="Total 2" xfId="96" xr:uid="{00000000-0005-0000-0000-000069000000}"/>
    <cellStyle name="Total 2 2" xfId="120" xr:uid="{98794FF7-485A-4620-AD01-A3007405587A}"/>
    <cellStyle name="Total 3" xfId="97" xr:uid="{00000000-0005-0000-0000-00006A000000}"/>
    <cellStyle name="Total 3 2" xfId="121" xr:uid="{27F70131-2E38-49DD-A615-4E21B43E5B9E}"/>
    <cellStyle name="Warning Text 2" xfId="98" xr:uid="{00000000-0005-0000-0000-00006B000000}"/>
    <cellStyle name="Warning Text 3" xfId="99" xr:uid="{00000000-0005-0000-0000-00006C000000}"/>
  </cellStyles>
  <dxfs count="9">
    <dxf>
      <font>
        <b val="0"/>
        <i val="0"/>
        <strike val="0"/>
        <condense val="0"/>
        <extend val="0"/>
        <outline val="0"/>
        <shadow val="0"/>
        <u val="none"/>
        <vertAlign val="baseline"/>
        <sz val="11"/>
        <color auto="1"/>
        <name val="Arial"/>
        <family val="2"/>
        <scheme val="none"/>
      </font>
      <numFmt numFmtId="34" formatCode="_-&quot;£&quot;* #,##0.00_-;\-&quot;£&quot;* #,##0.00_-;_-&quot;£&quot;* &quot;-&quot;??_-;_-@_-"/>
      <fill>
        <patternFill patternType="solid">
          <fgColor indexed="64"/>
          <bgColor theme="0"/>
        </patternFill>
      </fill>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1"/>
        <color auto="1"/>
        <name val="Arial"/>
        <family val="2"/>
        <scheme val="none"/>
      </font>
      <numFmt numFmtId="4" formatCode="#,##0.00"/>
      <fill>
        <patternFill patternType="solid">
          <fgColor indexed="64"/>
          <bgColor theme="8" tint="0.59999389629810485"/>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0.00_-;\-&quot;£&quot;* #,##0.00_-;_-&quot;£&quot;* &quot;-&quot;??_-;_-@_-"/>
      <fill>
        <patternFill patternType="solid">
          <fgColor indexed="64"/>
          <bgColor theme="8" tint="0.59999389629810485"/>
        </patternFill>
      </fill>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1"/>
        <color auto="1"/>
        <name val="Arial"/>
        <family val="2"/>
        <scheme val="none"/>
      </font>
      <numFmt numFmtId="14" formatCode="0.00%"/>
      <fill>
        <patternFill patternType="solid">
          <fgColor indexed="64"/>
          <bgColor theme="8" tint="0.59999389629810485"/>
        </patternFill>
      </fill>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1"/>
        <color theme="1"/>
        <name val="Arial"/>
        <family val="2"/>
        <scheme val="none"/>
      </font>
      <numFmt numFmtId="14" formatCode="0.00%"/>
      <fill>
        <patternFill patternType="solid">
          <fgColor indexed="64"/>
          <bgColor theme="8" tint="0.5999938962981048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14" formatCode="0.00%"/>
      <fill>
        <patternFill patternType="solid">
          <fgColor indexed="64"/>
          <bgColor theme="8" tint="0.59999389629810485"/>
        </patternFill>
      </fill>
      <alignment horizontal="right" vertical="bottom"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border outline="0">
        <left style="thin">
          <color auto="1"/>
        </left>
        <right style="thin">
          <color auto="1"/>
        </right>
        <top style="thin">
          <color auto="1"/>
        </top>
        <bottom style="thin">
          <color auto="1"/>
        </bottom>
      </border>
    </dxf>
    <dxf>
      <border outline="0">
        <bottom style="thin">
          <color indexed="64"/>
        </bottom>
      </border>
    </dxf>
    <dxf>
      <font>
        <b/>
        <i val="0"/>
        <strike val="0"/>
        <condense val="0"/>
        <extend val="0"/>
        <outline val="0"/>
        <shadow val="0"/>
        <u val="none"/>
        <vertAlign val="baseline"/>
        <sz val="11"/>
        <color auto="1"/>
        <name val="Arial"/>
        <family val="2"/>
        <scheme val="none"/>
      </font>
      <alignment horizontal="center"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FFFFCC"/>
      <color rgb="FF18646E"/>
      <color rgb="FF004650"/>
      <color rgb="FF15434A"/>
      <color rgb="FF215967"/>
      <color rgb="FFFF00FF"/>
      <color rgb="FF66FFFF"/>
      <color rgb="FFCCFFFF"/>
      <color rgb="FF99FFCC"/>
      <color rgb="FF4515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Resource Impact Summary Sheet'!A1"/><Relationship Id="rId7" Type="http://schemas.openxmlformats.org/officeDocument/2006/relationships/hyperlink" Target="#'Payscales '!A1"/><Relationship Id="rId2" Type="http://schemas.openxmlformats.org/officeDocument/2006/relationships/hyperlink" Target="#'Assumptions input'!A1"/><Relationship Id="rId1" Type="http://schemas.openxmlformats.org/officeDocument/2006/relationships/image" Target="../media/image1.png"/><Relationship Id="rId6" Type="http://schemas.openxmlformats.org/officeDocument/2006/relationships/hyperlink" Target="#'Variable and fixed costs'!A1"/><Relationship Id="rId5" Type="http://schemas.openxmlformats.org/officeDocument/2006/relationships/hyperlink" Target="#'Human Resource Use '!A1"/><Relationship Id="rId4" Type="http://schemas.openxmlformats.org/officeDocument/2006/relationships/hyperlink" Target="#'Technology costs'!A1"/></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2</xdr:col>
      <xdr:colOff>1067321</xdr:colOff>
      <xdr:row>1</xdr:row>
      <xdr:rowOff>84120</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1045367</xdr:colOff>
      <xdr:row>6</xdr:row>
      <xdr:rowOff>245268</xdr:rowOff>
    </xdr:from>
    <xdr:to>
      <xdr:col>2</xdr:col>
      <xdr:colOff>795337</xdr:colOff>
      <xdr:row>6</xdr:row>
      <xdr:rowOff>1663541</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9451180" y="2162174"/>
          <a:ext cx="175022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1</xdr:col>
      <xdr:colOff>1207293</xdr:colOff>
      <xdr:row>16</xdr:row>
      <xdr:rowOff>243843</xdr:rowOff>
    </xdr:from>
    <xdr:to>
      <xdr:col>2</xdr:col>
      <xdr:colOff>974407</xdr:colOff>
      <xdr:row>16</xdr:row>
      <xdr:rowOff>928953</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9613106" y="11054718"/>
          <a:ext cx="17673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summary sheet</a:t>
          </a:r>
        </a:p>
      </xdr:txBody>
    </xdr:sp>
    <xdr:clientData/>
  </xdr:twoCellAnchor>
  <xdr:twoCellAnchor>
    <xdr:from>
      <xdr:col>2</xdr:col>
      <xdr:colOff>1309686</xdr:colOff>
      <xdr:row>6</xdr:row>
      <xdr:rowOff>614362</xdr:rowOff>
    </xdr:from>
    <xdr:to>
      <xdr:col>3</xdr:col>
      <xdr:colOff>1262059</xdr:colOff>
      <xdr:row>16</xdr:row>
      <xdr:rowOff>834495</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11715749" y="2531268"/>
          <a:ext cx="1726404" cy="9114102"/>
        </a:xfrm>
        <a:prstGeom prst="curvedRightArrow">
          <a:avLst>
            <a:gd name="adj1" fmla="val 25000"/>
            <a:gd name="adj2" fmla="val 50000"/>
            <a:gd name="adj3" fmla="val 25000"/>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1</xdr:col>
      <xdr:colOff>1165111</xdr:colOff>
      <xdr:row>7</xdr:row>
      <xdr:rowOff>351896</xdr:rowOff>
    </xdr:from>
    <xdr:to>
      <xdr:col>2</xdr:col>
      <xdr:colOff>803802</xdr:colOff>
      <xdr:row>8</xdr:row>
      <xdr:rowOff>731383</xdr:rowOff>
    </xdr:to>
    <xdr:sp macro="" textlink="">
      <xdr:nvSpPr>
        <xdr:cNvPr id="24" name="Rounded Rectangle 23">
          <a:hlinkClick xmlns:r="http://schemas.openxmlformats.org/officeDocument/2006/relationships" r:id="rId4"/>
          <a:extLst>
            <a:ext uri="{FF2B5EF4-FFF2-40B4-BE49-F238E27FC236}">
              <a16:creationId xmlns:a16="http://schemas.microsoft.com/office/drawing/2014/main" id="{00000000-0008-0000-0100-000018000000}"/>
            </a:ext>
          </a:extLst>
        </xdr:cNvPr>
        <xdr:cNvSpPr/>
      </xdr:nvSpPr>
      <xdr:spPr>
        <a:xfrm>
          <a:off x="9570924" y="4554802"/>
          <a:ext cx="1638941" cy="760487"/>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Technology costs</a:t>
          </a:r>
        </a:p>
      </xdr:txBody>
    </xdr:sp>
    <xdr:clientData/>
  </xdr:twoCellAnchor>
  <xdr:twoCellAnchor>
    <xdr:from>
      <xdr:col>1</xdr:col>
      <xdr:colOff>1659731</xdr:colOff>
      <xdr:row>6</xdr:row>
      <xdr:rowOff>1762125</xdr:rowOff>
    </xdr:from>
    <xdr:to>
      <xdr:col>2</xdr:col>
      <xdr:colOff>100012</xdr:colOff>
      <xdr:row>7</xdr:row>
      <xdr:rowOff>37836</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10065544" y="3679031"/>
          <a:ext cx="440531" cy="561711"/>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1</xdr:col>
      <xdr:colOff>1805365</xdr:colOff>
      <xdr:row>12</xdr:row>
      <xdr:rowOff>797718</xdr:rowOff>
    </xdr:from>
    <xdr:to>
      <xdr:col>2</xdr:col>
      <xdr:colOff>245646</xdr:colOff>
      <xdr:row>14</xdr:row>
      <xdr:rowOff>17008</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10211178" y="8512968"/>
          <a:ext cx="440531" cy="505165"/>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1</xdr:col>
      <xdr:colOff>190501</xdr:colOff>
      <xdr:row>10</xdr:row>
      <xdr:rowOff>54429</xdr:rowOff>
    </xdr:from>
    <xdr:to>
      <xdr:col>3</xdr:col>
      <xdr:colOff>195511</xdr:colOff>
      <xdr:row>10</xdr:row>
      <xdr:rowOff>625929</xdr:rowOff>
    </xdr:to>
    <xdr:sp macro="" textlink="">
      <xdr:nvSpPr>
        <xdr:cNvPr id="4" name="Rounded Rectangle 14">
          <a:hlinkClick xmlns:r="http://schemas.openxmlformats.org/officeDocument/2006/relationships" r:id="rId5"/>
          <a:extLst>
            <a:ext uri="{FF2B5EF4-FFF2-40B4-BE49-F238E27FC236}">
              <a16:creationId xmlns:a16="http://schemas.microsoft.com/office/drawing/2014/main" id="{FE36FD75-9CDA-49BC-A123-690CED6C1F51}"/>
            </a:ext>
          </a:extLst>
        </xdr:cNvPr>
        <xdr:cNvSpPr/>
      </xdr:nvSpPr>
      <xdr:spPr>
        <a:xfrm>
          <a:off x="6213929" y="6821714"/>
          <a:ext cx="2118654" cy="57150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Human</a:t>
          </a:r>
          <a:r>
            <a:rPr lang="en-GB" sz="1400" baseline="0">
              <a:solidFill>
                <a:schemeClr val="bg1"/>
              </a:solidFill>
              <a:latin typeface="Arial" panose="020B0604020202020204" pitchFamily="34" charset="0"/>
              <a:ea typeface="+mn-ea"/>
              <a:cs typeface="Arial" panose="020B0604020202020204" pitchFamily="34" charset="0"/>
            </a:rPr>
            <a:t> Resource Use</a:t>
          </a:r>
          <a:endParaRPr lang="en-GB" sz="1400">
            <a:solidFill>
              <a:schemeClr val="bg1"/>
            </a:solidFill>
            <a:latin typeface="Arial" panose="020B0604020202020204" pitchFamily="34" charset="0"/>
            <a:ea typeface="+mn-ea"/>
            <a:cs typeface="Arial" panose="020B0604020202020204" pitchFamily="34" charset="0"/>
          </a:endParaRPr>
        </a:p>
      </xdr:txBody>
    </xdr:sp>
    <xdr:clientData/>
  </xdr:twoCellAnchor>
  <xdr:twoCellAnchor>
    <xdr:from>
      <xdr:col>1</xdr:col>
      <xdr:colOff>1736762</xdr:colOff>
      <xdr:row>8</xdr:row>
      <xdr:rowOff>1147952</xdr:rowOff>
    </xdr:from>
    <xdr:to>
      <xdr:col>2</xdr:col>
      <xdr:colOff>177043</xdr:colOff>
      <xdr:row>9</xdr:row>
      <xdr:rowOff>358887</xdr:rowOff>
    </xdr:to>
    <xdr:sp macro="" textlink="">
      <xdr:nvSpPr>
        <xdr:cNvPr id="5" name="Down Arrow 24">
          <a:extLst>
            <a:ext uri="{FF2B5EF4-FFF2-40B4-BE49-F238E27FC236}">
              <a16:creationId xmlns:a16="http://schemas.microsoft.com/office/drawing/2014/main" id="{BFB7675E-7429-4B14-92B4-47128D80EB72}"/>
            </a:ext>
            <a:ext uri="{C183D7F6-B498-43B3-948B-1728B52AA6E4}">
              <adec:decorative xmlns:adec="http://schemas.microsoft.com/office/drawing/2017/decorative" val="1"/>
            </a:ext>
          </a:extLst>
        </xdr:cNvPr>
        <xdr:cNvSpPr/>
      </xdr:nvSpPr>
      <xdr:spPr>
        <a:xfrm>
          <a:off x="10142575" y="5731858"/>
          <a:ext cx="440531" cy="651592"/>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1</xdr:col>
      <xdr:colOff>190501</xdr:colOff>
      <xdr:row>12</xdr:row>
      <xdr:rowOff>54429</xdr:rowOff>
    </xdr:from>
    <xdr:to>
      <xdr:col>3</xdr:col>
      <xdr:colOff>195511</xdr:colOff>
      <xdr:row>12</xdr:row>
      <xdr:rowOff>625929</xdr:rowOff>
    </xdr:to>
    <xdr:sp macro="" textlink="">
      <xdr:nvSpPr>
        <xdr:cNvPr id="6" name="Rounded Rectangle 14">
          <a:hlinkClick xmlns:r="http://schemas.openxmlformats.org/officeDocument/2006/relationships" r:id="rId6"/>
          <a:extLst>
            <a:ext uri="{FF2B5EF4-FFF2-40B4-BE49-F238E27FC236}">
              <a16:creationId xmlns:a16="http://schemas.microsoft.com/office/drawing/2014/main" id="{7017D07B-2EEB-48E0-8433-6302DC31A843}"/>
            </a:ext>
          </a:extLst>
        </xdr:cNvPr>
        <xdr:cNvSpPr/>
      </xdr:nvSpPr>
      <xdr:spPr>
        <a:xfrm>
          <a:off x="6213929" y="6821714"/>
          <a:ext cx="2118654" cy="57150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Variable</a:t>
          </a:r>
          <a:r>
            <a:rPr lang="en-GB" sz="1400" baseline="0">
              <a:solidFill>
                <a:schemeClr val="bg1"/>
              </a:solidFill>
              <a:latin typeface="Arial" panose="020B0604020202020204" pitchFamily="34" charset="0"/>
              <a:ea typeface="+mn-ea"/>
              <a:cs typeface="Arial" panose="020B0604020202020204" pitchFamily="34" charset="0"/>
            </a:rPr>
            <a:t> and fixed costs</a:t>
          </a:r>
          <a:endParaRPr lang="en-GB" sz="1400">
            <a:solidFill>
              <a:schemeClr val="bg1"/>
            </a:solidFill>
            <a:latin typeface="Arial" panose="020B0604020202020204" pitchFamily="34" charset="0"/>
            <a:ea typeface="+mn-ea"/>
            <a:cs typeface="Arial" panose="020B0604020202020204" pitchFamily="34" charset="0"/>
          </a:endParaRPr>
        </a:p>
      </xdr:txBody>
    </xdr:sp>
    <xdr:clientData/>
  </xdr:twoCellAnchor>
  <xdr:twoCellAnchor>
    <xdr:from>
      <xdr:col>1</xdr:col>
      <xdr:colOff>1823507</xdr:colOff>
      <xdr:row>10</xdr:row>
      <xdr:rowOff>691092</xdr:rowOff>
    </xdr:from>
    <xdr:to>
      <xdr:col>2</xdr:col>
      <xdr:colOff>263788</xdr:colOff>
      <xdr:row>11</xdr:row>
      <xdr:rowOff>344714</xdr:rowOff>
    </xdr:to>
    <xdr:sp macro="" textlink="">
      <xdr:nvSpPr>
        <xdr:cNvPr id="7" name="Down Arrow 24">
          <a:extLst>
            <a:ext uri="{FF2B5EF4-FFF2-40B4-BE49-F238E27FC236}">
              <a16:creationId xmlns:a16="http://schemas.microsoft.com/office/drawing/2014/main" id="{C33C13EA-782D-46A7-91DC-408CF4695678}"/>
            </a:ext>
            <a:ext uri="{C183D7F6-B498-43B3-948B-1728B52AA6E4}">
              <adec:decorative xmlns:adec="http://schemas.microsoft.com/office/drawing/2017/decorative" val="1"/>
            </a:ext>
          </a:extLst>
        </xdr:cNvPr>
        <xdr:cNvSpPr/>
      </xdr:nvSpPr>
      <xdr:spPr>
        <a:xfrm>
          <a:off x="10229320" y="7108561"/>
          <a:ext cx="440531" cy="55849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1</xdr:col>
      <xdr:colOff>190501</xdr:colOff>
      <xdr:row>14</xdr:row>
      <xdr:rowOff>54429</xdr:rowOff>
    </xdr:from>
    <xdr:to>
      <xdr:col>3</xdr:col>
      <xdr:colOff>195511</xdr:colOff>
      <xdr:row>14</xdr:row>
      <xdr:rowOff>625929</xdr:rowOff>
    </xdr:to>
    <xdr:sp macro="" textlink="">
      <xdr:nvSpPr>
        <xdr:cNvPr id="2" name="Rounded Rectangle 14">
          <a:hlinkClick xmlns:r="http://schemas.openxmlformats.org/officeDocument/2006/relationships" r:id="rId7"/>
          <a:extLst>
            <a:ext uri="{FF2B5EF4-FFF2-40B4-BE49-F238E27FC236}">
              <a16:creationId xmlns:a16="http://schemas.microsoft.com/office/drawing/2014/main" id="{0AA48D95-CE38-4CAE-AB7F-26212C453713}"/>
            </a:ext>
          </a:extLst>
        </xdr:cNvPr>
        <xdr:cNvSpPr/>
      </xdr:nvSpPr>
      <xdr:spPr>
        <a:xfrm>
          <a:off x="8596314" y="7769679"/>
          <a:ext cx="3779291" cy="57150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Payscales</a:t>
          </a:r>
        </a:p>
      </xdr:txBody>
    </xdr:sp>
    <xdr:clientData/>
  </xdr:twoCellAnchor>
  <xdr:twoCellAnchor>
    <xdr:from>
      <xdr:col>1</xdr:col>
      <xdr:colOff>1821657</xdr:colOff>
      <xdr:row>15</xdr:row>
      <xdr:rowOff>11906</xdr:rowOff>
    </xdr:from>
    <xdr:to>
      <xdr:col>2</xdr:col>
      <xdr:colOff>261938</xdr:colOff>
      <xdr:row>15</xdr:row>
      <xdr:rowOff>631031</xdr:rowOff>
    </xdr:to>
    <xdr:sp macro="" textlink="">
      <xdr:nvSpPr>
        <xdr:cNvPr id="8" name="Down Arrow 24">
          <a:extLst>
            <a:ext uri="{FF2B5EF4-FFF2-40B4-BE49-F238E27FC236}">
              <a16:creationId xmlns:a16="http://schemas.microsoft.com/office/drawing/2014/main" id="{4D3CCC56-2B7D-4A07-A43F-7A7B00262C74}"/>
            </a:ext>
            <a:ext uri="{C183D7F6-B498-43B3-948B-1728B52AA6E4}">
              <adec:decorative xmlns:adec="http://schemas.microsoft.com/office/drawing/2017/decorative" val="1"/>
            </a:ext>
          </a:extLst>
        </xdr:cNvPr>
        <xdr:cNvSpPr/>
      </xdr:nvSpPr>
      <xdr:spPr>
        <a:xfrm>
          <a:off x="10227470" y="9917906"/>
          <a:ext cx="440531" cy="619125"/>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2935313</xdr:colOff>
      <xdr:row>1</xdr:row>
      <xdr:rowOff>27565</xdr:rowOff>
    </xdr:from>
    <xdr:to>
      <xdr:col>12</xdr:col>
      <xdr:colOff>285211</xdr:colOff>
      <xdr:row>2</xdr:row>
      <xdr:rowOff>268552</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44980" y="408565"/>
          <a:ext cx="3800062" cy="621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707390</xdr:colOff>
      <xdr:row>0</xdr:row>
      <xdr:rowOff>147320</xdr:rowOff>
    </xdr:from>
    <xdr:to>
      <xdr:col>11</xdr:col>
      <xdr:colOff>752067</xdr:colOff>
      <xdr:row>1</xdr:row>
      <xdr:rowOff>424</xdr:rowOff>
    </xdr:to>
    <xdr:pic>
      <xdr:nvPicPr>
        <xdr:cNvPr id="2" name="Picture 1" descr="NICE banner">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7361" y="147320"/>
          <a:ext cx="2644957" cy="4308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520361</xdr:colOff>
      <xdr:row>4</xdr:row>
      <xdr:rowOff>47849</xdr:rowOff>
    </xdr:from>
    <xdr:to>
      <xdr:col>4</xdr:col>
      <xdr:colOff>1124458</xdr:colOff>
      <xdr:row>7</xdr:row>
      <xdr:rowOff>53830</xdr:rowOff>
    </xdr:to>
    <xdr:sp macro="" textlink="">
      <xdr:nvSpPr>
        <xdr:cNvPr id="3" name="TextBox 2">
          <a:extLst>
            <a:ext uri="{FF2B5EF4-FFF2-40B4-BE49-F238E27FC236}">
              <a16:creationId xmlns:a16="http://schemas.microsoft.com/office/drawing/2014/main" id="{EC4D78BB-E317-275B-35DF-C696DED83FD0}"/>
            </a:ext>
          </a:extLst>
        </xdr:cNvPr>
        <xdr:cNvSpPr txBox="1"/>
      </xdr:nvSpPr>
      <xdr:spPr>
        <a:xfrm>
          <a:off x="4330361" y="1363705"/>
          <a:ext cx="5670141" cy="550267"/>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latin typeface="Arial" panose="020B0604020202020204" pitchFamily="34" charset="0"/>
              <a:cs typeface="Arial" panose="020B0604020202020204" pitchFamily="34" charset="0"/>
            </a:rPr>
            <a:t>In</a:t>
          </a:r>
          <a:r>
            <a:rPr lang="en-GB" sz="1100" baseline="0">
              <a:latin typeface="Arial" panose="020B0604020202020204" pitchFamily="34" charset="0"/>
              <a:cs typeface="Arial" panose="020B0604020202020204" pitchFamily="34" charset="0"/>
            </a:rPr>
            <a:t> the table beneath please input the anticipated changes in fixed costs in going from current practice usage to future practice usage.</a:t>
          </a:r>
          <a:endParaRPr lang="en-GB" sz="1100">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42334</xdr:colOff>
      <xdr:row>0</xdr:row>
      <xdr:rowOff>99484</xdr:rowOff>
    </xdr:from>
    <xdr:to>
      <xdr:col>9</xdr:col>
      <xdr:colOff>1037369</xdr:colOff>
      <xdr:row>1</xdr:row>
      <xdr:rowOff>258084</xdr:rowOff>
    </xdr:to>
    <xdr:pic>
      <xdr:nvPicPr>
        <xdr:cNvPr id="2" name="Picture 1" descr="NICE banner">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2334" y="99484"/>
          <a:ext cx="3175612"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42334</xdr:colOff>
      <xdr:row>0</xdr:row>
      <xdr:rowOff>99484</xdr:rowOff>
    </xdr:from>
    <xdr:to>
      <xdr:col>19</xdr:col>
      <xdr:colOff>21474</xdr:colOff>
      <xdr:row>3</xdr:row>
      <xdr:rowOff>55317</xdr:rowOff>
    </xdr:to>
    <xdr:pic>
      <xdr:nvPicPr>
        <xdr:cNvPr id="2" name="Picture 1" descr="NICE banner">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05634" y="99484"/>
          <a:ext cx="3214360" cy="53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2DF5573-0865-4F94-B9B1-1339B01AB34E}" name="Table1" displayName="Table1" ref="A1:A4" totalsRowShown="0">
  <autoFilter ref="A1:A4" xr:uid="{82DF5573-0865-4F94-B9B1-1339B01AB34E}"/>
  <tableColumns count="1">
    <tableColumn id="1" xr3:uid="{FF27121A-8774-4618-A906-957AC805EE93}" name="Column1"/>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29744F7-E59E-462A-AE5C-DEF938E4DFB8}" name="Table6" displayName="Table6" ref="A14:H21" totalsRowShown="0" headerRowDxfId="8" headerRowBorderDxfId="7" tableBorderDxfId="6" headerRowCellStyle="Normal 2">
  <autoFilter ref="A14:H21" xr:uid="{529744F7-E59E-462A-AE5C-DEF938E4DFB8}"/>
  <tableColumns count="8">
    <tableColumn id="1" xr3:uid="{F2F47382-B11A-4C07-B6CA-40320A6925B0}" name="Role/Pay grade "/>
    <tableColumn id="2" xr3:uid="{AD49ACDD-5243-4204-B9DB-0C6097DAB441}" name="Grade of staff"/>
    <tableColumn id="3" xr3:uid="{68F36C0F-97EF-4391-89E0-F7EC238658CC}" name="Pay point (bottom/middle/top)" dataDxfId="5"/>
    <tableColumn id="4" xr3:uid="{5299557C-CC92-46D2-9721-49C0F5DB75C1}" name="Column1" dataDxfId="4"/>
    <tableColumn id="5" xr3:uid="{8B1660AE-07FE-4D99-9641-E9B3DFEB44BD}" name="Proportion of involvement in contouring" dataDxfId="3" dataCellStyle="Normal 2"/>
    <tableColumn id="6" xr3:uid="{430E20FD-0528-4F65-BEB3-64EE38EDDFE0}" name="Hourly rate plus oncosts (local input)" dataDxfId="2" dataCellStyle="Normal 2"/>
    <tableColumn id="7" xr3:uid="{DE64AD1F-7641-4CA2-AB4E-636E5C7AE151}" name="Average number of hours per contour (local input)" dataDxfId="1" dataCellStyle="Normal 2"/>
    <tableColumn id="8" xr3:uid="{BBDFF296-D4EF-45D7-8918-0352236420ED}" name="Weighted cost " dataDxfId="0" dataCellStyle="Normal 2"/>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4068449-7638-4DD5-A1EF-27CFE00AD793}" name="Table24" displayName="Table24" ref="A1:A12" totalsRowShown="0">
  <autoFilter ref="A1:A12" xr:uid="{D4068449-7638-4DD5-A1EF-27CFE00AD793}"/>
  <tableColumns count="1">
    <tableColumn id="1" xr3:uid="{3DAEA616-799A-41C1-8AFB-678E50B07197}" name="Column1"/>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3B9F880-E6F0-4298-9A7B-824D74F8A81D}" name="Table285" displayName="Table285" ref="A13:A16" totalsRowShown="0">
  <autoFilter ref="A13:A16" xr:uid="{73B9F880-E6F0-4298-9A7B-824D74F8A81D}"/>
  <tableColumns count="1">
    <tableColumn id="1" xr3:uid="{51872C96-D0AF-4C0F-9DD1-8418050C8C76}" name="Column1"/>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table" Target="../tables/table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B2:O18"/>
  <sheetViews>
    <sheetView showGridLines="0" tabSelected="1" zoomScale="80" zoomScaleNormal="80" workbookViewId="0">
      <selection activeCell="I13" sqref="I13"/>
    </sheetView>
  </sheetViews>
  <sheetFormatPr defaultRowHeight="15" x14ac:dyDescent="0.25"/>
  <cols>
    <col min="1" max="1" width="1.42578125" customWidth="1"/>
    <col min="2" max="2" width="1.85546875" customWidth="1"/>
    <col min="14" max="14" width="8.5703125" customWidth="1"/>
    <col min="15" max="15" width="1.5703125" customWidth="1"/>
    <col min="16" max="16" width="1.42578125" customWidth="1"/>
    <col min="21" max="21" width="31" customWidth="1"/>
  </cols>
  <sheetData>
    <row r="2" spans="2:15" x14ac:dyDescent="0.25">
      <c r="B2" s="223"/>
      <c r="C2" s="225"/>
      <c r="D2" s="225"/>
      <c r="E2" s="225"/>
      <c r="F2" s="225"/>
      <c r="G2" s="225"/>
      <c r="H2" s="225"/>
      <c r="I2" s="225"/>
      <c r="J2" s="225"/>
      <c r="K2" s="225"/>
      <c r="L2" s="225"/>
      <c r="M2" s="225"/>
      <c r="N2" s="225"/>
      <c r="O2" s="217"/>
    </row>
    <row r="3" spans="2:15" x14ac:dyDescent="0.25">
      <c r="B3" s="219"/>
      <c r="O3" s="218"/>
    </row>
    <row r="4" spans="2:15" x14ac:dyDescent="0.25">
      <c r="B4" s="219"/>
      <c r="O4" s="218"/>
    </row>
    <row r="5" spans="2:15" x14ac:dyDescent="0.25">
      <c r="B5" s="219"/>
      <c r="C5" s="253"/>
      <c r="D5" s="253"/>
      <c r="E5" s="253"/>
      <c r="F5" s="253"/>
      <c r="G5" s="253"/>
      <c r="H5" s="253"/>
      <c r="I5" s="253"/>
      <c r="J5" s="253"/>
      <c r="K5" s="253"/>
      <c r="L5" s="253"/>
      <c r="M5" s="253"/>
      <c r="N5" s="253"/>
      <c r="O5" s="218"/>
    </row>
    <row r="6" spans="2:15" ht="31.5" x14ac:dyDescent="0.5">
      <c r="B6" s="219"/>
      <c r="C6" s="254" t="s">
        <v>177</v>
      </c>
      <c r="D6" s="253"/>
      <c r="E6" s="253"/>
      <c r="F6" s="253"/>
      <c r="G6" s="253"/>
      <c r="H6" s="253"/>
      <c r="I6" s="253"/>
      <c r="J6" s="253"/>
      <c r="K6" s="253"/>
      <c r="L6" s="253"/>
      <c r="M6" s="253"/>
      <c r="N6" s="253"/>
      <c r="O6" s="218"/>
    </row>
    <row r="7" spans="2:15" x14ac:dyDescent="0.25">
      <c r="B7" s="219"/>
      <c r="C7" s="253"/>
      <c r="D7" s="253"/>
      <c r="E7" s="253"/>
      <c r="F7" s="253"/>
      <c r="G7" s="253"/>
      <c r="H7" s="253"/>
      <c r="I7" s="253"/>
      <c r="J7" s="253"/>
      <c r="K7" s="253"/>
      <c r="L7" s="253"/>
      <c r="M7" s="253"/>
      <c r="N7" s="253"/>
      <c r="O7" s="218"/>
    </row>
    <row r="8" spans="2:15" x14ac:dyDescent="0.25">
      <c r="B8" s="219"/>
      <c r="O8" s="218"/>
    </row>
    <row r="9" spans="2:15" ht="31.5" x14ac:dyDescent="0.5">
      <c r="B9" s="219"/>
      <c r="C9" s="255" t="s">
        <v>178</v>
      </c>
      <c r="O9" s="218"/>
    </row>
    <row r="10" spans="2:15" ht="31.5" x14ac:dyDescent="0.25">
      <c r="B10" s="219"/>
      <c r="C10" s="256" t="s">
        <v>290</v>
      </c>
      <c r="O10" s="218"/>
    </row>
    <row r="11" spans="2:15" ht="31.5" x14ac:dyDescent="0.25">
      <c r="B11" s="219"/>
      <c r="C11" s="256" t="s">
        <v>180</v>
      </c>
      <c r="O11" s="218"/>
    </row>
    <row r="12" spans="2:15" ht="31.5" x14ac:dyDescent="0.25">
      <c r="B12" s="219"/>
      <c r="C12" s="256"/>
      <c r="O12" s="218"/>
    </row>
    <row r="13" spans="2:15" ht="31.5" x14ac:dyDescent="0.5">
      <c r="B13" s="219"/>
      <c r="C13" s="256" t="s">
        <v>181</v>
      </c>
      <c r="D13" s="257"/>
      <c r="O13" s="218"/>
    </row>
    <row r="14" spans="2:15" ht="31.5" x14ac:dyDescent="0.5">
      <c r="B14" s="219"/>
      <c r="D14" s="257"/>
      <c r="O14" s="218"/>
    </row>
    <row r="15" spans="2:15" ht="31.5" x14ac:dyDescent="0.5">
      <c r="B15" s="219"/>
      <c r="C15" s="258" t="s">
        <v>179</v>
      </c>
      <c r="D15" s="257"/>
      <c r="E15" s="259" t="s">
        <v>182</v>
      </c>
      <c r="O15" s="218"/>
    </row>
    <row r="16" spans="2:15" x14ac:dyDescent="0.25">
      <c r="B16" s="219"/>
      <c r="O16" s="218"/>
    </row>
    <row r="17" spans="2:15" ht="23.25" x14ac:dyDescent="0.35">
      <c r="B17" s="219"/>
      <c r="E17" s="464" t="s">
        <v>247</v>
      </c>
      <c r="O17" s="218"/>
    </row>
    <row r="18" spans="2:15" ht="53.25" customHeight="1" x14ac:dyDescent="0.25">
      <c r="B18" s="220"/>
      <c r="C18" s="221"/>
      <c r="D18" s="221"/>
      <c r="E18" s="221"/>
      <c r="F18" s="221"/>
      <c r="G18" s="221"/>
      <c r="H18" s="221"/>
      <c r="I18" s="221"/>
      <c r="J18" s="221"/>
      <c r="K18" s="221"/>
      <c r="L18" s="221"/>
      <c r="M18" s="221"/>
      <c r="N18" s="221"/>
      <c r="O18" s="222"/>
    </row>
  </sheetData>
  <pageMargins left="0.25" right="0.25" top="0.75" bottom="0.75" header="0.3" footer="0.3"/>
  <pageSetup paperSize="9" scale="85" orientation="portrait"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C8350-C8B2-4B90-AE2C-8C95B0F7C79D}">
  <sheetPr>
    <tabColor rgb="FF18646E"/>
  </sheetPr>
  <dimension ref="A1:BZ346"/>
  <sheetViews>
    <sheetView showGridLines="0" topLeftCell="D1" zoomScale="80" zoomScaleNormal="80" workbookViewId="0">
      <selection activeCell="H48" sqref="H48"/>
    </sheetView>
  </sheetViews>
  <sheetFormatPr defaultColWidth="9.28515625" defaultRowHeight="15" x14ac:dyDescent="0.25"/>
  <cols>
    <col min="1" max="1" width="50.28515625" customWidth="1"/>
    <col min="2" max="2" width="24.85546875" customWidth="1"/>
    <col min="3" max="3" width="18.5703125" customWidth="1"/>
    <col min="4" max="4" width="21.140625" customWidth="1"/>
    <col min="5" max="5" width="17.28515625" customWidth="1"/>
    <col min="6" max="6" width="33.85546875" customWidth="1"/>
    <col min="7" max="7" width="32.5703125" customWidth="1"/>
    <col min="8" max="8" width="16.42578125" customWidth="1"/>
    <col min="9" max="9" width="21.28515625" customWidth="1"/>
    <col min="10" max="10" width="15.42578125" customWidth="1"/>
    <col min="11" max="11" width="17.7109375" customWidth="1"/>
    <col min="12" max="12" width="25.5703125" customWidth="1"/>
    <col min="13" max="13" width="24.5703125" customWidth="1"/>
    <col min="14" max="14" width="17.42578125" customWidth="1"/>
    <col min="15" max="15" width="15.140625" customWidth="1"/>
    <col min="16" max="16" width="16.85546875" customWidth="1"/>
    <col min="17" max="17" width="17.42578125" customWidth="1"/>
    <col min="18" max="18" width="17.85546875" customWidth="1"/>
    <col min="19" max="19" width="13.140625" customWidth="1"/>
    <col min="20" max="20" width="16.28515625" bestFit="1" customWidth="1"/>
    <col min="21" max="21" width="16.28515625" customWidth="1"/>
    <col min="22" max="22" width="16.42578125" customWidth="1"/>
    <col min="23" max="23" width="17.85546875" customWidth="1"/>
    <col min="24" max="24" width="23.85546875" customWidth="1"/>
    <col min="25" max="25" width="11.85546875" customWidth="1"/>
    <col min="26" max="26" width="17.140625" customWidth="1"/>
    <col min="28" max="28" width="12.85546875" customWidth="1"/>
  </cols>
  <sheetData>
    <row r="1" spans="1:78" s="2" customFormat="1" ht="30" customHeight="1" x14ac:dyDescent="0.2">
      <c r="A1" s="21" t="str">
        <f>'Assumptions input'!B1</f>
        <v xml:space="preserve">
Artificial intelligence technologies to aid contouring for radiotherapy treatment planning</v>
      </c>
      <c r="B1" s="21"/>
      <c r="C1" s="38"/>
      <c r="D1" s="38"/>
      <c r="E1" s="206" t="s">
        <v>0</v>
      </c>
      <c r="F1" s="207" t="s">
        <v>0</v>
      </c>
      <c r="G1" s="207"/>
      <c r="H1" s="207"/>
      <c r="I1" s="207"/>
      <c r="J1" s="207"/>
      <c r="K1" s="208" t="s">
        <v>0</v>
      </c>
      <c r="L1" s="208"/>
      <c r="M1" s="208"/>
      <c r="N1" s="208" t="s">
        <v>0</v>
      </c>
      <c r="O1" s="208"/>
      <c r="P1" s="208"/>
      <c r="Q1" s="208" t="s">
        <v>0</v>
      </c>
      <c r="R1" s="208" t="s">
        <v>0</v>
      </c>
      <c r="S1" s="208"/>
      <c r="T1" s="208"/>
      <c r="U1" s="208"/>
      <c r="V1" s="208"/>
      <c r="W1" s="208" t="s">
        <v>0</v>
      </c>
      <c r="X1" s="134"/>
      <c r="Y1" s="134"/>
      <c r="Z1" s="134"/>
      <c r="AA1" s="134"/>
      <c r="AB1" s="134"/>
      <c r="AC1" s="134"/>
      <c r="AD1" s="209"/>
      <c r="AE1" s="209"/>
      <c r="AF1" s="209"/>
      <c r="AG1" s="209"/>
      <c r="AH1" s="209"/>
      <c r="AI1" s="209"/>
      <c r="AJ1" s="209"/>
      <c r="AK1" s="209"/>
      <c r="AL1" s="209"/>
      <c r="AM1" s="209"/>
      <c r="AN1" s="209"/>
      <c r="AO1" s="209"/>
      <c r="AP1" s="209"/>
      <c r="AQ1" s="209"/>
      <c r="AR1" s="209"/>
      <c r="AS1" s="209"/>
      <c r="AT1" s="209"/>
      <c r="AU1" s="209"/>
      <c r="AV1" s="209"/>
      <c r="AW1" s="209"/>
      <c r="AX1" s="209"/>
      <c r="AY1" s="209"/>
      <c r="AZ1" s="209"/>
      <c r="BA1" s="209"/>
      <c r="BB1" s="209"/>
      <c r="BC1" s="209"/>
      <c r="BD1" s="209"/>
      <c r="BE1" s="209"/>
      <c r="BF1" s="209"/>
      <c r="BG1" s="209"/>
      <c r="BH1" s="209"/>
      <c r="BI1" s="209"/>
      <c r="BJ1" s="209"/>
      <c r="BK1" s="209"/>
      <c r="BL1" s="209"/>
      <c r="BM1" s="209"/>
      <c r="BN1" s="209"/>
      <c r="BO1" s="209"/>
      <c r="BP1" s="209"/>
      <c r="BQ1" s="209"/>
      <c r="BR1" s="209"/>
      <c r="BS1" s="209"/>
      <c r="BT1" s="209"/>
      <c r="BU1" s="209"/>
      <c r="BV1" s="209"/>
      <c r="BW1" s="209"/>
      <c r="BX1" s="209"/>
      <c r="BY1" s="209"/>
      <c r="BZ1" s="209"/>
    </row>
    <row r="2" spans="1:78" s="2" customFormat="1" ht="30" customHeight="1" x14ac:dyDescent="0.2">
      <c r="A2" s="22" t="s">
        <v>9</v>
      </c>
      <c r="B2" s="169"/>
      <c r="C2" s="38" t="s">
        <v>0</v>
      </c>
      <c r="D2" s="38"/>
      <c r="E2" s="210" t="s">
        <v>0</v>
      </c>
      <c r="F2" s="211" t="s">
        <v>0</v>
      </c>
      <c r="G2" s="211"/>
      <c r="H2" s="211"/>
      <c r="I2" s="211"/>
      <c r="J2" s="211"/>
      <c r="K2" s="163" t="s">
        <v>0</v>
      </c>
      <c r="L2" s="163"/>
      <c r="M2" s="163"/>
      <c r="N2" s="163" t="s">
        <v>0</v>
      </c>
      <c r="O2" s="163"/>
      <c r="P2" s="163"/>
      <c r="Q2" s="208" t="s">
        <v>0</v>
      </c>
      <c r="R2" s="208" t="s">
        <v>0</v>
      </c>
      <c r="S2" s="208"/>
      <c r="T2" s="208"/>
      <c r="U2" s="208"/>
      <c r="V2" s="208"/>
      <c r="W2" s="208" t="s">
        <v>0</v>
      </c>
      <c r="X2" s="134"/>
      <c r="Y2" s="134"/>
      <c r="Z2" s="134"/>
      <c r="AA2" s="134"/>
      <c r="AB2" s="134"/>
      <c r="AC2" s="134"/>
      <c r="AD2" s="209"/>
      <c r="AE2" s="209"/>
      <c r="AF2" s="209"/>
      <c r="AG2" s="209"/>
      <c r="AH2" s="209"/>
      <c r="AI2" s="209"/>
      <c r="AJ2" s="209"/>
      <c r="AK2" s="209"/>
      <c r="AL2" s="209"/>
      <c r="AM2" s="209"/>
      <c r="AN2" s="209"/>
      <c r="AO2" s="209"/>
      <c r="AP2" s="209"/>
      <c r="AQ2" s="209"/>
      <c r="AR2" s="209"/>
      <c r="AS2" s="209"/>
      <c r="AT2" s="209"/>
      <c r="AU2" s="209"/>
      <c r="AV2" s="209"/>
      <c r="AW2" s="209"/>
      <c r="AX2" s="209"/>
      <c r="AY2" s="209"/>
      <c r="AZ2" s="209"/>
      <c r="BA2" s="209"/>
      <c r="BB2" s="209"/>
      <c r="BC2" s="209"/>
      <c r="BD2" s="209"/>
      <c r="BE2" s="209"/>
      <c r="BF2" s="209"/>
      <c r="BG2" s="209"/>
      <c r="BH2" s="209"/>
      <c r="BI2" s="209"/>
      <c r="BJ2" s="209"/>
      <c r="BK2" s="209"/>
      <c r="BL2" s="209"/>
      <c r="BM2" s="209"/>
      <c r="BN2" s="209"/>
      <c r="BO2" s="209"/>
      <c r="BP2" s="209"/>
      <c r="BQ2" s="209"/>
      <c r="BR2" s="209"/>
      <c r="BS2" s="209"/>
      <c r="BT2" s="209"/>
      <c r="BU2" s="209"/>
      <c r="BV2" s="209"/>
      <c r="BW2" s="209"/>
      <c r="BX2" s="209"/>
      <c r="BY2" s="209"/>
      <c r="BZ2" s="209"/>
    </row>
    <row r="3" spans="1:78" s="20" customFormat="1" ht="14.25" x14ac:dyDescent="0.2">
      <c r="A3" s="203"/>
      <c r="B3" s="30"/>
      <c r="C3" s="212"/>
      <c r="D3" s="212"/>
      <c r="E3" s="163"/>
      <c r="F3" s="211"/>
      <c r="G3" s="211"/>
      <c r="H3" s="211"/>
      <c r="I3" s="211"/>
      <c r="J3" s="211"/>
      <c r="K3" s="211"/>
      <c r="L3" s="211"/>
      <c r="M3" s="211"/>
      <c r="N3" s="211"/>
      <c r="O3" s="211"/>
      <c r="P3" s="211"/>
      <c r="Q3" s="208" t="s">
        <v>0</v>
      </c>
      <c r="R3" s="208" t="s">
        <v>0</v>
      </c>
      <c r="S3" s="208"/>
      <c r="T3" s="208"/>
      <c r="U3" s="208"/>
      <c r="V3" s="208"/>
      <c r="W3" s="208" t="s">
        <v>0</v>
      </c>
      <c r="X3" s="134"/>
      <c r="Y3" s="134"/>
      <c r="Z3" s="134"/>
      <c r="AA3" s="134"/>
      <c r="AB3" s="134"/>
      <c r="AC3" s="134"/>
      <c r="AD3" s="209"/>
      <c r="AE3" s="209"/>
      <c r="AF3" s="213"/>
      <c r="AG3" s="213"/>
      <c r="AH3" s="213"/>
      <c r="AI3" s="213"/>
      <c r="AJ3" s="213"/>
      <c r="AK3" s="213"/>
      <c r="AL3" s="213"/>
      <c r="AM3" s="213"/>
      <c r="AN3" s="213"/>
      <c r="AO3" s="213"/>
      <c r="AP3" s="213"/>
      <c r="AQ3" s="213"/>
      <c r="AR3" s="213"/>
      <c r="AS3" s="213"/>
      <c r="AT3" s="213"/>
      <c r="AU3" s="213"/>
      <c r="AV3" s="213"/>
      <c r="AW3" s="213"/>
      <c r="AX3" s="213"/>
      <c r="AY3" s="213"/>
      <c r="AZ3" s="213"/>
      <c r="BA3" s="213"/>
      <c r="BB3" s="213"/>
      <c r="BC3" s="213"/>
      <c r="BD3" s="213"/>
      <c r="BE3" s="213"/>
      <c r="BF3" s="213"/>
      <c r="BG3" s="213"/>
      <c r="BH3" s="213"/>
      <c r="BI3" s="213"/>
      <c r="BJ3" s="213"/>
      <c r="BK3" s="213"/>
      <c r="BL3" s="213"/>
      <c r="BM3" s="213"/>
      <c r="BN3" s="213"/>
      <c r="BO3" s="213"/>
      <c r="BP3" s="213"/>
      <c r="BQ3" s="213"/>
      <c r="BR3" s="213"/>
      <c r="BS3" s="213"/>
      <c r="BT3" s="213"/>
      <c r="BU3" s="213"/>
      <c r="BV3" s="213"/>
      <c r="BW3" s="213"/>
      <c r="BX3" s="213"/>
      <c r="BY3" s="213"/>
      <c r="BZ3" s="213"/>
    </row>
    <row r="4" spans="1:78" s="20" customFormat="1" ht="14.25" x14ac:dyDescent="0.2">
      <c r="A4" s="203"/>
      <c r="B4" s="163"/>
      <c r="C4" s="212"/>
      <c r="D4" s="212"/>
      <c r="E4" s="163"/>
      <c r="F4" s="211"/>
      <c r="G4" s="211"/>
      <c r="H4" s="211"/>
      <c r="I4" s="211"/>
      <c r="J4" s="211"/>
      <c r="K4" s="211"/>
      <c r="L4" s="211"/>
      <c r="M4" s="211"/>
      <c r="N4" s="211"/>
      <c r="O4" s="211"/>
      <c r="P4" s="211"/>
      <c r="Q4" s="208"/>
      <c r="R4" s="208"/>
      <c r="S4" s="208"/>
      <c r="T4" s="208"/>
      <c r="U4" s="208"/>
      <c r="V4" s="208"/>
      <c r="W4" s="208"/>
      <c r="X4" s="134"/>
      <c r="Y4" s="134"/>
      <c r="Z4" s="134"/>
      <c r="AA4" s="134"/>
      <c r="AB4" s="134"/>
      <c r="AC4" s="134"/>
      <c r="AD4" s="209"/>
      <c r="AE4" s="209"/>
      <c r="AF4" s="213"/>
      <c r="AG4" s="213"/>
      <c r="AH4" s="213"/>
      <c r="AI4" s="213"/>
      <c r="AJ4" s="213"/>
      <c r="AK4" s="213"/>
      <c r="AL4" s="213"/>
      <c r="AM4" s="213"/>
      <c r="AN4" s="213"/>
      <c r="AO4" s="213"/>
      <c r="AP4" s="213"/>
      <c r="AQ4" s="213"/>
      <c r="AR4" s="213"/>
      <c r="AS4" s="213"/>
      <c r="AT4" s="213"/>
      <c r="AU4" s="213"/>
      <c r="AV4" s="213"/>
      <c r="AW4" s="213"/>
      <c r="AX4" s="213"/>
      <c r="AY4" s="213"/>
      <c r="AZ4" s="213"/>
      <c r="BA4" s="213"/>
      <c r="BB4" s="213"/>
      <c r="BC4" s="213"/>
      <c r="BD4" s="213"/>
      <c r="BE4" s="213"/>
      <c r="BF4" s="213"/>
      <c r="BG4" s="213"/>
      <c r="BH4" s="213"/>
      <c r="BI4" s="213"/>
      <c r="BJ4" s="213"/>
      <c r="BK4" s="213"/>
      <c r="BL4" s="213"/>
      <c r="BM4" s="213"/>
      <c r="BN4" s="213"/>
      <c r="BO4" s="213"/>
      <c r="BP4" s="213"/>
      <c r="BQ4" s="213"/>
      <c r="BR4" s="213"/>
      <c r="BS4" s="213"/>
      <c r="BT4" s="213"/>
      <c r="BU4" s="213"/>
      <c r="BV4" s="213"/>
      <c r="BW4" s="213"/>
      <c r="BX4" s="213"/>
      <c r="BY4" s="213"/>
      <c r="BZ4" s="213"/>
    </row>
    <row r="5" spans="1:78" s="272" customFormat="1" ht="21" thickBot="1" x14ac:dyDescent="0.25">
      <c r="A5" s="22" t="s">
        <v>210</v>
      </c>
      <c r="B5" s="210" t="s">
        <v>0</v>
      </c>
      <c r="C5" s="211" t="s">
        <v>0</v>
      </c>
      <c r="D5" s="211"/>
    </row>
    <row r="6" spans="1:78" s="331" customFormat="1" ht="38.25" thickBot="1" x14ac:dyDescent="0.35">
      <c r="A6" s="332"/>
      <c r="D6" s="333" t="s">
        <v>139</v>
      </c>
      <c r="E6" s="333"/>
      <c r="F6" s="334"/>
      <c r="G6" s="335"/>
      <c r="H6" s="333" t="s">
        <v>200</v>
      </c>
      <c r="I6" s="334"/>
      <c r="J6" s="334"/>
      <c r="K6" s="335"/>
      <c r="L6" s="333" t="s">
        <v>201</v>
      </c>
      <c r="M6" s="334"/>
      <c r="N6" s="334"/>
      <c r="O6" s="335"/>
      <c r="P6" s="336" t="s">
        <v>202</v>
      </c>
      <c r="Q6" s="337"/>
      <c r="R6" s="337"/>
      <c r="S6" s="337"/>
      <c r="T6" s="338"/>
      <c r="U6" s="339" t="s">
        <v>141</v>
      </c>
    </row>
    <row r="7" spans="1:78" s="331" customFormat="1" ht="38.25" thickBot="1" x14ac:dyDescent="0.35">
      <c r="A7" s="383" t="s">
        <v>203</v>
      </c>
      <c r="B7" s="384" t="s">
        <v>204</v>
      </c>
      <c r="C7" s="385" t="s">
        <v>135</v>
      </c>
      <c r="D7" s="341" t="s">
        <v>191</v>
      </c>
      <c r="E7" s="340" t="s">
        <v>192</v>
      </c>
      <c r="F7" s="340" t="s">
        <v>205</v>
      </c>
      <c r="G7" s="342" t="s">
        <v>199</v>
      </c>
      <c r="H7" s="356" t="s">
        <v>191</v>
      </c>
      <c r="I7" s="340" t="s">
        <v>192</v>
      </c>
      <c r="J7" s="340" t="s">
        <v>205</v>
      </c>
      <c r="K7" s="342" t="s">
        <v>199</v>
      </c>
      <c r="L7" s="356" t="s">
        <v>191</v>
      </c>
      <c r="M7" s="340" t="s">
        <v>192</v>
      </c>
      <c r="N7" s="340" t="s">
        <v>198</v>
      </c>
      <c r="O7" s="342" t="s">
        <v>199</v>
      </c>
      <c r="P7" s="356" t="s">
        <v>191</v>
      </c>
      <c r="Q7" s="340" t="s">
        <v>192</v>
      </c>
      <c r="R7" s="340" t="s">
        <v>198</v>
      </c>
      <c r="S7" s="340" t="s">
        <v>199</v>
      </c>
      <c r="T7" s="342" t="s">
        <v>138</v>
      </c>
      <c r="U7" s="339" t="s">
        <v>141</v>
      </c>
    </row>
    <row r="8" spans="1:78" s="272" customFormat="1" ht="12.75" x14ac:dyDescent="0.2">
      <c r="A8" s="343" t="s">
        <v>97</v>
      </c>
      <c r="B8" s="344" t="s">
        <v>60</v>
      </c>
      <c r="C8" s="345">
        <f>VLOOKUP(B8,'Payscales '!$B$15:$N$47,10,0)</f>
        <v>1560</v>
      </c>
      <c r="D8" s="346">
        <v>10</v>
      </c>
      <c r="E8" s="347">
        <v>5</v>
      </c>
      <c r="F8" s="347">
        <v>20</v>
      </c>
      <c r="G8" s="348">
        <v>60</v>
      </c>
      <c r="H8" s="357">
        <v>5</v>
      </c>
      <c r="I8" s="347">
        <v>10</v>
      </c>
      <c r="J8" s="347">
        <v>15</v>
      </c>
      <c r="K8" s="348">
        <v>20</v>
      </c>
      <c r="L8" s="358">
        <f>'Assumptions input'!J38-'Assumptions input'!J27</f>
        <v>0</v>
      </c>
      <c r="M8" s="359">
        <f>'Assumptions input'!N38-'Assumptions input'!N27</f>
        <v>0</v>
      </c>
      <c r="N8" s="359">
        <f>'Assumptions input'!L38-'Assumptions input'!L27</f>
        <v>0</v>
      </c>
      <c r="O8" s="360">
        <f>'Assumptions input'!M38-'Assumptions input'!M27</f>
        <v>0</v>
      </c>
      <c r="P8" s="365">
        <f>L8*(D8+H8)/60</f>
        <v>0</v>
      </c>
      <c r="Q8" s="366">
        <f t="shared" ref="Q8:S8" si="0">M8*(E8+I8)/60</f>
        <v>0</v>
      </c>
      <c r="R8" s="366">
        <f t="shared" si="0"/>
        <v>0</v>
      </c>
      <c r="S8" s="366">
        <f t="shared" si="0"/>
        <v>0</v>
      </c>
      <c r="T8" s="371">
        <f>SUM(P8:S8)</f>
        <v>0</v>
      </c>
      <c r="U8" s="374">
        <f>T8*C8</f>
        <v>0</v>
      </c>
    </row>
    <row r="9" spans="1:78" s="272" customFormat="1" ht="12.75" x14ac:dyDescent="0.2">
      <c r="A9" s="313" t="s">
        <v>98</v>
      </c>
      <c r="B9" s="314" t="s">
        <v>60</v>
      </c>
      <c r="C9" s="315">
        <f>VLOOKUP(B9,'Payscales '!$B$15:$N$47,10,0)</f>
        <v>1560</v>
      </c>
      <c r="D9" s="325">
        <v>10</v>
      </c>
      <c r="E9" s="326">
        <v>5</v>
      </c>
      <c r="F9" s="326">
        <v>20</v>
      </c>
      <c r="G9" s="327">
        <v>60</v>
      </c>
      <c r="H9" s="328">
        <v>5</v>
      </c>
      <c r="I9" s="326">
        <v>10</v>
      </c>
      <c r="J9" s="326">
        <v>15</v>
      </c>
      <c r="K9" s="327">
        <v>20</v>
      </c>
      <c r="L9" s="329">
        <f>'Assumptions input'!J39-'Assumptions input'!J28</f>
        <v>0</v>
      </c>
      <c r="M9" s="330">
        <f>'Assumptions input'!N39-'Assumptions input'!N28</f>
        <v>0</v>
      </c>
      <c r="N9" s="330">
        <f>'Assumptions input'!L39-'Assumptions input'!L28</f>
        <v>0</v>
      </c>
      <c r="O9" s="361">
        <f>'Assumptions input'!M39-'Assumptions input'!M28</f>
        <v>0</v>
      </c>
      <c r="P9" s="367">
        <f>L9*(D9+H9)/60</f>
        <v>0</v>
      </c>
      <c r="Q9" s="323">
        <f t="shared" ref="Q9" si="1">M9*(E9+I9)/60</f>
        <v>0</v>
      </c>
      <c r="R9" s="323">
        <f t="shared" ref="R9" si="2">N9*(F9+J9)/60</f>
        <v>0</v>
      </c>
      <c r="S9" s="323">
        <f t="shared" ref="S9" si="3">O9*(G9+K9)/60</f>
        <v>0</v>
      </c>
      <c r="T9" s="324">
        <f>SUM(P9:S9)</f>
        <v>0</v>
      </c>
      <c r="U9" s="375">
        <f>T9*C9</f>
        <v>0</v>
      </c>
    </row>
    <row r="10" spans="1:78" s="272" customFormat="1" ht="12.75" x14ac:dyDescent="0.2">
      <c r="A10" s="313" t="s">
        <v>99</v>
      </c>
      <c r="B10" s="314" t="s">
        <v>63</v>
      </c>
      <c r="C10" s="315">
        <f>VLOOKUP(B10,'Payscales '!$B$15:$N$47,10,0)</f>
        <v>1560</v>
      </c>
      <c r="D10" s="325"/>
      <c r="E10" s="326"/>
      <c r="F10" s="326"/>
      <c r="G10" s="327"/>
      <c r="H10" s="328"/>
      <c r="I10" s="326"/>
      <c r="J10" s="326"/>
      <c r="K10" s="327"/>
      <c r="L10" s="329">
        <f>L8</f>
        <v>0</v>
      </c>
      <c r="M10" s="330">
        <f>M8</f>
        <v>0</v>
      </c>
      <c r="N10" s="330">
        <f>N8</f>
        <v>0</v>
      </c>
      <c r="O10" s="361">
        <f>O8</f>
        <v>0</v>
      </c>
      <c r="P10" s="367"/>
      <c r="Q10" s="323"/>
      <c r="R10" s="323"/>
      <c r="S10" s="323"/>
      <c r="T10" s="324"/>
      <c r="U10" s="376"/>
    </row>
    <row r="11" spans="1:78" s="272" customFormat="1" ht="12.75" x14ac:dyDescent="0.2">
      <c r="A11" s="313" t="s">
        <v>100</v>
      </c>
      <c r="B11" s="314" t="s">
        <v>66</v>
      </c>
      <c r="C11" s="315">
        <f>VLOOKUP(B11,'Payscales '!$B$15:$N$47,10,0)</f>
        <v>1560</v>
      </c>
      <c r="D11" s="325"/>
      <c r="E11" s="326"/>
      <c r="F11" s="326"/>
      <c r="G11" s="327"/>
      <c r="H11" s="328"/>
      <c r="I11" s="326"/>
      <c r="J11" s="326"/>
      <c r="K11" s="327"/>
      <c r="L11" s="329">
        <f>L10</f>
        <v>0</v>
      </c>
      <c r="M11" s="330">
        <f t="shared" ref="M11:O11" si="4">M10</f>
        <v>0</v>
      </c>
      <c r="N11" s="330">
        <f t="shared" si="4"/>
        <v>0</v>
      </c>
      <c r="O11" s="361">
        <f t="shared" si="4"/>
        <v>0</v>
      </c>
      <c r="P11" s="367"/>
      <c r="Q11" s="323"/>
      <c r="R11" s="323"/>
      <c r="S11" s="323"/>
      <c r="T11" s="324"/>
      <c r="U11" s="376"/>
    </row>
    <row r="12" spans="1:78" s="272" customFormat="1" ht="12.75" x14ac:dyDescent="0.2">
      <c r="A12" s="349" t="s">
        <v>44</v>
      </c>
      <c r="B12" s="350" t="s">
        <v>81</v>
      </c>
      <c r="C12" s="315">
        <f>VLOOKUP(B12,'Payscales '!$B$15:$N$47,10,0)</f>
        <v>1376</v>
      </c>
      <c r="D12" s="316"/>
      <c r="E12" s="317"/>
      <c r="F12" s="317"/>
      <c r="G12" s="318"/>
      <c r="H12" s="319"/>
      <c r="I12" s="317"/>
      <c r="J12" s="317"/>
      <c r="K12" s="318"/>
      <c r="L12" s="320"/>
      <c r="M12" s="321"/>
      <c r="N12" s="321"/>
      <c r="O12" s="362"/>
      <c r="P12" s="368"/>
      <c r="Q12" s="322"/>
      <c r="R12" s="322"/>
      <c r="S12" s="322"/>
      <c r="T12" s="372"/>
      <c r="U12" s="376"/>
    </row>
    <row r="13" spans="1:78" s="272" customFormat="1" ht="13.5" thickBot="1" x14ac:dyDescent="0.25">
      <c r="A13" s="351" t="s">
        <v>44</v>
      </c>
      <c r="B13" s="352" t="s">
        <v>81</v>
      </c>
      <c r="C13" s="353">
        <f>VLOOKUP(B13,'Payscales '!$B$15:$N$47,10,0)</f>
        <v>1376</v>
      </c>
      <c r="D13" s="354"/>
      <c r="E13" s="355"/>
      <c r="F13" s="355"/>
      <c r="G13" s="299"/>
      <c r="H13" s="301"/>
      <c r="I13" s="355"/>
      <c r="J13" s="355"/>
      <c r="K13" s="299"/>
      <c r="L13" s="292">
        <f>L11</f>
        <v>0</v>
      </c>
      <c r="M13" s="363">
        <f>M11</f>
        <v>0</v>
      </c>
      <c r="N13" s="363">
        <f>N11</f>
        <v>0</v>
      </c>
      <c r="O13" s="364">
        <f>O11</f>
        <v>0</v>
      </c>
      <c r="P13" s="369"/>
      <c r="Q13" s="370"/>
      <c r="R13" s="370"/>
      <c r="S13" s="370"/>
      <c r="T13" s="373"/>
      <c r="U13" s="377"/>
    </row>
    <row r="14" spans="1:78" s="272" customFormat="1" ht="48.75" customHeight="1" x14ac:dyDescent="0.2"/>
    <row r="15" spans="1:78" s="272" customFormat="1" ht="21" thickBot="1" x14ac:dyDescent="0.25">
      <c r="A15" s="169" t="s">
        <v>133</v>
      </c>
    </row>
    <row r="16" spans="1:78" s="331" customFormat="1" ht="38.25" thickBot="1" x14ac:dyDescent="0.35">
      <c r="A16" s="332"/>
      <c r="D16" s="333" t="s">
        <v>139</v>
      </c>
      <c r="E16" s="333"/>
      <c r="F16" s="334"/>
      <c r="G16" s="335"/>
      <c r="H16" s="333" t="s">
        <v>200</v>
      </c>
      <c r="I16" s="334"/>
      <c r="J16" s="334"/>
      <c r="K16" s="335"/>
      <c r="L16" s="333" t="s">
        <v>201</v>
      </c>
      <c r="M16" s="334"/>
      <c r="N16" s="334"/>
      <c r="O16" s="335"/>
      <c r="P16" s="336" t="s">
        <v>202</v>
      </c>
      <c r="Q16" s="337"/>
      <c r="R16" s="337"/>
      <c r="S16" s="337"/>
      <c r="T16" s="338"/>
      <c r="U16" s="339" t="s">
        <v>141</v>
      </c>
    </row>
    <row r="17" spans="1:78" s="331" customFormat="1" ht="38.25" thickBot="1" x14ac:dyDescent="0.35">
      <c r="A17" s="383" t="s">
        <v>203</v>
      </c>
      <c r="B17" s="384" t="s">
        <v>204</v>
      </c>
      <c r="C17" s="385" t="s">
        <v>135</v>
      </c>
      <c r="D17" s="341" t="s">
        <v>191</v>
      </c>
      <c r="E17" s="340" t="s">
        <v>192</v>
      </c>
      <c r="F17" s="340" t="s">
        <v>205</v>
      </c>
      <c r="G17" s="342" t="s">
        <v>199</v>
      </c>
      <c r="H17" s="356" t="s">
        <v>191</v>
      </c>
      <c r="I17" s="340" t="s">
        <v>192</v>
      </c>
      <c r="J17" s="340" t="s">
        <v>205</v>
      </c>
      <c r="K17" s="342" t="s">
        <v>199</v>
      </c>
      <c r="L17" s="356" t="s">
        <v>191</v>
      </c>
      <c r="M17" s="340" t="s">
        <v>192</v>
      </c>
      <c r="N17" s="340" t="s">
        <v>198</v>
      </c>
      <c r="O17" s="342" t="s">
        <v>199</v>
      </c>
      <c r="P17" s="356" t="s">
        <v>191</v>
      </c>
      <c r="Q17" s="340" t="s">
        <v>192</v>
      </c>
      <c r="R17" s="340" t="s">
        <v>198</v>
      </c>
      <c r="S17" s="340" t="s">
        <v>199</v>
      </c>
      <c r="T17" s="342" t="s">
        <v>138</v>
      </c>
      <c r="U17" s="339" t="s">
        <v>141</v>
      </c>
    </row>
    <row r="18" spans="1:78" s="272" customFormat="1" ht="12.75" x14ac:dyDescent="0.2">
      <c r="A18" s="343" t="s">
        <v>97</v>
      </c>
      <c r="B18" s="344" t="s">
        <v>60</v>
      </c>
      <c r="C18" s="345">
        <f>VLOOKUP(B18,'Payscales '!$B$15:$N$47,10,0)</f>
        <v>1560</v>
      </c>
      <c r="D18" s="346">
        <v>10</v>
      </c>
      <c r="E18" s="347">
        <v>5</v>
      </c>
      <c r="F18" s="347">
        <v>20</v>
      </c>
      <c r="G18" s="348">
        <v>60</v>
      </c>
      <c r="H18" s="357">
        <v>5</v>
      </c>
      <c r="I18" s="347">
        <v>10</v>
      </c>
      <c r="J18" s="347">
        <v>15</v>
      </c>
      <c r="K18" s="348">
        <v>20</v>
      </c>
      <c r="L18" s="358">
        <f>'Assumptions input'!J50-'Assumptions input'!J39</f>
        <v>0</v>
      </c>
      <c r="M18" s="359">
        <f>'Assumptions input'!K50-'Assumptions input'!N39</f>
        <v>0</v>
      </c>
      <c r="N18" s="359">
        <f>'Assumptions input'!L50-'Assumptions input'!L39</f>
        <v>0</v>
      </c>
      <c r="O18" s="360" t="e">
        <f>'Assumptions input'!#REF!-'Assumptions input'!M39</f>
        <v>#REF!</v>
      </c>
      <c r="P18" s="365">
        <f>L18*(D18+H18)/60</f>
        <v>0</v>
      </c>
      <c r="Q18" s="366">
        <f t="shared" ref="Q18:Q19" si="5">M18*(E18+I18)/60</f>
        <v>0</v>
      </c>
      <c r="R18" s="366">
        <f t="shared" ref="R18:R19" si="6">N18*(F18+J18)/60</f>
        <v>0</v>
      </c>
      <c r="S18" s="366" t="e">
        <f t="shared" ref="S18:S19" si="7">O18*(G18+K18)/60</f>
        <v>#REF!</v>
      </c>
      <c r="T18" s="371" t="e">
        <f>SUM(P18:S18)</f>
        <v>#REF!</v>
      </c>
      <c r="U18" s="374" t="e">
        <f>T18*C18</f>
        <v>#REF!</v>
      </c>
    </row>
    <row r="19" spans="1:78" s="272" customFormat="1" ht="12.75" x14ac:dyDescent="0.2">
      <c r="A19" s="313" t="s">
        <v>98</v>
      </c>
      <c r="B19" s="314" t="s">
        <v>60</v>
      </c>
      <c r="C19" s="315">
        <f>VLOOKUP(B19,'Payscales '!$B$15:$N$47,10,0)</f>
        <v>1560</v>
      </c>
      <c r="D19" s="325">
        <v>10</v>
      </c>
      <c r="E19" s="326">
        <v>5</v>
      </c>
      <c r="F19" s="326">
        <v>20</v>
      </c>
      <c r="G19" s="327">
        <v>60</v>
      </c>
      <c r="H19" s="328">
        <v>5</v>
      </c>
      <c r="I19" s="326">
        <v>10</v>
      </c>
      <c r="J19" s="326">
        <v>15</v>
      </c>
      <c r="K19" s="327">
        <v>20</v>
      </c>
      <c r="L19" s="329">
        <f>'Assumptions input'!J51-'Assumptions input'!J40</f>
        <v>0</v>
      </c>
      <c r="M19" s="330">
        <f>'Assumptions input'!K51-'Assumptions input'!N40</f>
        <v>0</v>
      </c>
      <c r="N19" s="330">
        <f>'Assumptions input'!L51-'Assumptions input'!L40</f>
        <v>0</v>
      </c>
      <c r="O19" s="361" t="e">
        <f>'Assumptions input'!#REF!-'Assumptions input'!M40</f>
        <v>#REF!</v>
      </c>
      <c r="P19" s="367">
        <f>L19*(D19+H19)/60</f>
        <v>0</v>
      </c>
      <c r="Q19" s="323">
        <f t="shared" si="5"/>
        <v>0</v>
      </c>
      <c r="R19" s="323">
        <f t="shared" si="6"/>
        <v>0</v>
      </c>
      <c r="S19" s="323" t="e">
        <f t="shared" si="7"/>
        <v>#REF!</v>
      </c>
      <c r="T19" s="324" t="e">
        <f>SUM(P19:S19)</f>
        <v>#REF!</v>
      </c>
      <c r="U19" s="375" t="e">
        <f>T19*C19</f>
        <v>#REF!</v>
      </c>
    </row>
    <row r="20" spans="1:78" s="272" customFormat="1" ht="12.75" x14ac:dyDescent="0.2">
      <c r="A20" s="313" t="s">
        <v>99</v>
      </c>
      <c r="B20" s="314" t="s">
        <v>63</v>
      </c>
      <c r="C20" s="315">
        <f>VLOOKUP(B20,'Payscales '!$B$15:$N$47,10,0)</f>
        <v>1560</v>
      </c>
      <c r="D20" s="325"/>
      <c r="E20" s="326"/>
      <c r="F20" s="326"/>
      <c r="G20" s="327"/>
      <c r="H20" s="328"/>
      <c r="I20" s="326"/>
      <c r="J20" s="326"/>
      <c r="K20" s="327"/>
      <c r="L20" s="329">
        <f>L18</f>
        <v>0</v>
      </c>
      <c r="M20" s="330">
        <f>M18</f>
        <v>0</v>
      </c>
      <c r="N20" s="330">
        <f>N18</f>
        <v>0</v>
      </c>
      <c r="O20" s="361" t="e">
        <f>O18</f>
        <v>#REF!</v>
      </c>
      <c r="P20" s="367"/>
      <c r="Q20" s="323"/>
      <c r="R20" s="323"/>
      <c r="S20" s="323"/>
      <c r="T20" s="324"/>
      <c r="U20" s="376"/>
    </row>
    <row r="21" spans="1:78" s="272" customFormat="1" ht="12.75" x14ac:dyDescent="0.2">
      <c r="A21" s="313" t="s">
        <v>100</v>
      </c>
      <c r="B21" s="314" t="s">
        <v>66</v>
      </c>
      <c r="C21" s="315">
        <f>VLOOKUP(B21,'Payscales '!$B$15:$N$47,10,0)</f>
        <v>1560</v>
      </c>
      <c r="D21" s="325"/>
      <c r="E21" s="326"/>
      <c r="F21" s="326"/>
      <c r="G21" s="327"/>
      <c r="H21" s="328"/>
      <c r="I21" s="326"/>
      <c r="J21" s="326"/>
      <c r="K21" s="327"/>
      <c r="L21" s="329">
        <f>L20</f>
        <v>0</v>
      </c>
      <c r="M21" s="330">
        <f t="shared" ref="M21:O21" si="8">M20</f>
        <v>0</v>
      </c>
      <c r="N21" s="330">
        <f t="shared" si="8"/>
        <v>0</v>
      </c>
      <c r="O21" s="361" t="e">
        <f t="shared" si="8"/>
        <v>#REF!</v>
      </c>
      <c r="P21" s="367"/>
      <c r="Q21" s="323"/>
      <c r="R21" s="323"/>
      <c r="S21" s="323"/>
      <c r="T21" s="324"/>
      <c r="U21" s="376"/>
    </row>
    <row r="22" spans="1:78" s="272" customFormat="1" ht="12.75" x14ac:dyDescent="0.2">
      <c r="A22" s="349" t="s">
        <v>44</v>
      </c>
      <c r="B22" s="350" t="s">
        <v>81</v>
      </c>
      <c r="C22" s="315">
        <f>VLOOKUP(B22,'Payscales '!$B$15:$N$47,10,0)</f>
        <v>1376</v>
      </c>
      <c r="D22" s="316"/>
      <c r="E22" s="317"/>
      <c r="F22" s="317"/>
      <c r="G22" s="318"/>
      <c r="H22" s="319"/>
      <c r="I22" s="317"/>
      <c r="J22" s="317"/>
      <c r="K22" s="318"/>
      <c r="L22" s="320"/>
      <c r="M22" s="321"/>
      <c r="N22" s="321"/>
      <c r="O22" s="362"/>
      <c r="P22" s="368"/>
      <c r="Q22" s="322"/>
      <c r="R22" s="322"/>
      <c r="S22" s="322"/>
      <c r="T22" s="372"/>
      <c r="U22" s="376"/>
    </row>
    <row r="23" spans="1:78" s="272" customFormat="1" ht="13.5" thickBot="1" x14ac:dyDescent="0.25">
      <c r="A23" s="351" t="s">
        <v>44</v>
      </c>
      <c r="B23" s="352" t="s">
        <v>81</v>
      </c>
      <c r="C23" s="353">
        <f>VLOOKUP(B23,'Payscales '!$B$15:$N$47,10,0)</f>
        <v>1376</v>
      </c>
      <c r="D23" s="354"/>
      <c r="E23" s="355"/>
      <c r="F23" s="355"/>
      <c r="G23" s="299"/>
      <c r="H23" s="301"/>
      <c r="I23" s="355"/>
      <c r="J23" s="355"/>
      <c r="K23" s="299"/>
      <c r="L23" s="292">
        <f>L21</f>
        <v>0</v>
      </c>
      <c r="M23" s="363">
        <f>M21</f>
        <v>0</v>
      </c>
      <c r="N23" s="363">
        <f>N21</f>
        <v>0</v>
      </c>
      <c r="O23" s="364" t="e">
        <f>O21</f>
        <v>#REF!</v>
      </c>
      <c r="P23" s="369"/>
      <c r="Q23" s="370"/>
      <c r="R23" s="370"/>
      <c r="S23" s="370"/>
      <c r="T23" s="373"/>
      <c r="U23" s="377"/>
    </row>
    <row r="24" spans="1:78" ht="55.5" customHeight="1" x14ac:dyDescent="0.25">
      <c r="A24" s="214"/>
      <c r="B24" s="214"/>
      <c r="C24" s="214"/>
      <c r="D24" s="214"/>
      <c r="E24" s="214"/>
      <c r="F24" s="214"/>
      <c r="G24" s="214"/>
      <c r="H24" s="214"/>
      <c r="I24" s="214"/>
      <c r="J24" s="214"/>
      <c r="K24" s="214"/>
      <c r="L24" s="214"/>
      <c r="M24" s="214"/>
      <c r="N24" s="214"/>
      <c r="O24" s="214"/>
      <c r="P24" s="214"/>
      <c r="Q24" s="214"/>
      <c r="R24" s="214"/>
      <c r="S24" s="214"/>
      <c r="T24" s="214"/>
      <c r="U24" s="214"/>
      <c r="V24" s="214"/>
      <c r="W24" s="214"/>
      <c r="X24" s="214"/>
      <c r="Y24" s="214"/>
      <c r="Z24" s="214"/>
      <c r="AA24" s="214"/>
      <c r="AB24" s="214"/>
      <c r="AC24" s="214"/>
      <c r="AD24" s="215"/>
      <c r="AE24" s="215"/>
      <c r="AF24" s="215"/>
      <c r="AG24" s="215"/>
      <c r="AH24" s="215"/>
      <c r="AI24" s="215"/>
      <c r="AJ24" s="215"/>
      <c r="AK24" s="215"/>
      <c r="AL24" s="215"/>
      <c r="AM24" s="215"/>
      <c r="AN24" s="215"/>
      <c r="AO24" s="215"/>
      <c r="AP24" s="215"/>
      <c r="AQ24" s="215"/>
      <c r="AR24" s="215"/>
      <c r="AS24" s="215"/>
      <c r="AT24" s="215"/>
      <c r="AU24" s="215"/>
      <c r="AV24" s="215"/>
      <c r="AW24" s="215"/>
      <c r="AX24" s="215"/>
      <c r="AY24" s="215"/>
      <c r="AZ24" s="215"/>
      <c r="BA24" s="215"/>
      <c r="BB24" s="215"/>
      <c r="BC24" s="215"/>
      <c r="BD24" s="215"/>
      <c r="BE24" s="215"/>
      <c r="BF24" s="215"/>
      <c r="BG24" s="215"/>
      <c r="BH24" s="215"/>
      <c r="BI24" s="215"/>
      <c r="BJ24" s="215"/>
      <c r="BK24" s="215"/>
      <c r="BL24" s="215"/>
      <c r="BM24" s="215"/>
      <c r="BN24" s="215"/>
      <c r="BO24" s="215"/>
      <c r="BP24" s="215"/>
      <c r="BQ24" s="215"/>
      <c r="BR24" s="215"/>
      <c r="BS24" s="215"/>
      <c r="BT24" s="215"/>
      <c r="BU24" s="215"/>
      <c r="BV24" s="215"/>
      <c r="BW24" s="215"/>
      <c r="BX24" s="215"/>
      <c r="BY24" s="215"/>
      <c r="BZ24" s="215"/>
    </row>
    <row r="25" spans="1:78" s="272" customFormat="1" ht="21" thickBot="1" x14ac:dyDescent="0.25">
      <c r="A25" s="169" t="s">
        <v>134</v>
      </c>
    </row>
    <row r="26" spans="1:78" s="331" customFormat="1" ht="38.25" thickBot="1" x14ac:dyDescent="0.35">
      <c r="A26" s="332"/>
      <c r="D26" s="333" t="s">
        <v>139</v>
      </c>
      <c r="E26" s="333"/>
      <c r="F26" s="334"/>
      <c r="G26" s="335"/>
      <c r="H26" s="333" t="s">
        <v>200</v>
      </c>
      <c r="I26" s="334"/>
      <c r="J26" s="334"/>
      <c r="K26" s="335"/>
      <c r="L26" s="333" t="s">
        <v>201</v>
      </c>
      <c r="M26" s="334"/>
      <c r="N26" s="334"/>
      <c r="O26" s="335"/>
      <c r="P26" s="336" t="s">
        <v>202</v>
      </c>
      <c r="Q26" s="337"/>
      <c r="R26" s="337"/>
      <c r="S26" s="337"/>
      <c r="T26" s="338"/>
      <c r="U26" s="339" t="s">
        <v>141</v>
      </c>
    </row>
    <row r="27" spans="1:78" s="331" customFormat="1" ht="38.25" thickBot="1" x14ac:dyDescent="0.35">
      <c r="A27" s="383" t="s">
        <v>203</v>
      </c>
      <c r="B27" s="384" t="s">
        <v>204</v>
      </c>
      <c r="C27" s="385" t="s">
        <v>135</v>
      </c>
      <c r="D27" s="341" t="s">
        <v>191</v>
      </c>
      <c r="E27" s="340" t="s">
        <v>192</v>
      </c>
      <c r="F27" s="340" t="s">
        <v>205</v>
      </c>
      <c r="G27" s="342" t="s">
        <v>199</v>
      </c>
      <c r="H27" s="356" t="s">
        <v>191</v>
      </c>
      <c r="I27" s="340" t="s">
        <v>192</v>
      </c>
      <c r="J27" s="340" t="s">
        <v>205</v>
      </c>
      <c r="K27" s="342" t="s">
        <v>199</v>
      </c>
      <c r="L27" s="356" t="s">
        <v>191</v>
      </c>
      <c r="M27" s="340" t="s">
        <v>192</v>
      </c>
      <c r="N27" s="340" t="s">
        <v>198</v>
      </c>
      <c r="O27" s="342" t="s">
        <v>199</v>
      </c>
      <c r="P27" s="356" t="s">
        <v>191</v>
      </c>
      <c r="Q27" s="340" t="s">
        <v>192</v>
      </c>
      <c r="R27" s="340" t="s">
        <v>198</v>
      </c>
      <c r="S27" s="340" t="s">
        <v>199</v>
      </c>
      <c r="T27" s="342" t="s">
        <v>138</v>
      </c>
      <c r="U27" s="339" t="s">
        <v>141</v>
      </c>
    </row>
    <row r="28" spans="1:78" s="272" customFormat="1" ht="12.75" x14ac:dyDescent="0.2">
      <c r="A28" s="343" t="s">
        <v>97</v>
      </c>
      <c r="B28" s="344" t="s">
        <v>60</v>
      </c>
      <c r="C28" s="345">
        <f>VLOOKUP(B28,'Payscales '!$B$15:$N$47,10,0)</f>
        <v>1560</v>
      </c>
      <c r="D28" s="346">
        <v>10</v>
      </c>
      <c r="E28" s="347">
        <v>5</v>
      </c>
      <c r="F28" s="347">
        <v>20</v>
      </c>
      <c r="G28" s="348">
        <v>60</v>
      </c>
      <c r="H28" s="357">
        <v>5</v>
      </c>
      <c r="I28" s="347">
        <v>10</v>
      </c>
      <c r="J28" s="347">
        <v>15</v>
      </c>
      <c r="K28" s="348">
        <v>20</v>
      </c>
      <c r="L28" s="358">
        <f>'Assumptions input'!J60-'Assumptions input'!J51</f>
        <v>0</v>
      </c>
      <c r="M28" s="359">
        <f>'Assumptions input'!K60-'Assumptions input'!K51</f>
        <v>0</v>
      </c>
      <c r="N28" s="359">
        <f>'Assumptions input'!L60-'Assumptions input'!L51</f>
        <v>0</v>
      </c>
      <c r="O28" s="360" t="e">
        <f>'Assumptions input'!#REF!-'Assumptions input'!#REF!</f>
        <v>#REF!</v>
      </c>
      <c r="P28" s="365">
        <f>L28*(D28+H28)/60</f>
        <v>0</v>
      </c>
      <c r="Q28" s="366">
        <f t="shared" ref="Q28:Q29" si="9">M28*(E28+I28)/60</f>
        <v>0</v>
      </c>
      <c r="R28" s="366">
        <f t="shared" ref="R28:R29" si="10">N28*(F28+J28)/60</f>
        <v>0</v>
      </c>
      <c r="S28" s="366" t="e">
        <f t="shared" ref="S28:S29" si="11">O28*(G28+K28)/60</f>
        <v>#REF!</v>
      </c>
      <c r="T28" s="371" t="e">
        <f>SUM(P28:S28)</f>
        <v>#REF!</v>
      </c>
      <c r="U28" s="374" t="e">
        <f>T28*C28</f>
        <v>#REF!</v>
      </c>
    </row>
    <row r="29" spans="1:78" s="272" customFormat="1" ht="12.75" x14ac:dyDescent="0.2">
      <c r="A29" s="313" t="s">
        <v>98</v>
      </c>
      <c r="B29" s="314" t="s">
        <v>60</v>
      </c>
      <c r="C29" s="315">
        <f>VLOOKUP(B29,'Payscales '!$B$15:$N$47,10,0)</f>
        <v>1560</v>
      </c>
      <c r="D29" s="325">
        <v>10</v>
      </c>
      <c r="E29" s="326">
        <v>5</v>
      </c>
      <c r="F29" s="326">
        <v>20</v>
      </c>
      <c r="G29" s="327">
        <v>60</v>
      </c>
      <c r="H29" s="328">
        <v>5</v>
      </c>
      <c r="I29" s="326">
        <v>10</v>
      </c>
      <c r="J29" s="326">
        <v>15</v>
      </c>
      <c r="K29" s="327">
        <v>20</v>
      </c>
      <c r="L29" s="329">
        <f>'Assumptions input'!J61-'Assumptions input'!J52</f>
        <v>0</v>
      </c>
      <c r="M29" s="330">
        <f>'Assumptions input'!K61-'Assumptions input'!K52</f>
        <v>0</v>
      </c>
      <c r="N29" s="330">
        <f>'Assumptions input'!L61-'Assumptions input'!L52</f>
        <v>0</v>
      </c>
      <c r="O29" s="361" t="e">
        <f>'Assumptions input'!#REF!-'Assumptions input'!#REF!</f>
        <v>#REF!</v>
      </c>
      <c r="P29" s="367">
        <f>L29*(D29+H29)/60</f>
        <v>0</v>
      </c>
      <c r="Q29" s="323">
        <f t="shared" si="9"/>
        <v>0</v>
      </c>
      <c r="R29" s="323">
        <f t="shared" si="10"/>
        <v>0</v>
      </c>
      <c r="S29" s="323" t="e">
        <f t="shared" si="11"/>
        <v>#REF!</v>
      </c>
      <c r="T29" s="324" t="e">
        <f>SUM(P29:S29)</f>
        <v>#REF!</v>
      </c>
      <c r="U29" s="375" t="e">
        <f>T29*C29</f>
        <v>#REF!</v>
      </c>
    </row>
    <row r="30" spans="1:78" s="272" customFormat="1" ht="12.75" x14ac:dyDescent="0.2">
      <c r="A30" s="313" t="s">
        <v>99</v>
      </c>
      <c r="B30" s="314" t="s">
        <v>63</v>
      </c>
      <c r="C30" s="315">
        <f>VLOOKUP(B30,'Payscales '!$B$15:$N$47,10,0)</f>
        <v>1560</v>
      </c>
      <c r="D30" s="325"/>
      <c r="E30" s="326"/>
      <c r="F30" s="326"/>
      <c r="G30" s="327"/>
      <c r="H30" s="328"/>
      <c r="I30" s="326"/>
      <c r="J30" s="326"/>
      <c r="K30" s="327"/>
      <c r="L30" s="329">
        <f>L28</f>
        <v>0</v>
      </c>
      <c r="M30" s="330">
        <f>M28</f>
        <v>0</v>
      </c>
      <c r="N30" s="330">
        <f>N28</f>
        <v>0</v>
      </c>
      <c r="O30" s="361" t="e">
        <f>O28</f>
        <v>#REF!</v>
      </c>
      <c r="P30" s="367"/>
      <c r="Q30" s="323"/>
      <c r="R30" s="323"/>
      <c r="S30" s="323"/>
      <c r="T30" s="324"/>
      <c r="U30" s="376"/>
    </row>
    <row r="31" spans="1:78" s="272" customFormat="1" ht="12.75" x14ac:dyDescent="0.2">
      <c r="A31" s="313" t="s">
        <v>100</v>
      </c>
      <c r="B31" s="314" t="s">
        <v>66</v>
      </c>
      <c r="C31" s="315">
        <f>VLOOKUP(B31,'Payscales '!$B$15:$N$47,10,0)</f>
        <v>1560</v>
      </c>
      <c r="D31" s="325"/>
      <c r="E31" s="326"/>
      <c r="F31" s="326"/>
      <c r="G31" s="327"/>
      <c r="H31" s="328"/>
      <c r="I31" s="326"/>
      <c r="J31" s="326"/>
      <c r="K31" s="327"/>
      <c r="L31" s="329">
        <f>L30</f>
        <v>0</v>
      </c>
      <c r="M31" s="330">
        <f t="shared" ref="M31:O31" si="12">M30</f>
        <v>0</v>
      </c>
      <c r="N31" s="330">
        <f t="shared" si="12"/>
        <v>0</v>
      </c>
      <c r="O31" s="361" t="e">
        <f t="shared" si="12"/>
        <v>#REF!</v>
      </c>
      <c r="P31" s="367"/>
      <c r="Q31" s="323"/>
      <c r="R31" s="323"/>
      <c r="S31" s="323"/>
      <c r="T31" s="324"/>
      <c r="U31" s="376"/>
    </row>
    <row r="32" spans="1:78" s="272" customFormat="1" ht="12.75" x14ac:dyDescent="0.2">
      <c r="A32" s="349" t="s">
        <v>44</v>
      </c>
      <c r="B32" s="350" t="s">
        <v>81</v>
      </c>
      <c r="C32" s="315">
        <f>VLOOKUP(B32,'Payscales '!$B$15:$N$47,10,0)</f>
        <v>1376</v>
      </c>
      <c r="D32" s="316"/>
      <c r="E32" s="317"/>
      <c r="F32" s="317"/>
      <c r="G32" s="318"/>
      <c r="H32" s="319"/>
      <c r="I32" s="317"/>
      <c r="J32" s="317"/>
      <c r="K32" s="318"/>
      <c r="L32" s="320"/>
      <c r="M32" s="321"/>
      <c r="N32" s="321"/>
      <c r="O32" s="362"/>
      <c r="P32" s="368"/>
      <c r="Q32" s="322"/>
      <c r="R32" s="322"/>
      <c r="S32" s="322"/>
      <c r="T32" s="372"/>
      <c r="U32" s="376"/>
    </row>
    <row r="33" spans="1:78" s="272" customFormat="1" ht="13.5" thickBot="1" x14ac:dyDescent="0.25">
      <c r="A33" s="351" t="s">
        <v>44</v>
      </c>
      <c r="B33" s="352" t="s">
        <v>81</v>
      </c>
      <c r="C33" s="353">
        <f>VLOOKUP(B33,'Payscales '!$B$15:$N$47,10,0)</f>
        <v>1376</v>
      </c>
      <c r="D33" s="354"/>
      <c r="E33" s="355"/>
      <c r="F33" s="355"/>
      <c r="G33" s="299"/>
      <c r="H33" s="301"/>
      <c r="I33" s="355"/>
      <c r="J33" s="355"/>
      <c r="K33" s="299"/>
      <c r="L33" s="292">
        <f>L31</f>
        <v>0</v>
      </c>
      <c r="M33" s="363">
        <f>M31</f>
        <v>0</v>
      </c>
      <c r="N33" s="363">
        <f>N31</f>
        <v>0</v>
      </c>
      <c r="O33" s="364" t="e">
        <f>O31</f>
        <v>#REF!</v>
      </c>
      <c r="P33" s="369"/>
      <c r="Q33" s="370"/>
      <c r="R33" s="370"/>
      <c r="S33" s="370"/>
      <c r="T33" s="373"/>
      <c r="U33" s="377"/>
    </row>
    <row r="34" spans="1:78" s="381" customFormat="1" ht="48.75" customHeight="1" x14ac:dyDescent="0.2">
      <c r="A34" s="378"/>
      <c r="B34" s="380"/>
      <c r="C34" s="379"/>
      <c r="L34" s="382"/>
      <c r="M34" s="382"/>
      <c r="N34" s="382"/>
      <c r="O34" s="382"/>
    </row>
    <row r="35" spans="1:78" s="272" customFormat="1" ht="21" thickBot="1" x14ac:dyDescent="0.25">
      <c r="A35" s="169" t="s">
        <v>211</v>
      </c>
    </row>
    <row r="36" spans="1:78" s="331" customFormat="1" ht="38.25" thickBot="1" x14ac:dyDescent="0.35">
      <c r="A36" s="332"/>
      <c r="D36" s="333" t="s">
        <v>139</v>
      </c>
      <c r="E36" s="333"/>
      <c r="F36" s="334"/>
      <c r="G36" s="335"/>
      <c r="H36" s="333" t="s">
        <v>200</v>
      </c>
      <c r="I36" s="334"/>
      <c r="J36" s="334"/>
      <c r="K36" s="335"/>
      <c r="L36" s="333" t="s">
        <v>201</v>
      </c>
      <c r="M36" s="334"/>
      <c r="N36" s="334"/>
      <c r="O36" s="335"/>
      <c r="P36" s="336" t="s">
        <v>202</v>
      </c>
      <c r="Q36" s="337"/>
      <c r="R36" s="337"/>
      <c r="S36" s="337"/>
      <c r="T36" s="338"/>
      <c r="U36" s="339" t="s">
        <v>141</v>
      </c>
    </row>
    <row r="37" spans="1:78" s="331" customFormat="1" ht="38.25" thickBot="1" x14ac:dyDescent="0.35">
      <c r="A37" s="383" t="s">
        <v>203</v>
      </c>
      <c r="B37" s="384" t="s">
        <v>204</v>
      </c>
      <c r="C37" s="385" t="s">
        <v>135</v>
      </c>
      <c r="D37" s="341" t="s">
        <v>191</v>
      </c>
      <c r="E37" s="340" t="s">
        <v>192</v>
      </c>
      <c r="F37" s="340" t="s">
        <v>205</v>
      </c>
      <c r="G37" s="342" t="s">
        <v>199</v>
      </c>
      <c r="H37" s="356" t="s">
        <v>191</v>
      </c>
      <c r="I37" s="340" t="s">
        <v>192</v>
      </c>
      <c r="J37" s="340" t="s">
        <v>205</v>
      </c>
      <c r="K37" s="342" t="s">
        <v>199</v>
      </c>
      <c r="L37" s="356" t="s">
        <v>191</v>
      </c>
      <c r="M37" s="340" t="s">
        <v>192</v>
      </c>
      <c r="N37" s="340" t="s">
        <v>198</v>
      </c>
      <c r="O37" s="342" t="s">
        <v>199</v>
      </c>
      <c r="P37" s="356" t="s">
        <v>191</v>
      </c>
      <c r="Q37" s="340" t="s">
        <v>192</v>
      </c>
      <c r="R37" s="340" t="s">
        <v>198</v>
      </c>
      <c r="S37" s="340" t="s">
        <v>199</v>
      </c>
      <c r="T37" s="342" t="s">
        <v>138</v>
      </c>
      <c r="U37" s="339" t="s">
        <v>141</v>
      </c>
    </row>
    <row r="38" spans="1:78" s="272" customFormat="1" ht="12.75" x14ac:dyDescent="0.2">
      <c r="A38" s="343" t="s">
        <v>97</v>
      </c>
      <c r="B38" s="344" t="s">
        <v>60</v>
      </c>
      <c r="C38" s="345">
        <f>VLOOKUP(B38,'Payscales '!$B$15:$N$47,10,0)</f>
        <v>1560</v>
      </c>
      <c r="D38" s="346">
        <v>10</v>
      </c>
      <c r="E38" s="347">
        <v>5</v>
      </c>
      <c r="F38" s="347">
        <v>20</v>
      </c>
      <c r="G38" s="348">
        <v>60</v>
      </c>
      <c r="H38" s="357">
        <v>5</v>
      </c>
      <c r="I38" s="347">
        <v>10</v>
      </c>
      <c r="J38" s="347">
        <v>15</v>
      </c>
      <c r="K38" s="348">
        <v>20</v>
      </c>
      <c r="L38" s="358">
        <f>'Assumptions input'!J80-'Assumptions input'!J61</f>
        <v>0</v>
      </c>
      <c r="M38" s="359">
        <f>'Assumptions input'!K80-'Assumptions input'!K61</f>
        <v>0</v>
      </c>
      <c r="N38" s="359">
        <f>'Assumptions input'!L80-'Assumptions input'!L61</f>
        <v>0</v>
      </c>
      <c r="O38" s="360" t="e">
        <f>'Assumptions input'!#REF!-'Assumptions input'!#REF!</f>
        <v>#REF!</v>
      </c>
      <c r="P38" s="365">
        <f>L38*(D38+H38)/60</f>
        <v>0</v>
      </c>
      <c r="Q38" s="366">
        <f t="shared" ref="Q38:Q39" si="13">M38*(E38+I38)/60</f>
        <v>0</v>
      </c>
      <c r="R38" s="366">
        <f t="shared" ref="R38:R39" si="14">N38*(F38+J38)/60</f>
        <v>0</v>
      </c>
      <c r="S38" s="366" t="e">
        <f t="shared" ref="S38:S39" si="15">O38*(G38+K38)/60</f>
        <v>#REF!</v>
      </c>
      <c r="T38" s="371" t="e">
        <f>SUM(P38:S38)</f>
        <v>#REF!</v>
      </c>
      <c r="U38" s="374" t="e">
        <f>T38*C38</f>
        <v>#REF!</v>
      </c>
    </row>
    <row r="39" spans="1:78" s="272" customFormat="1" ht="12.75" x14ac:dyDescent="0.2">
      <c r="A39" s="313" t="s">
        <v>98</v>
      </c>
      <c r="B39" s="314" t="s">
        <v>60</v>
      </c>
      <c r="C39" s="315">
        <f>VLOOKUP(B39,'Payscales '!$B$15:$N$47,10,0)</f>
        <v>1560</v>
      </c>
      <c r="D39" s="325">
        <v>10</v>
      </c>
      <c r="E39" s="326">
        <v>5</v>
      </c>
      <c r="F39" s="326">
        <v>20</v>
      </c>
      <c r="G39" s="327">
        <v>60</v>
      </c>
      <c r="H39" s="328">
        <v>5</v>
      </c>
      <c r="I39" s="326">
        <v>10</v>
      </c>
      <c r="J39" s="326">
        <v>15</v>
      </c>
      <c r="K39" s="327">
        <v>20</v>
      </c>
      <c r="L39" s="329">
        <f>'Assumptions input'!J81-'Assumptions input'!J62</f>
        <v>0</v>
      </c>
      <c r="M39" s="330">
        <f>'Assumptions input'!K81-'Assumptions input'!K62</f>
        <v>0</v>
      </c>
      <c r="N39" s="330">
        <f>'Assumptions input'!L81-'Assumptions input'!L62</f>
        <v>0</v>
      </c>
      <c r="O39" s="361" t="e">
        <f>'Assumptions input'!#REF!-'Assumptions input'!#REF!</f>
        <v>#REF!</v>
      </c>
      <c r="P39" s="367">
        <f>L39*(D39+H39)/60</f>
        <v>0</v>
      </c>
      <c r="Q39" s="323">
        <f t="shared" si="13"/>
        <v>0</v>
      </c>
      <c r="R39" s="323">
        <f t="shared" si="14"/>
        <v>0</v>
      </c>
      <c r="S39" s="323" t="e">
        <f t="shared" si="15"/>
        <v>#REF!</v>
      </c>
      <c r="T39" s="324" t="e">
        <f>SUM(P39:S39)</f>
        <v>#REF!</v>
      </c>
      <c r="U39" s="375" t="e">
        <f>T39*C39</f>
        <v>#REF!</v>
      </c>
    </row>
    <row r="40" spans="1:78" s="272" customFormat="1" ht="12.75" x14ac:dyDescent="0.2">
      <c r="A40" s="313" t="s">
        <v>99</v>
      </c>
      <c r="B40" s="314" t="s">
        <v>63</v>
      </c>
      <c r="C40" s="315">
        <f>VLOOKUP(B40,'Payscales '!$B$15:$N$47,10,0)</f>
        <v>1560</v>
      </c>
      <c r="D40" s="325"/>
      <c r="E40" s="326"/>
      <c r="F40" s="326"/>
      <c r="G40" s="327"/>
      <c r="H40" s="328"/>
      <c r="I40" s="326"/>
      <c r="J40" s="326"/>
      <c r="K40" s="327"/>
      <c r="L40" s="329">
        <f>L38</f>
        <v>0</v>
      </c>
      <c r="M40" s="330">
        <f>M38</f>
        <v>0</v>
      </c>
      <c r="N40" s="330">
        <f>N38</f>
        <v>0</v>
      </c>
      <c r="O40" s="361" t="e">
        <f>O38</f>
        <v>#REF!</v>
      </c>
      <c r="P40" s="367"/>
      <c r="Q40" s="323"/>
      <c r="R40" s="323"/>
      <c r="S40" s="323"/>
      <c r="T40" s="324"/>
      <c r="U40" s="376"/>
    </row>
    <row r="41" spans="1:78" s="272" customFormat="1" ht="12.75" x14ac:dyDescent="0.2">
      <c r="A41" s="313" t="s">
        <v>100</v>
      </c>
      <c r="B41" s="314" t="s">
        <v>66</v>
      </c>
      <c r="C41" s="315">
        <f>VLOOKUP(B41,'Payscales '!$B$15:$N$47,10,0)</f>
        <v>1560</v>
      </c>
      <c r="D41" s="325"/>
      <c r="E41" s="326"/>
      <c r="F41" s="326"/>
      <c r="G41" s="327"/>
      <c r="H41" s="328"/>
      <c r="I41" s="326"/>
      <c r="J41" s="326"/>
      <c r="K41" s="327"/>
      <c r="L41" s="329">
        <f>L40</f>
        <v>0</v>
      </c>
      <c r="M41" s="330">
        <f t="shared" ref="M41:O41" si="16">M40</f>
        <v>0</v>
      </c>
      <c r="N41" s="330">
        <f t="shared" si="16"/>
        <v>0</v>
      </c>
      <c r="O41" s="361" t="e">
        <f t="shared" si="16"/>
        <v>#REF!</v>
      </c>
      <c r="P41" s="367"/>
      <c r="Q41" s="323"/>
      <c r="R41" s="323"/>
      <c r="S41" s="323"/>
      <c r="T41" s="324"/>
      <c r="U41" s="376"/>
    </row>
    <row r="42" spans="1:78" s="272" customFormat="1" ht="12.75" x14ac:dyDescent="0.2">
      <c r="A42" s="349" t="s">
        <v>44</v>
      </c>
      <c r="B42" s="350" t="s">
        <v>81</v>
      </c>
      <c r="C42" s="315">
        <f>VLOOKUP(B42,'Payscales '!$B$15:$N$47,10,0)</f>
        <v>1376</v>
      </c>
      <c r="D42" s="316"/>
      <c r="E42" s="317"/>
      <c r="F42" s="317"/>
      <c r="G42" s="318"/>
      <c r="H42" s="319"/>
      <c r="I42" s="317"/>
      <c r="J42" s="317"/>
      <c r="K42" s="318"/>
      <c r="L42" s="320"/>
      <c r="M42" s="321"/>
      <c r="N42" s="321"/>
      <c r="O42" s="362"/>
      <c r="P42" s="368"/>
      <c r="Q42" s="322"/>
      <c r="R42" s="322"/>
      <c r="S42" s="322"/>
      <c r="T42" s="372"/>
      <c r="U42" s="376"/>
    </row>
    <row r="43" spans="1:78" s="272" customFormat="1" ht="13.5" thickBot="1" x14ac:dyDescent="0.25">
      <c r="A43" s="351" t="s">
        <v>44</v>
      </c>
      <c r="B43" s="352" t="s">
        <v>81</v>
      </c>
      <c r="C43" s="353">
        <f>VLOOKUP(B43,'Payscales '!$B$15:$N$47,10,0)</f>
        <v>1376</v>
      </c>
      <c r="D43" s="354"/>
      <c r="E43" s="355"/>
      <c r="F43" s="355"/>
      <c r="G43" s="299"/>
      <c r="H43" s="301"/>
      <c r="I43" s="355"/>
      <c r="J43" s="355"/>
      <c r="K43" s="299"/>
      <c r="L43" s="292">
        <f>L41</f>
        <v>0</v>
      </c>
      <c r="M43" s="363">
        <f>M41</f>
        <v>0</v>
      </c>
      <c r="N43" s="363">
        <f>N41</f>
        <v>0</v>
      </c>
      <c r="O43" s="364" t="e">
        <f>O41</f>
        <v>#REF!</v>
      </c>
      <c r="P43" s="369"/>
      <c r="Q43" s="370"/>
      <c r="R43" s="370"/>
      <c r="S43" s="370"/>
      <c r="T43" s="373"/>
      <c r="U43" s="377"/>
    </row>
    <row r="44" spans="1:78" ht="39.75" customHeight="1" x14ac:dyDescent="0.25">
      <c r="A44" s="214"/>
      <c r="B44" s="214"/>
      <c r="C44" s="214"/>
      <c r="D44" s="214"/>
      <c r="E44" s="214"/>
      <c r="F44" s="214"/>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5"/>
      <c r="AE44" s="215"/>
      <c r="AF44" s="215"/>
      <c r="AG44" s="215"/>
      <c r="AH44" s="215"/>
      <c r="AI44" s="215"/>
      <c r="AJ44" s="215"/>
      <c r="AK44" s="215"/>
      <c r="AL44" s="215"/>
      <c r="AM44" s="215"/>
      <c r="AN44" s="215"/>
      <c r="AO44" s="215"/>
      <c r="AP44" s="215"/>
      <c r="AQ44" s="215"/>
      <c r="AR44" s="215"/>
      <c r="AS44" s="215"/>
      <c r="AT44" s="215"/>
      <c r="AU44" s="215"/>
      <c r="AV44" s="215"/>
      <c r="AW44" s="215"/>
      <c r="AX44" s="215"/>
      <c r="AY44" s="215"/>
      <c r="AZ44" s="215"/>
      <c r="BA44" s="215"/>
      <c r="BB44" s="215"/>
      <c r="BC44" s="215"/>
      <c r="BD44" s="215"/>
      <c r="BE44" s="215"/>
      <c r="BF44" s="215"/>
      <c r="BG44" s="215"/>
      <c r="BH44" s="215"/>
      <c r="BI44" s="215"/>
      <c r="BJ44" s="215"/>
      <c r="BK44" s="215"/>
      <c r="BL44" s="215"/>
      <c r="BM44" s="215"/>
      <c r="BN44" s="215"/>
      <c r="BO44" s="215"/>
      <c r="BP44" s="215"/>
      <c r="BQ44" s="215"/>
      <c r="BR44" s="215"/>
      <c r="BS44" s="215"/>
      <c r="BT44" s="215"/>
      <c r="BU44" s="215"/>
      <c r="BV44" s="215"/>
      <c r="BW44" s="215"/>
      <c r="BX44" s="215"/>
      <c r="BY44" s="215"/>
      <c r="BZ44" s="215"/>
    </row>
    <row r="45" spans="1:78" s="272" customFormat="1" ht="21" thickBot="1" x14ac:dyDescent="0.25">
      <c r="A45" s="169" t="s">
        <v>136</v>
      </c>
    </row>
    <row r="46" spans="1:78" s="331" customFormat="1" ht="38.25" thickBot="1" x14ac:dyDescent="0.35">
      <c r="A46" s="332"/>
      <c r="D46" s="333" t="s">
        <v>139</v>
      </c>
      <c r="E46" s="333"/>
      <c r="F46" s="334"/>
      <c r="G46" s="335"/>
      <c r="H46" s="333" t="s">
        <v>200</v>
      </c>
      <c r="I46" s="334"/>
      <c r="J46" s="334"/>
      <c r="K46" s="335"/>
      <c r="L46" s="333" t="s">
        <v>201</v>
      </c>
      <c r="M46" s="334"/>
      <c r="N46" s="334"/>
      <c r="O46" s="335"/>
      <c r="P46" s="336" t="s">
        <v>202</v>
      </c>
      <c r="Q46" s="337"/>
      <c r="R46" s="337"/>
      <c r="S46" s="337"/>
      <c r="T46" s="338"/>
      <c r="U46" s="339" t="s">
        <v>141</v>
      </c>
    </row>
    <row r="47" spans="1:78" s="331" customFormat="1" ht="38.25" thickBot="1" x14ac:dyDescent="0.35">
      <c r="A47" s="383" t="s">
        <v>203</v>
      </c>
      <c r="B47" s="384" t="s">
        <v>204</v>
      </c>
      <c r="C47" s="385" t="s">
        <v>135</v>
      </c>
      <c r="D47" s="341" t="s">
        <v>191</v>
      </c>
      <c r="E47" s="340" t="s">
        <v>192</v>
      </c>
      <c r="F47" s="340" t="s">
        <v>205</v>
      </c>
      <c r="G47" s="342" t="s">
        <v>199</v>
      </c>
      <c r="H47" s="356" t="s">
        <v>191</v>
      </c>
      <c r="I47" s="340" t="s">
        <v>192</v>
      </c>
      <c r="J47" s="340" t="s">
        <v>205</v>
      </c>
      <c r="K47" s="342" t="s">
        <v>199</v>
      </c>
      <c r="L47" s="356" t="s">
        <v>191</v>
      </c>
      <c r="M47" s="340" t="s">
        <v>192</v>
      </c>
      <c r="N47" s="340" t="s">
        <v>198</v>
      </c>
      <c r="O47" s="342" t="s">
        <v>199</v>
      </c>
      <c r="P47" s="356" t="s">
        <v>191</v>
      </c>
      <c r="Q47" s="340" t="s">
        <v>192</v>
      </c>
      <c r="R47" s="340" t="s">
        <v>198</v>
      </c>
      <c r="S47" s="340" t="s">
        <v>199</v>
      </c>
      <c r="T47" s="342" t="s">
        <v>138</v>
      </c>
      <c r="U47" s="339" t="s">
        <v>141</v>
      </c>
    </row>
    <row r="48" spans="1:78" s="272" customFormat="1" ht="12.75" x14ac:dyDescent="0.2">
      <c r="A48" s="343" t="s">
        <v>97</v>
      </c>
      <c r="B48" s="344" t="s">
        <v>60</v>
      </c>
      <c r="C48" s="345">
        <f>VLOOKUP(B48,'Payscales '!$B$15:$N$47,10,0)</f>
        <v>1560</v>
      </c>
      <c r="D48" s="346">
        <v>10</v>
      </c>
      <c r="E48" s="347">
        <v>5</v>
      </c>
      <c r="F48" s="347">
        <v>20</v>
      </c>
      <c r="G48" s="348">
        <v>60</v>
      </c>
      <c r="H48" s="357">
        <v>5</v>
      </c>
      <c r="I48" s="347">
        <v>10</v>
      </c>
      <c r="J48" s="347">
        <v>15</v>
      </c>
      <c r="K48" s="348">
        <v>20</v>
      </c>
      <c r="L48" s="358">
        <f>'Assumptions input'!J90-'Assumptions input'!J81</f>
        <v>0</v>
      </c>
      <c r="M48" s="359">
        <f>'Assumptions input'!K90-'Assumptions input'!K81</f>
        <v>0</v>
      </c>
      <c r="N48" s="359">
        <f>'Assumptions input'!L90-'Assumptions input'!L81</f>
        <v>0</v>
      </c>
      <c r="O48" s="360" t="e">
        <f>'Assumptions input'!#REF!-'Assumptions input'!#REF!</f>
        <v>#REF!</v>
      </c>
      <c r="P48" s="365">
        <f>L48*(D48+H48)/60</f>
        <v>0</v>
      </c>
      <c r="Q48" s="366">
        <f t="shared" ref="Q48:Q49" si="17">M48*(E48+I48)/60</f>
        <v>0</v>
      </c>
      <c r="R48" s="366">
        <f t="shared" ref="R48:R49" si="18">N48*(F48+J48)/60</f>
        <v>0</v>
      </c>
      <c r="S48" s="366" t="e">
        <f t="shared" ref="S48:S49" si="19">O48*(G48+K48)/60</f>
        <v>#REF!</v>
      </c>
      <c r="T48" s="371" t="e">
        <f>SUM(P48:S48)</f>
        <v>#REF!</v>
      </c>
      <c r="U48" s="374" t="e">
        <f>T48*C48</f>
        <v>#REF!</v>
      </c>
    </row>
    <row r="49" spans="1:78" s="272" customFormat="1" ht="12.75" x14ac:dyDescent="0.2">
      <c r="A49" s="313" t="s">
        <v>98</v>
      </c>
      <c r="B49" s="314" t="s">
        <v>60</v>
      </c>
      <c r="C49" s="315">
        <f>VLOOKUP(B49,'Payscales '!$B$15:$N$47,10,0)</f>
        <v>1560</v>
      </c>
      <c r="D49" s="325">
        <v>10</v>
      </c>
      <c r="E49" s="326">
        <v>5</v>
      </c>
      <c r="F49" s="326">
        <v>20</v>
      </c>
      <c r="G49" s="327">
        <v>60</v>
      </c>
      <c r="H49" s="328">
        <v>5</v>
      </c>
      <c r="I49" s="326">
        <v>10</v>
      </c>
      <c r="J49" s="326">
        <v>15</v>
      </c>
      <c r="K49" s="327">
        <v>20</v>
      </c>
      <c r="L49" s="329">
        <f>'Assumptions input'!J91-'Assumptions input'!J82</f>
        <v>0</v>
      </c>
      <c r="M49" s="330">
        <f>'Assumptions input'!K91-'Assumptions input'!K82</f>
        <v>0</v>
      </c>
      <c r="N49" s="330">
        <f>'Assumptions input'!L91-'Assumptions input'!L82</f>
        <v>0</v>
      </c>
      <c r="O49" s="361" t="e">
        <f>'Assumptions input'!#REF!-'Assumptions input'!#REF!</f>
        <v>#REF!</v>
      </c>
      <c r="P49" s="367">
        <f>L49*(D49+H49)/60</f>
        <v>0</v>
      </c>
      <c r="Q49" s="323">
        <f t="shared" si="17"/>
        <v>0</v>
      </c>
      <c r="R49" s="323">
        <f t="shared" si="18"/>
        <v>0</v>
      </c>
      <c r="S49" s="323" t="e">
        <f t="shared" si="19"/>
        <v>#REF!</v>
      </c>
      <c r="T49" s="324" t="e">
        <f>SUM(P49:S49)</f>
        <v>#REF!</v>
      </c>
      <c r="U49" s="375" t="e">
        <f>T49*C49</f>
        <v>#REF!</v>
      </c>
    </row>
    <row r="50" spans="1:78" s="272" customFormat="1" ht="12.75" x14ac:dyDescent="0.2">
      <c r="A50" s="313" t="s">
        <v>99</v>
      </c>
      <c r="B50" s="314" t="s">
        <v>63</v>
      </c>
      <c r="C50" s="315">
        <f>VLOOKUP(B50,'Payscales '!$B$15:$N$47,10,0)</f>
        <v>1560</v>
      </c>
      <c r="D50" s="325"/>
      <c r="E50" s="326"/>
      <c r="F50" s="326"/>
      <c r="G50" s="327"/>
      <c r="H50" s="328"/>
      <c r="I50" s="326"/>
      <c r="J50" s="326"/>
      <c r="K50" s="327"/>
      <c r="L50" s="329">
        <f>L48</f>
        <v>0</v>
      </c>
      <c r="M50" s="330">
        <f>M48</f>
        <v>0</v>
      </c>
      <c r="N50" s="330">
        <f>N48</f>
        <v>0</v>
      </c>
      <c r="O50" s="361" t="e">
        <f>O48</f>
        <v>#REF!</v>
      </c>
      <c r="P50" s="367"/>
      <c r="Q50" s="323"/>
      <c r="R50" s="323"/>
      <c r="S50" s="323"/>
      <c r="T50" s="324"/>
      <c r="U50" s="376"/>
    </row>
    <row r="51" spans="1:78" s="272" customFormat="1" ht="12.75" x14ac:dyDescent="0.2">
      <c r="A51" s="313" t="s">
        <v>100</v>
      </c>
      <c r="B51" s="314" t="s">
        <v>66</v>
      </c>
      <c r="C51" s="315">
        <f>VLOOKUP(B51,'Payscales '!$B$15:$N$47,10,0)</f>
        <v>1560</v>
      </c>
      <c r="D51" s="325"/>
      <c r="E51" s="326"/>
      <c r="F51" s="326"/>
      <c r="G51" s="327"/>
      <c r="H51" s="328"/>
      <c r="I51" s="326"/>
      <c r="J51" s="326"/>
      <c r="K51" s="327"/>
      <c r="L51" s="329">
        <f>L50</f>
        <v>0</v>
      </c>
      <c r="M51" s="330">
        <f t="shared" ref="M51:O51" si="20">M50</f>
        <v>0</v>
      </c>
      <c r="N51" s="330">
        <f t="shared" si="20"/>
        <v>0</v>
      </c>
      <c r="O51" s="361" t="e">
        <f t="shared" si="20"/>
        <v>#REF!</v>
      </c>
      <c r="P51" s="367"/>
      <c r="Q51" s="323"/>
      <c r="R51" s="323"/>
      <c r="S51" s="323"/>
      <c r="T51" s="324"/>
      <c r="U51" s="376"/>
    </row>
    <row r="52" spans="1:78" s="272" customFormat="1" ht="12.75" x14ac:dyDescent="0.2">
      <c r="A52" s="349" t="s">
        <v>44</v>
      </c>
      <c r="B52" s="350" t="s">
        <v>81</v>
      </c>
      <c r="C52" s="315">
        <f>VLOOKUP(B52,'Payscales '!$B$15:$N$47,10,0)</f>
        <v>1376</v>
      </c>
      <c r="D52" s="316"/>
      <c r="E52" s="317"/>
      <c r="F52" s="317"/>
      <c r="G52" s="318"/>
      <c r="H52" s="319"/>
      <c r="I52" s="317"/>
      <c r="J52" s="317"/>
      <c r="K52" s="318"/>
      <c r="L52" s="320"/>
      <c r="M52" s="321"/>
      <c r="N52" s="321"/>
      <c r="O52" s="362"/>
      <c r="P52" s="368"/>
      <c r="Q52" s="322"/>
      <c r="R52" s="322"/>
      <c r="S52" s="322"/>
      <c r="T52" s="372"/>
      <c r="U52" s="376"/>
    </row>
    <row r="53" spans="1:78" s="272" customFormat="1" ht="13.5" thickBot="1" x14ac:dyDescent="0.25">
      <c r="A53" s="351" t="s">
        <v>44</v>
      </c>
      <c r="B53" s="352" t="s">
        <v>81</v>
      </c>
      <c r="C53" s="353">
        <f>VLOOKUP(B53,'Payscales '!$B$15:$N$47,10,0)</f>
        <v>1376</v>
      </c>
      <c r="D53" s="354"/>
      <c r="E53" s="355"/>
      <c r="F53" s="355"/>
      <c r="G53" s="299"/>
      <c r="H53" s="301"/>
      <c r="I53" s="355"/>
      <c r="J53" s="355"/>
      <c r="K53" s="299"/>
      <c r="L53" s="292">
        <f>L51</f>
        <v>0</v>
      </c>
      <c r="M53" s="363">
        <f>M51</f>
        <v>0</v>
      </c>
      <c r="N53" s="363">
        <f>N51</f>
        <v>0</v>
      </c>
      <c r="O53" s="364" t="e">
        <f>O51</f>
        <v>#REF!</v>
      </c>
      <c r="P53" s="369"/>
      <c r="Q53" s="370"/>
      <c r="R53" s="370"/>
      <c r="S53" s="370"/>
      <c r="T53" s="373"/>
      <c r="U53" s="377"/>
    </row>
    <row r="54" spans="1:78" s="381" customFormat="1" ht="39.75" customHeight="1" x14ac:dyDescent="0.2">
      <c r="A54" s="378"/>
      <c r="B54" s="380"/>
      <c r="C54" s="379"/>
      <c r="L54" s="382"/>
      <c r="M54" s="382"/>
      <c r="N54" s="382"/>
      <c r="O54" s="382"/>
    </row>
    <row r="55" spans="1:78" s="272" customFormat="1" ht="21" thickBot="1" x14ac:dyDescent="0.25">
      <c r="A55" s="169" t="s">
        <v>209</v>
      </c>
    </row>
    <row r="56" spans="1:78" s="331" customFormat="1" ht="38.25" thickBot="1" x14ac:dyDescent="0.35">
      <c r="A56" s="332"/>
      <c r="D56" s="333" t="s">
        <v>139</v>
      </c>
      <c r="E56" s="333"/>
      <c r="F56" s="334"/>
      <c r="G56" s="335"/>
      <c r="H56" s="333" t="s">
        <v>200</v>
      </c>
      <c r="I56" s="334"/>
      <c r="J56" s="334"/>
      <c r="K56" s="335"/>
      <c r="L56" s="333" t="s">
        <v>201</v>
      </c>
      <c r="M56" s="334"/>
      <c r="N56" s="334"/>
      <c r="O56" s="335"/>
      <c r="P56" s="336" t="s">
        <v>202</v>
      </c>
      <c r="Q56" s="337"/>
      <c r="R56" s="337"/>
      <c r="S56" s="337"/>
      <c r="T56" s="338"/>
      <c r="U56" s="339" t="s">
        <v>141</v>
      </c>
    </row>
    <row r="57" spans="1:78" s="331" customFormat="1" ht="38.25" thickBot="1" x14ac:dyDescent="0.35">
      <c r="A57" s="383" t="s">
        <v>203</v>
      </c>
      <c r="B57" s="384" t="s">
        <v>204</v>
      </c>
      <c r="C57" s="385" t="s">
        <v>135</v>
      </c>
      <c r="D57" s="341" t="s">
        <v>191</v>
      </c>
      <c r="E57" s="340" t="s">
        <v>192</v>
      </c>
      <c r="F57" s="340" t="s">
        <v>205</v>
      </c>
      <c r="G57" s="342" t="s">
        <v>199</v>
      </c>
      <c r="H57" s="356" t="s">
        <v>191</v>
      </c>
      <c r="I57" s="340" t="s">
        <v>192</v>
      </c>
      <c r="J57" s="340" t="s">
        <v>205</v>
      </c>
      <c r="K57" s="342" t="s">
        <v>199</v>
      </c>
      <c r="L57" s="356" t="s">
        <v>191</v>
      </c>
      <c r="M57" s="340" t="s">
        <v>192</v>
      </c>
      <c r="N57" s="340" t="s">
        <v>198</v>
      </c>
      <c r="O57" s="342" t="s">
        <v>199</v>
      </c>
      <c r="P57" s="356" t="s">
        <v>191</v>
      </c>
      <c r="Q57" s="340" t="s">
        <v>192</v>
      </c>
      <c r="R57" s="340" t="s">
        <v>198</v>
      </c>
      <c r="S57" s="340" t="s">
        <v>199</v>
      </c>
      <c r="T57" s="342" t="s">
        <v>138</v>
      </c>
      <c r="U57" s="339" t="s">
        <v>141</v>
      </c>
    </row>
    <row r="58" spans="1:78" s="272" customFormat="1" ht="12.75" x14ac:dyDescent="0.2">
      <c r="A58" s="343" t="s">
        <v>97</v>
      </c>
      <c r="B58" s="344" t="s">
        <v>60</v>
      </c>
      <c r="C58" s="345">
        <f>VLOOKUP(B58,'Payscales '!$B$15:$N$47,10,0)</f>
        <v>1560</v>
      </c>
      <c r="D58" s="346">
        <v>10</v>
      </c>
      <c r="E58" s="347">
        <v>5</v>
      </c>
      <c r="F58" s="347">
        <v>20</v>
      </c>
      <c r="G58" s="348">
        <v>60</v>
      </c>
      <c r="H58" s="357">
        <v>5</v>
      </c>
      <c r="I58" s="347">
        <v>10</v>
      </c>
      <c r="J58" s="347">
        <v>15</v>
      </c>
      <c r="K58" s="348">
        <v>20</v>
      </c>
      <c r="L58" s="358" t="e">
        <f>'Assumptions input'!J99-'Assumptions input'!J90</f>
        <v>#VALUE!</v>
      </c>
      <c r="M58" s="359" t="e">
        <f>'Assumptions input'!K99-'Assumptions input'!K90</f>
        <v>#VALUE!</v>
      </c>
      <c r="N58" s="359" t="e">
        <f>'Assumptions input'!L99-'Assumptions input'!L90</f>
        <v>#VALUE!</v>
      </c>
      <c r="O58" s="360" t="e">
        <f>'Assumptions input'!#REF!-'Assumptions input'!#REF!</f>
        <v>#REF!</v>
      </c>
      <c r="P58" s="365" t="e">
        <f>L58*(D58+H58)/60</f>
        <v>#VALUE!</v>
      </c>
      <c r="Q58" s="366" t="e">
        <f t="shared" ref="Q58:Q59" si="21">M58*(E58+I58)/60</f>
        <v>#VALUE!</v>
      </c>
      <c r="R58" s="366" t="e">
        <f t="shared" ref="R58:R59" si="22">N58*(F58+J58)/60</f>
        <v>#VALUE!</v>
      </c>
      <c r="S58" s="366" t="e">
        <f t="shared" ref="S58:S59" si="23">O58*(G58+K58)/60</f>
        <v>#REF!</v>
      </c>
      <c r="T58" s="371" t="e">
        <f>SUM(P58:S58)</f>
        <v>#VALUE!</v>
      </c>
      <c r="U58" s="374" t="e">
        <f>T58*C58</f>
        <v>#VALUE!</v>
      </c>
    </row>
    <row r="59" spans="1:78" s="272" customFormat="1" ht="12.75" x14ac:dyDescent="0.2">
      <c r="A59" s="313" t="s">
        <v>98</v>
      </c>
      <c r="B59" s="314" t="s">
        <v>60</v>
      </c>
      <c r="C59" s="315">
        <f>VLOOKUP(B59,'Payscales '!$B$15:$N$47,10,0)</f>
        <v>1560</v>
      </c>
      <c r="D59" s="325">
        <v>10</v>
      </c>
      <c r="E59" s="326">
        <v>5</v>
      </c>
      <c r="F59" s="326">
        <v>20</v>
      </c>
      <c r="G59" s="327">
        <v>60</v>
      </c>
      <c r="H59" s="328">
        <v>5</v>
      </c>
      <c r="I59" s="326">
        <v>10</v>
      </c>
      <c r="J59" s="326">
        <v>15</v>
      </c>
      <c r="K59" s="327">
        <v>20</v>
      </c>
      <c r="L59" s="329">
        <f>'Assumptions input'!J100-'Assumptions input'!J91</f>
        <v>0</v>
      </c>
      <c r="M59" s="330">
        <f>'Assumptions input'!K100-'Assumptions input'!K91</f>
        <v>0</v>
      </c>
      <c r="N59" s="330">
        <f>'Assumptions input'!L100-'Assumptions input'!L91</f>
        <v>0</v>
      </c>
      <c r="O59" s="361" t="e">
        <f>'Assumptions input'!#REF!-'Assumptions input'!#REF!</f>
        <v>#REF!</v>
      </c>
      <c r="P59" s="367">
        <f>L59*(D59+H59)/60</f>
        <v>0</v>
      </c>
      <c r="Q59" s="323">
        <f t="shared" si="21"/>
        <v>0</v>
      </c>
      <c r="R59" s="323">
        <f t="shared" si="22"/>
        <v>0</v>
      </c>
      <c r="S59" s="323" t="e">
        <f t="shared" si="23"/>
        <v>#REF!</v>
      </c>
      <c r="T59" s="324" t="e">
        <f>SUM(P59:S59)</f>
        <v>#REF!</v>
      </c>
      <c r="U59" s="375" t="e">
        <f>T59*C59</f>
        <v>#REF!</v>
      </c>
    </row>
    <row r="60" spans="1:78" s="272" customFormat="1" ht="12.75" x14ac:dyDescent="0.2">
      <c r="A60" s="313" t="s">
        <v>99</v>
      </c>
      <c r="B60" s="314" t="s">
        <v>63</v>
      </c>
      <c r="C60" s="315">
        <f>VLOOKUP(B60,'Payscales '!$B$15:$N$47,10,0)</f>
        <v>1560</v>
      </c>
      <c r="D60" s="325"/>
      <c r="E60" s="326"/>
      <c r="F60" s="326"/>
      <c r="G60" s="327"/>
      <c r="H60" s="328"/>
      <c r="I60" s="326"/>
      <c r="J60" s="326"/>
      <c r="K60" s="327"/>
      <c r="L60" s="329" t="e">
        <f>L58</f>
        <v>#VALUE!</v>
      </c>
      <c r="M60" s="330" t="e">
        <f>M58</f>
        <v>#VALUE!</v>
      </c>
      <c r="N60" s="330" t="e">
        <f>N58</f>
        <v>#VALUE!</v>
      </c>
      <c r="O60" s="361" t="e">
        <f>O58</f>
        <v>#REF!</v>
      </c>
      <c r="P60" s="367"/>
      <c r="Q60" s="323"/>
      <c r="R60" s="323"/>
      <c r="S60" s="323"/>
      <c r="T60" s="324"/>
      <c r="U60" s="376"/>
    </row>
    <row r="61" spans="1:78" s="272" customFormat="1" ht="12.75" x14ac:dyDescent="0.2">
      <c r="A61" s="313" t="s">
        <v>100</v>
      </c>
      <c r="B61" s="314" t="s">
        <v>66</v>
      </c>
      <c r="C61" s="315">
        <f>VLOOKUP(B61,'Payscales '!$B$15:$N$47,10,0)</f>
        <v>1560</v>
      </c>
      <c r="D61" s="325"/>
      <c r="E61" s="326"/>
      <c r="F61" s="326"/>
      <c r="G61" s="327"/>
      <c r="H61" s="328"/>
      <c r="I61" s="326"/>
      <c r="J61" s="326"/>
      <c r="K61" s="327"/>
      <c r="L61" s="329" t="e">
        <f>L60</f>
        <v>#VALUE!</v>
      </c>
      <c r="M61" s="330" t="e">
        <f t="shared" ref="M61:O61" si="24">M60</f>
        <v>#VALUE!</v>
      </c>
      <c r="N61" s="330" t="e">
        <f t="shared" si="24"/>
        <v>#VALUE!</v>
      </c>
      <c r="O61" s="361" t="e">
        <f t="shared" si="24"/>
        <v>#REF!</v>
      </c>
      <c r="P61" s="367"/>
      <c r="Q61" s="323"/>
      <c r="R61" s="323"/>
      <c r="S61" s="323"/>
      <c r="T61" s="324"/>
      <c r="U61" s="376"/>
    </row>
    <row r="62" spans="1:78" s="272" customFormat="1" ht="12.75" x14ac:dyDescent="0.2">
      <c r="A62" s="349" t="s">
        <v>44</v>
      </c>
      <c r="B62" s="350" t="s">
        <v>81</v>
      </c>
      <c r="C62" s="315">
        <f>VLOOKUP(B62,'Payscales '!$B$15:$N$47,10,0)</f>
        <v>1376</v>
      </c>
      <c r="D62" s="316"/>
      <c r="E62" s="317"/>
      <c r="F62" s="317"/>
      <c r="G62" s="318"/>
      <c r="H62" s="319"/>
      <c r="I62" s="317"/>
      <c r="J62" s="317"/>
      <c r="K62" s="318"/>
      <c r="L62" s="320"/>
      <c r="M62" s="321"/>
      <c r="N62" s="321"/>
      <c r="O62" s="362"/>
      <c r="P62" s="368"/>
      <c r="Q62" s="322"/>
      <c r="R62" s="322"/>
      <c r="S62" s="322"/>
      <c r="T62" s="372"/>
      <c r="U62" s="376"/>
    </row>
    <row r="63" spans="1:78" s="272" customFormat="1" ht="13.5" thickBot="1" x14ac:dyDescent="0.25">
      <c r="A63" s="351" t="s">
        <v>44</v>
      </c>
      <c r="B63" s="352" t="s">
        <v>81</v>
      </c>
      <c r="C63" s="353">
        <f>VLOOKUP(B63,'Payscales '!$B$15:$N$47,10,0)</f>
        <v>1376</v>
      </c>
      <c r="D63" s="354"/>
      <c r="E63" s="355"/>
      <c r="F63" s="355"/>
      <c r="G63" s="299"/>
      <c r="H63" s="301"/>
      <c r="I63" s="355"/>
      <c r="J63" s="355"/>
      <c r="K63" s="299"/>
      <c r="L63" s="292" t="e">
        <f>L61</f>
        <v>#VALUE!</v>
      </c>
      <c r="M63" s="363" t="e">
        <f>M61</f>
        <v>#VALUE!</v>
      </c>
      <c r="N63" s="363" t="e">
        <f>N61</f>
        <v>#VALUE!</v>
      </c>
      <c r="O63" s="364" t="e">
        <f>O61</f>
        <v>#REF!</v>
      </c>
      <c r="P63" s="369"/>
      <c r="Q63" s="370"/>
      <c r="R63" s="370"/>
      <c r="S63" s="370"/>
      <c r="T63" s="373"/>
      <c r="U63" s="377"/>
    </row>
    <row r="64" spans="1:78" x14ac:dyDescent="0.25">
      <c r="A64" s="214"/>
      <c r="B64" s="214"/>
      <c r="C64" s="214"/>
      <c r="D64" s="214"/>
      <c r="E64" s="214"/>
      <c r="F64" s="214"/>
      <c r="G64" s="214"/>
      <c r="H64" s="214"/>
      <c r="I64" s="214"/>
      <c r="J64" s="214"/>
      <c r="K64" s="214"/>
      <c r="L64" s="214"/>
      <c r="M64" s="214"/>
      <c r="N64" s="214"/>
      <c r="O64" s="214"/>
      <c r="P64" s="214"/>
      <c r="Q64" s="214"/>
      <c r="R64" s="214"/>
      <c r="S64" s="214"/>
      <c r="T64" s="214"/>
      <c r="U64" s="214"/>
      <c r="V64" s="214"/>
      <c r="W64" s="214"/>
      <c r="X64" s="214"/>
      <c r="Y64" s="214"/>
      <c r="Z64" s="214"/>
      <c r="AA64" s="214"/>
      <c r="AB64" s="214"/>
      <c r="AC64" s="214"/>
      <c r="AD64" s="215"/>
      <c r="AE64" s="215"/>
      <c r="AF64" s="215"/>
      <c r="AG64" s="215"/>
      <c r="AH64" s="215"/>
      <c r="AI64" s="215"/>
      <c r="AJ64" s="215"/>
      <c r="AK64" s="215"/>
      <c r="AL64" s="215"/>
      <c r="AM64" s="215"/>
      <c r="AN64" s="215"/>
      <c r="AO64" s="215"/>
      <c r="AP64" s="215"/>
      <c r="AQ64" s="215"/>
      <c r="AR64" s="215"/>
      <c r="AS64" s="215"/>
      <c r="AT64" s="215"/>
      <c r="AU64" s="215"/>
      <c r="AV64" s="215"/>
      <c r="AW64" s="215"/>
      <c r="AX64" s="215"/>
      <c r="AY64" s="215"/>
      <c r="AZ64" s="215"/>
      <c r="BA64" s="215"/>
      <c r="BB64" s="215"/>
      <c r="BC64" s="215"/>
      <c r="BD64" s="215"/>
      <c r="BE64" s="215"/>
      <c r="BF64" s="215"/>
      <c r="BG64" s="215"/>
      <c r="BH64" s="215"/>
      <c r="BI64" s="215"/>
      <c r="BJ64" s="215"/>
      <c r="BK64" s="215"/>
      <c r="BL64" s="215"/>
      <c r="BM64" s="215"/>
      <c r="BN64" s="215"/>
      <c r="BO64" s="215"/>
      <c r="BP64" s="215"/>
      <c r="BQ64" s="215"/>
      <c r="BR64" s="215"/>
      <c r="BS64" s="215"/>
      <c r="BT64" s="215"/>
      <c r="BU64" s="215"/>
      <c r="BV64" s="215"/>
      <c r="BW64" s="215"/>
      <c r="BX64" s="215"/>
      <c r="BY64" s="215"/>
      <c r="BZ64" s="215"/>
    </row>
    <row r="65" spans="1:78" x14ac:dyDescent="0.25">
      <c r="A65" s="214"/>
      <c r="B65" s="214"/>
      <c r="C65" s="214"/>
      <c r="D65" s="214"/>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5"/>
      <c r="AE65" s="215"/>
      <c r="AF65" s="215"/>
      <c r="AG65" s="215"/>
      <c r="AH65" s="215"/>
      <c r="AI65" s="215"/>
      <c r="AJ65" s="215"/>
      <c r="AK65" s="215"/>
      <c r="AL65" s="215"/>
      <c r="AM65" s="215"/>
      <c r="AN65" s="215"/>
      <c r="AO65" s="215"/>
      <c r="AP65" s="215"/>
      <c r="AQ65" s="215"/>
      <c r="AR65" s="215"/>
      <c r="AS65" s="215"/>
      <c r="AT65" s="215"/>
      <c r="AU65" s="215"/>
      <c r="AV65" s="215"/>
      <c r="AW65" s="215"/>
      <c r="AX65" s="215"/>
      <c r="AY65" s="215"/>
      <c r="AZ65" s="215"/>
      <c r="BA65" s="215"/>
      <c r="BB65" s="215"/>
      <c r="BC65" s="215"/>
      <c r="BD65" s="215"/>
      <c r="BE65" s="215"/>
      <c r="BF65" s="215"/>
      <c r="BG65" s="215"/>
      <c r="BH65" s="215"/>
      <c r="BI65" s="215"/>
      <c r="BJ65" s="215"/>
      <c r="BK65" s="215"/>
      <c r="BL65" s="215"/>
      <c r="BM65" s="215"/>
      <c r="BN65" s="215"/>
      <c r="BO65" s="215"/>
      <c r="BP65" s="215"/>
      <c r="BQ65" s="215"/>
      <c r="BR65" s="215"/>
      <c r="BS65" s="215"/>
      <c r="BT65" s="215"/>
      <c r="BU65" s="215"/>
      <c r="BV65" s="215"/>
      <c r="BW65" s="215"/>
      <c r="BX65" s="215"/>
      <c r="BY65" s="215"/>
      <c r="BZ65" s="215"/>
    </row>
    <row r="66" spans="1:78" x14ac:dyDescent="0.25">
      <c r="A66" s="214"/>
      <c r="B66" s="214"/>
      <c r="C66" s="214"/>
      <c r="D66" s="214"/>
      <c r="E66" s="214"/>
      <c r="F66" s="214"/>
      <c r="G66" s="214"/>
      <c r="H66" s="214"/>
      <c r="I66" s="214"/>
      <c r="J66" s="214"/>
      <c r="K66" s="214"/>
      <c r="L66" s="214"/>
      <c r="M66" s="214"/>
      <c r="N66" s="214"/>
      <c r="O66" s="214"/>
      <c r="P66" s="214"/>
      <c r="Q66" s="214"/>
      <c r="R66" s="214"/>
      <c r="S66" s="214"/>
      <c r="T66" s="386" t="s">
        <v>212</v>
      </c>
      <c r="U66" s="214"/>
      <c r="V66" s="214"/>
      <c r="W66" s="214"/>
      <c r="X66" s="214"/>
      <c r="Y66" s="214"/>
      <c r="Z66" s="214"/>
      <c r="AA66" s="214"/>
      <c r="AB66" s="214"/>
      <c r="AC66" s="214"/>
      <c r="AD66" s="215"/>
      <c r="AE66" s="215"/>
      <c r="AF66" s="215"/>
      <c r="AG66" s="215"/>
      <c r="AH66" s="215"/>
      <c r="AI66" s="215"/>
      <c r="AJ66" s="215"/>
      <c r="AK66" s="215"/>
      <c r="AL66" s="215"/>
      <c r="AM66" s="215"/>
      <c r="AN66" s="215"/>
      <c r="AO66" s="215"/>
      <c r="AP66" s="215"/>
      <c r="AQ66" s="215"/>
      <c r="AR66" s="215"/>
      <c r="AS66" s="215"/>
      <c r="AT66" s="215"/>
      <c r="AU66" s="215"/>
      <c r="AV66" s="215"/>
      <c r="AW66" s="215"/>
      <c r="AX66" s="215"/>
      <c r="AY66" s="215"/>
      <c r="AZ66" s="215"/>
      <c r="BA66" s="215"/>
      <c r="BB66" s="215"/>
      <c r="BC66" s="215"/>
      <c r="BD66" s="215"/>
      <c r="BE66" s="215"/>
      <c r="BF66" s="215"/>
      <c r="BG66" s="215"/>
      <c r="BH66" s="215"/>
      <c r="BI66" s="215"/>
      <c r="BJ66" s="215"/>
      <c r="BK66" s="215"/>
      <c r="BL66" s="215"/>
      <c r="BM66" s="215"/>
      <c r="BN66" s="215"/>
      <c r="BO66" s="215"/>
      <c r="BP66" s="215"/>
      <c r="BQ66" s="215"/>
      <c r="BR66" s="215"/>
      <c r="BS66" s="215"/>
      <c r="BT66" s="215"/>
      <c r="BU66" s="215"/>
      <c r="BV66" s="215"/>
      <c r="BW66" s="215"/>
      <c r="BX66" s="215"/>
      <c r="BY66" s="215"/>
      <c r="BZ66" s="215"/>
    </row>
    <row r="67" spans="1:78" x14ac:dyDescent="0.25">
      <c r="A67" s="214"/>
      <c r="B67" s="214"/>
      <c r="C67" s="214"/>
      <c r="D67" s="214"/>
      <c r="E67" s="214"/>
      <c r="F67" s="214"/>
      <c r="G67" s="214"/>
      <c r="H67" s="214"/>
      <c r="I67" s="214"/>
      <c r="J67" s="214"/>
      <c r="K67" s="214"/>
      <c r="L67" s="214"/>
      <c r="M67" s="214"/>
      <c r="N67" s="214"/>
      <c r="O67" s="214"/>
      <c r="P67" s="214"/>
      <c r="Q67" s="214"/>
      <c r="R67" s="214"/>
      <c r="S67" s="214"/>
      <c r="T67" s="214"/>
      <c r="U67" s="214"/>
      <c r="V67" s="214"/>
      <c r="W67" s="214"/>
      <c r="X67" s="214"/>
      <c r="Y67" s="214"/>
      <c r="Z67" s="214"/>
      <c r="AA67" s="214"/>
      <c r="AB67" s="214"/>
      <c r="AC67" s="214"/>
      <c r="AD67" s="215"/>
      <c r="AE67" s="215"/>
      <c r="AF67" s="215"/>
      <c r="AG67" s="215"/>
      <c r="AH67" s="215"/>
      <c r="AI67" s="215"/>
      <c r="AJ67" s="215"/>
      <c r="AK67" s="215"/>
      <c r="AL67" s="215"/>
      <c r="AM67" s="215"/>
      <c r="AN67" s="215"/>
      <c r="AO67" s="215"/>
      <c r="AP67" s="215"/>
      <c r="AQ67" s="215"/>
      <c r="AR67" s="215"/>
      <c r="AS67" s="215"/>
      <c r="AT67" s="215"/>
      <c r="AU67" s="215"/>
      <c r="AV67" s="215"/>
      <c r="AW67" s="215"/>
      <c r="AX67" s="215"/>
      <c r="AY67" s="215"/>
      <c r="AZ67" s="215"/>
      <c r="BA67" s="215"/>
      <c r="BB67" s="215"/>
      <c r="BC67" s="215"/>
      <c r="BD67" s="215"/>
      <c r="BE67" s="215"/>
      <c r="BF67" s="215"/>
      <c r="BG67" s="215"/>
      <c r="BH67" s="215"/>
      <c r="BI67" s="215"/>
      <c r="BJ67" s="215"/>
      <c r="BK67" s="215"/>
      <c r="BL67" s="215"/>
      <c r="BM67" s="215"/>
      <c r="BN67" s="215"/>
      <c r="BO67" s="215"/>
      <c r="BP67" s="215"/>
      <c r="BQ67" s="215"/>
      <c r="BR67" s="215"/>
      <c r="BS67" s="215"/>
      <c r="BT67" s="215"/>
      <c r="BU67" s="215"/>
      <c r="BV67" s="215"/>
      <c r="BW67" s="215"/>
      <c r="BX67" s="215"/>
      <c r="BY67" s="215"/>
      <c r="BZ67" s="215"/>
    </row>
    <row r="68" spans="1:78" x14ac:dyDescent="0.25">
      <c r="A68" s="214"/>
      <c r="B68" s="214"/>
      <c r="C68" s="214"/>
      <c r="D68" s="214"/>
      <c r="E68" s="214"/>
      <c r="F68" s="214"/>
      <c r="G68" s="214"/>
      <c r="H68" s="214"/>
      <c r="I68" s="214"/>
      <c r="J68" s="214"/>
      <c r="K68" s="214"/>
      <c r="L68" s="214"/>
      <c r="M68" s="214"/>
      <c r="N68" s="214"/>
      <c r="O68" s="214"/>
      <c r="P68" s="214"/>
      <c r="Q68" s="214"/>
      <c r="R68" s="214"/>
      <c r="S68" s="214"/>
      <c r="T68" s="214"/>
      <c r="U68" s="214"/>
      <c r="V68" s="214"/>
      <c r="W68" s="214"/>
      <c r="X68" s="214"/>
      <c r="Y68" s="214"/>
      <c r="Z68" s="214"/>
      <c r="AA68" s="214"/>
      <c r="AB68" s="214"/>
      <c r="AC68" s="214"/>
      <c r="AD68" s="215"/>
      <c r="AE68" s="215"/>
      <c r="AF68" s="215"/>
      <c r="AG68" s="215"/>
      <c r="AH68" s="215"/>
      <c r="AI68" s="215"/>
      <c r="AJ68" s="215"/>
      <c r="AK68" s="215"/>
      <c r="AL68" s="215"/>
      <c r="AM68" s="215"/>
      <c r="AN68" s="215"/>
      <c r="AO68" s="215"/>
      <c r="AP68" s="215"/>
      <c r="AQ68" s="215"/>
      <c r="AR68" s="215"/>
      <c r="AS68" s="215"/>
      <c r="AT68" s="215"/>
      <c r="AU68" s="215"/>
      <c r="AV68" s="215"/>
      <c r="AW68" s="215"/>
      <c r="AX68" s="215"/>
      <c r="AY68" s="215"/>
      <c r="AZ68" s="215"/>
      <c r="BA68" s="215"/>
      <c r="BB68" s="215"/>
      <c r="BC68" s="215"/>
      <c r="BD68" s="215"/>
      <c r="BE68" s="215"/>
      <c r="BF68" s="215"/>
      <c r="BG68" s="215"/>
      <c r="BH68" s="215"/>
      <c r="BI68" s="215"/>
      <c r="BJ68" s="215"/>
      <c r="BK68" s="215"/>
      <c r="BL68" s="215"/>
      <c r="BM68" s="215"/>
      <c r="BN68" s="215"/>
      <c r="BO68" s="215"/>
      <c r="BP68" s="215"/>
      <c r="BQ68" s="215"/>
      <c r="BR68" s="215"/>
      <c r="BS68" s="215"/>
      <c r="BT68" s="215"/>
      <c r="BU68" s="215"/>
      <c r="BV68" s="215"/>
      <c r="BW68" s="215"/>
      <c r="BX68" s="215"/>
      <c r="BY68" s="215"/>
      <c r="BZ68" s="215"/>
    </row>
    <row r="69" spans="1:78" x14ac:dyDescent="0.25">
      <c r="A69" s="214"/>
      <c r="B69" s="214"/>
      <c r="C69" s="214"/>
      <c r="D69" s="214"/>
      <c r="E69" s="214"/>
      <c r="F69" s="214"/>
      <c r="G69" s="214"/>
      <c r="H69" s="214"/>
      <c r="I69" s="214"/>
      <c r="J69" s="214"/>
      <c r="K69" s="214"/>
      <c r="L69" s="214"/>
      <c r="M69" s="214"/>
      <c r="N69" s="214"/>
      <c r="O69" s="214"/>
      <c r="P69" s="214"/>
      <c r="Q69" s="214"/>
      <c r="R69" s="214"/>
      <c r="S69" s="214"/>
      <c r="T69" s="214"/>
      <c r="U69" s="214"/>
      <c r="V69" s="214"/>
      <c r="W69" s="214"/>
      <c r="X69" s="214"/>
      <c r="Y69" s="214"/>
      <c r="Z69" s="214"/>
      <c r="AA69" s="214"/>
      <c r="AB69" s="214"/>
      <c r="AC69" s="214"/>
      <c r="AD69" s="215"/>
      <c r="AE69" s="215"/>
      <c r="AF69" s="215"/>
      <c r="AG69" s="215"/>
      <c r="AH69" s="215"/>
      <c r="AI69" s="215"/>
      <c r="AJ69" s="215"/>
      <c r="AK69" s="215"/>
      <c r="AL69" s="215"/>
      <c r="AM69" s="215"/>
      <c r="AN69" s="215"/>
      <c r="AO69" s="215"/>
      <c r="AP69" s="215"/>
      <c r="AQ69" s="215"/>
      <c r="AR69" s="215"/>
      <c r="AS69" s="215"/>
      <c r="AT69" s="215"/>
      <c r="AU69" s="215"/>
      <c r="AV69" s="215"/>
      <c r="AW69" s="215"/>
      <c r="AX69" s="215"/>
      <c r="AY69" s="215"/>
      <c r="AZ69" s="215"/>
      <c r="BA69" s="215"/>
      <c r="BB69" s="215"/>
      <c r="BC69" s="215"/>
      <c r="BD69" s="215"/>
      <c r="BE69" s="215"/>
      <c r="BF69" s="215"/>
      <c r="BG69" s="215"/>
      <c r="BH69" s="215"/>
      <c r="BI69" s="215"/>
      <c r="BJ69" s="215"/>
      <c r="BK69" s="215"/>
      <c r="BL69" s="215"/>
      <c r="BM69" s="215"/>
      <c r="BN69" s="215"/>
      <c r="BO69" s="215"/>
      <c r="BP69" s="215"/>
      <c r="BQ69" s="215"/>
      <c r="BR69" s="215"/>
      <c r="BS69" s="215"/>
      <c r="BT69" s="215"/>
      <c r="BU69" s="215"/>
      <c r="BV69" s="215"/>
      <c r="BW69" s="215"/>
      <c r="BX69" s="215"/>
      <c r="BY69" s="215"/>
      <c r="BZ69" s="215"/>
    </row>
    <row r="70" spans="1:78" x14ac:dyDescent="0.25">
      <c r="A70" s="214"/>
      <c r="B70" s="214"/>
      <c r="C70" s="214"/>
      <c r="D70" s="214"/>
      <c r="E70" s="214"/>
      <c r="F70" s="214"/>
      <c r="G70" s="214"/>
      <c r="H70" s="214"/>
      <c r="I70" s="214"/>
      <c r="J70" s="214"/>
      <c r="K70" s="214"/>
      <c r="L70" s="214"/>
      <c r="M70" s="214"/>
      <c r="N70" s="214"/>
      <c r="O70" s="214"/>
      <c r="P70" s="214"/>
      <c r="Q70" s="214"/>
      <c r="R70" s="214"/>
      <c r="S70" s="214"/>
      <c r="T70" s="214"/>
      <c r="U70" s="214"/>
      <c r="V70" s="214"/>
      <c r="W70" s="214"/>
      <c r="X70" s="214"/>
      <c r="Y70" s="214"/>
      <c r="Z70" s="214"/>
      <c r="AA70" s="214"/>
      <c r="AB70" s="214"/>
      <c r="AC70" s="214"/>
      <c r="AD70" s="215"/>
      <c r="AE70" s="215"/>
      <c r="AF70" s="215"/>
      <c r="AG70" s="215"/>
      <c r="AH70" s="215"/>
      <c r="AI70" s="215"/>
      <c r="AJ70" s="215"/>
      <c r="AK70" s="215"/>
      <c r="AL70" s="215"/>
      <c r="AM70" s="215"/>
      <c r="AN70" s="215"/>
      <c r="AO70" s="215"/>
      <c r="AP70" s="215"/>
      <c r="AQ70" s="215"/>
      <c r="AR70" s="215"/>
      <c r="AS70" s="215"/>
      <c r="AT70" s="215"/>
      <c r="AU70" s="215"/>
      <c r="AV70" s="215"/>
      <c r="AW70" s="215"/>
      <c r="AX70" s="215"/>
      <c r="AY70" s="215"/>
      <c r="AZ70" s="215"/>
      <c r="BA70" s="215"/>
      <c r="BB70" s="215"/>
      <c r="BC70" s="215"/>
      <c r="BD70" s="215"/>
      <c r="BE70" s="215"/>
      <c r="BF70" s="215"/>
      <c r="BG70" s="215"/>
      <c r="BH70" s="215"/>
      <c r="BI70" s="215"/>
      <c r="BJ70" s="215"/>
      <c r="BK70" s="215"/>
      <c r="BL70" s="215"/>
      <c r="BM70" s="215"/>
      <c r="BN70" s="215"/>
      <c r="BO70" s="215"/>
      <c r="BP70" s="215"/>
      <c r="BQ70" s="215"/>
      <c r="BR70" s="215"/>
      <c r="BS70" s="215"/>
      <c r="BT70" s="215"/>
      <c r="BU70" s="215"/>
      <c r="BV70" s="215"/>
      <c r="BW70" s="215"/>
      <c r="BX70" s="215"/>
      <c r="BY70" s="215"/>
      <c r="BZ70" s="215"/>
    </row>
    <row r="71" spans="1:78" x14ac:dyDescent="0.25">
      <c r="A71" s="214"/>
      <c r="B71" s="214"/>
      <c r="C71" s="214"/>
      <c r="D71" s="214"/>
      <c r="E71" s="214"/>
      <c r="F71" s="214"/>
      <c r="G71" s="214"/>
      <c r="H71" s="214"/>
      <c r="I71" s="214"/>
      <c r="J71" s="214"/>
      <c r="K71" s="214"/>
      <c r="L71" s="214"/>
      <c r="M71" s="214"/>
      <c r="N71" s="214"/>
      <c r="O71" s="214"/>
      <c r="P71" s="214"/>
      <c r="Q71" s="214"/>
      <c r="R71" s="214"/>
      <c r="S71" s="214"/>
      <c r="T71" s="214"/>
      <c r="U71" s="214"/>
      <c r="V71" s="214"/>
      <c r="W71" s="214"/>
      <c r="X71" s="214"/>
      <c r="Y71" s="214"/>
      <c r="Z71" s="214"/>
      <c r="AA71" s="214"/>
      <c r="AB71" s="214"/>
      <c r="AC71" s="214"/>
      <c r="AD71" s="215"/>
      <c r="AE71" s="215"/>
      <c r="AF71" s="215"/>
      <c r="AG71" s="215"/>
      <c r="AH71" s="215"/>
      <c r="AI71" s="215"/>
      <c r="AJ71" s="215"/>
      <c r="AK71" s="215"/>
      <c r="AL71" s="215"/>
      <c r="AM71" s="215"/>
      <c r="AN71" s="215"/>
      <c r="AO71" s="215"/>
      <c r="AP71" s="215"/>
      <c r="AQ71" s="215"/>
      <c r="AR71" s="215"/>
      <c r="AS71" s="215"/>
      <c r="AT71" s="215"/>
      <c r="AU71" s="215"/>
      <c r="AV71" s="215"/>
      <c r="AW71" s="215"/>
      <c r="AX71" s="215"/>
      <c r="AY71" s="215"/>
      <c r="AZ71" s="215"/>
      <c r="BA71" s="215"/>
      <c r="BB71" s="215"/>
      <c r="BC71" s="215"/>
      <c r="BD71" s="215"/>
      <c r="BE71" s="215"/>
      <c r="BF71" s="215"/>
      <c r="BG71" s="215"/>
      <c r="BH71" s="215"/>
      <c r="BI71" s="215"/>
      <c r="BJ71" s="215"/>
      <c r="BK71" s="215"/>
      <c r="BL71" s="215"/>
      <c r="BM71" s="215"/>
      <c r="BN71" s="215"/>
      <c r="BO71" s="215"/>
      <c r="BP71" s="215"/>
      <c r="BQ71" s="215"/>
      <c r="BR71" s="215"/>
      <c r="BS71" s="215"/>
      <c r="BT71" s="215"/>
      <c r="BU71" s="215"/>
      <c r="BV71" s="215"/>
      <c r="BW71" s="215"/>
      <c r="BX71" s="215"/>
      <c r="BY71" s="215"/>
      <c r="BZ71" s="215"/>
    </row>
    <row r="72" spans="1:78" x14ac:dyDescent="0.25">
      <c r="A72" s="214"/>
      <c r="B72" s="214"/>
      <c r="C72" s="214"/>
      <c r="D72" s="214"/>
      <c r="E72" s="214"/>
      <c r="F72" s="214"/>
      <c r="G72" s="214"/>
      <c r="H72" s="214"/>
      <c r="I72" s="214"/>
      <c r="J72" s="214"/>
      <c r="K72" s="214"/>
      <c r="L72" s="214"/>
      <c r="M72" s="214"/>
      <c r="N72" s="214"/>
      <c r="O72" s="214"/>
      <c r="P72" s="214"/>
      <c r="Q72" s="214"/>
      <c r="R72" s="214"/>
      <c r="S72" s="214"/>
      <c r="T72" s="214"/>
      <c r="U72" s="214"/>
      <c r="V72" s="214"/>
      <c r="W72" s="214"/>
      <c r="X72" s="214"/>
      <c r="Y72" s="214"/>
      <c r="Z72" s="214"/>
      <c r="AA72" s="214"/>
      <c r="AB72" s="214"/>
      <c r="AC72" s="214"/>
      <c r="AD72" s="215"/>
      <c r="AE72" s="215"/>
      <c r="AF72" s="215"/>
      <c r="AG72" s="215"/>
      <c r="AH72" s="215"/>
      <c r="AI72" s="215"/>
      <c r="AJ72" s="215"/>
      <c r="AK72" s="215"/>
      <c r="AL72" s="215"/>
      <c r="AM72" s="215"/>
      <c r="AN72" s="215"/>
      <c r="AO72" s="215"/>
      <c r="AP72" s="215"/>
      <c r="AQ72" s="215"/>
      <c r="AR72" s="215"/>
      <c r="AS72" s="215"/>
      <c r="AT72" s="215"/>
      <c r="AU72" s="215"/>
      <c r="AV72" s="215"/>
      <c r="AW72" s="215"/>
      <c r="AX72" s="215"/>
      <c r="AY72" s="215"/>
      <c r="AZ72" s="215"/>
      <c r="BA72" s="215"/>
      <c r="BB72" s="215"/>
      <c r="BC72" s="215"/>
      <c r="BD72" s="215"/>
      <c r="BE72" s="215"/>
      <c r="BF72" s="215"/>
      <c r="BG72" s="215"/>
      <c r="BH72" s="215"/>
      <c r="BI72" s="215"/>
      <c r="BJ72" s="215"/>
      <c r="BK72" s="215"/>
      <c r="BL72" s="215"/>
      <c r="BM72" s="215"/>
      <c r="BN72" s="215"/>
      <c r="BO72" s="215"/>
      <c r="BP72" s="215"/>
      <c r="BQ72" s="215"/>
      <c r="BR72" s="215"/>
      <c r="BS72" s="215"/>
      <c r="BT72" s="215"/>
      <c r="BU72" s="215"/>
      <c r="BV72" s="215"/>
      <c r="BW72" s="215"/>
      <c r="BX72" s="215"/>
      <c r="BY72" s="215"/>
      <c r="BZ72" s="215"/>
    </row>
    <row r="73" spans="1:78" x14ac:dyDescent="0.25">
      <c r="A73" s="214"/>
      <c r="B73" s="214"/>
      <c r="C73" s="214"/>
      <c r="D73" s="214"/>
      <c r="E73" s="214"/>
      <c r="F73" s="214"/>
      <c r="G73" s="214"/>
      <c r="H73" s="214"/>
      <c r="I73" s="214"/>
      <c r="J73" s="214"/>
      <c r="K73" s="214"/>
      <c r="L73" s="214"/>
      <c r="M73" s="214"/>
      <c r="N73" s="214"/>
      <c r="O73" s="214"/>
      <c r="P73" s="214"/>
      <c r="Q73" s="214"/>
      <c r="R73" s="214"/>
      <c r="S73" s="214"/>
      <c r="T73" s="214"/>
      <c r="U73" s="214"/>
      <c r="V73" s="214"/>
      <c r="W73" s="214"/>
      <c r="X73" s="214"/>
      <c r="Y73" s="214"/>
      <c r="Z73" s="214"/>
      <c r="AA73" s="214"/>
      <c r="AB73" s="214"/>
      <c r="AC73" s="214"/>
      <c r="AD73" s="215"/>
      <c r="AE73" s="215"/>
      <c r="AF73" s="215"/>
      <c r="AG73" s="215"/>
      <c r="AH73" s="215"/>
      <c r="AI73" s="215"/>
      <c r="AJ73" s="215"/>
      <c r="AK73" s="215"/>
      <c r="AL73" s="215"/>
      <c r="AM73" s="215"/>
      <c r="AN73" s="215"/>
      <c r="AO73" s="215"/>
      <c r="AP73" s="215"/>
      <c r="AQ73" s="215"/>
      <c r="AR73" s="215"/>
      <c r="AS73" s="215"/>
      <c r="AT73" s="215"/>
      <c r="AU73" s="215"/>
      <c r="AV73" s="215"/>
      <c r="AW73" s="215"/>
      <c r="AX73" s="215"/>
      <c r="AY73" s="215"/>
      <c r="AZ73" s="215"/>
      <c r="BA73" s="215"/>
      <c r="BB73" s="215"/>
      <c r="BC73" s="215"/>
      <c r="BD73" s="215"/>
      <c r="BE73" s="215"/>
      <c r="BF73" s="215"/>
      <c r="BG73" s="215"/>
      <c r="BH73" s="215"/>
      <c r="BI73" s="215"/>
      <c r="BJ73" s="215"/>
      <c r="BK73" s="215"/>
      <c r="BL73" s="215"/>
      <c r="BM73" s="215"/>
      <c r="BN73" s="215"/>
      <c r="BO73" s="215"/>
      <c r="BP73" s="215"/>
      <c r="BQ73" s="215"/>
      <c r="BR73" s="215"/>
      <c r="BS73" s="215"/>
      <c r="BT73" s="215"/>
      <c r="BU73" s="215"/>
      <c r="BV73" s="215"/>
      <c r="BW73" s="215"/>
      <c r="BX73" s="215"/>
      <c r="BY73" s="215"/>
      <c r="BZ73" s="215"/>
    </row>
    <row r="74" spans="1:78" x14ac:dyDescent="0.25">
      <c r="A74" s="214"/>
      <c r="B74" s="214"/>
      <c r="C74" s="214"/>
      <c r="D74" s="214"/>
      <c r="E74" s="214"/>
      <c r="F74" s="214"/>
      <c r="G74" s="214"/>
      <c r="H74" s="214"/>
      <c r="I74" s="214"/>
      <c r="J74" s="214"/>
      <c r="K74" s="214"/>
      <c r="L74" s="214"/>
      <c r="M74" s="214"/>
      <c r="N74" s="214"/>
      <c r="O74" s="214"/>
      <c r="P74" s="214"/>
      <c r="Q74" s="214"/>
      <c r="R74" s="214"/>
      <c r="S74" s="214"/>
      <c r="T74" s="214"/>
      <c r="U74" s="214"/>
      <c r="V74" s="214"/>
      <c r="W74" s="214"/>
      <c r="X74" s="214"/>
      <c r="Y74" s="214"/>
      <c r="Z74" s="214"/>
      <c r="AA74" s="214"/>
      <c r="AB74" s="214"/>
      <c r="AC74" s="214"/>
      <c r="AD74" s="215"/>
      <c r="AE74" s="215"/>
      <c r="AF74" s="215"/>
      <c r="AG74" s="215"/>
      <c r="AH74" s="215"/>
      <c r="AI74" s="215"/>
      <c r="AJ74" s="215"/>
      <c r="AK74" s="215"/>
      <c r="AL74" s="215"/>
      <c r="AM74" s="215"/>
      <c r="AN74" s="215"/>
      <c r="AO74" s="215"/>
      <c r="AP74" s="215"/>
      <c r="AQ74" s="215"/>
      <c r="AR74" s="215"/>
      <c r="AS74" s="215"/>
      <c r="AT74" s="215"/>
      <c r="AU74" s="215"/>
      <c r="AV74" s="215"/>
      <c r="AW74" s="215"/>
      <c r="AX74" s="215"/>
      <c r="AY74" s="215"/>
      <c r="AZ74" s="215"/>
      <c r="BA74" s="215"/>
      <c r="BB74" s="215"/>
      <c r="BC74" s="215"/>
      <c r="BD74" s="215"/>
      <c r="BE74" s="215"/>
      <c r="BF74" s="215"/>
      <c r="BG74" s="215"/>
      <c r="BH74" s="215"/>
      <c r="BI74" s="215"/>
      <c r="BJ74" s="215"/>
      <c r="BK74" s="215"/>
      <c r="BL74" s="215"/>
      <c r="BM74" s="215"/>
      <c r="BN74" s="215"/>
      <c r="BO74" s="215"/>
      <c r="BP74" s="215"/>
      <c r="BQ74" s="215"/>
      <c r="BR74" s="215"/>
      <c r="BS74" s="215"/>
      <c r="BT74" s="215"/>
      <c r="BU74" s="215"/>
      <c r="BV74" s="215"/>
      <c r="BW74" s="215"/>
      <c r="BX74" s="215"/>
      <c r="BY74" s="215"/>
      <c r="BZ74" s="215"/>
    </row>
    <row r="75" spans="1:78" x14ac:dyDescent="0.25">
      <c r="A75" s="214"/>
      <c r="B75" s="214"/>
      <c r="C75" s="214"/>
      <c r="D75" s="214"/>
      <c r="E75" s="214"/>
      <c r="F75" s="214"/>
      <c r="G75" s="214"/>
      <c r="H75" s="214"/>
      <c r="I75" s="214"/>
      <c r="J75" s="214"/>
      <c r="K75" s="214"/>
      <c r="L75" s="214"/>
      <c r="M75" s="214"/>
      <c r="N75" s="214"/>
      <c r="O75" s="214"/>
      <c r="P75" s="214"/>
      <c r="Q75" s="214"/>
      <c r="R75" s="214"/>
      <c r="S75" s="214"/>
      <c r="T75" s="214"/>
      <c r="U75" s="214"/>
      <c r="V75" s="214"/>
      <c r="W75" s="214"/>
      <c r="X75" s="214"/>
      <c r="Y75" s="214"/>
      <c r="Z75" s="214"/>
      <c r="AA75" s="214"/>
      <c r="AB75" s="214"/>
      <c r="AC75" s="214"/>
      <c r="AD75" s="215"/>
      <c r="AE75" s="215"/>
      <c r="AF75" s="215"/>
      <c r="AG75" s="215"/>
      <c r="AH75" s="215"/>
      <c r="AI75" s="215"/>
      <c r="AJ75" s="215"/>
      <c r="AK75" s="215"/>
      <c r="AL75" s="215"/>
      <c r="AM75" s="215"/>
      <c r="AN75" s="215"/>
      <c r="AO75" s="215"/>
      <c r="AP75" s="215"/>
      <c r="AQ75" s="215"/>
      <c r="AR75" s="215"/>
      <c r="AS75" s="215"/>
      <c r="AT75" s="215"/>
      <c r="AU75" s="215"/>
      <c r="AV75" s="215"/>
      <c r="AW75" s="215"/>
      <c r="AX75" s="215"/>
      <c r="AY75" s="215"/>
      <c r="AZ75" s="215"/>
      <c r="BA75" s="215"/>
      <c r="BB75" s="215"/>
      <c r="BC75" s="215"/>
      <c r="BD75" s="215"/>
      <c r="BE75" s="215"/>
      <c r="BF75" s="215"/>
      <c r="BG75" s="215"/>
      <c r="BH75" s="215"/>
      <c r="BI75" s="215"/>
      <c r="BJ75" s="215"/>
      <c r="BK75" s="215"/>
      <c r="BL75" s="215"/>
      <c r="BM75" s="215"/>
      <c r="BN75" s="215"/>
      <c r="BO75" s="215"/>
      <c r="BP75" s="215"/>
      <c r="BQ75" s="215"/>
      <c r="BR75" s="215"/>
      <c r="BS75" s="215"/>
      <c r="BT75" s="215"/>
      <c r="BU75" s="215"/>
      <c r="BV75" s="215"/>
      <c r="BW75" s="215"/>
      <c r="BX75" s="215"/>
      <c r="BY75" s="215"/>
      <c r="BZ75" s="215"/>
    </row>
    <row r="76" spans="1:78" x14ac:dyDescent="0.25">
      <c r="A76" s="214"/>
      <c r="B76" s="214"/>
      <c r="C76" s="214"/>
      <c r="D76" s="214"/>
      <c r="E76" s="214"/>
      <c r="F76" s="214"/>
      <c r="G76" s="214"/>
      <c r="H76" s="214"/>
      <c r="I76" s="214"/>
      <c r="J76" s="214"/>
      <c r="K76" s="214"/>
      <c r="L76" s="214"/>
      <c r="M76" s="214"/>
      <c r="N76" s="214"/>
      <c r="O76" s="214"/>
      <c r="P76" s="214"/>
      <c r="Q76" s="214"/>
      <c r="R76" s="214"/>
      <c r="S76" s="214"/>
      <c r="T76" s="214"/>
      <c r="U76" s="214"/>
      <c r="V76" s="214"/>
      <c r="W76" s="214"/>
      <c r="X76" s="214"/>
      <c r="Y76" s="214"/>
      <c r="Z76" s="214"/>
      <c r="AA76" s="214"/>
      <c r="AB76" s="214"/>
      <c r="AC76" s="214"/>
      <c r="AD76" s="215"/>
      <c r="AE76" s="215"/>
      <c r="AF76" s="215"/>
      <c r="AG76" s="215"/>
      <c r="AH76" s="215"/>
      <c r="AI76" s="215"/>
      <c r="AJ76" s="215"/>
      <c r="AK76" s="215"/>
      <c r="AL76" s="215"/>
      <c r="AM76" s="215"/>
      <c r="AN76" s="215"/>
      <c r="AO76" s="215"/>
      <c r="AP76" s="215"/>
      <c r="AQ76" s="215"/>
      <c r="AR76" s="215"/>
      <c r="AS76" s="215"/>
      <c r="AT76" s="215"/>
      <c r="AU76" s="215"/>
      <c r="AV76" s="215"/>
      <c r="AW76" s="215"/>
      <c r="AX76" s="215"/>
      <c r="AY76" s="215"/>
      <c r="AZ76" s="215"/>
      <c r="BA76" s="215"/>
      <c r="BB76" s="215"/>
      <c r="BC76" s="215"/>
      <c r="BD76" s="215"/>
      <c r="BE76" s="215"/>
      <c r="BF76" s="215"/>
      <c r="BG76" s="215"/>
      <c r="BH76" s="215"/>
      <c r="BI76" s="215"/>
      <c r="BJ76" s="215"/>
      <c r="BK76" s="215"/>
      <c r="BL76" s="215"/>
      <c r="BM76" s="215"/>
      <c r="BN76" s="215"/>
      <c r="BO76" s="215"/>
      <c r="BP76" s="215"/>
      <c r="BQ76" s="215"/>
      <c r="BR76" s="215"/>
      <c r="BS76" s="215"/>
      <c r="BT76" s="215"/>
      <c r="BU76" s="215"/>
      <c r="BV76" s="215"/>
      <c r="BW76" s="215"/>
      <c r="BX76" s="215"/>
      <c r="BY76" s="215"/>
      <c r="BZ76" s="215"/>
    </row>
    <row r="77" spans="1:78" x14ac:dyDescent="0.25">
      <c r="A77" s="214"/>
      <c r="B77" s="214"/>
      <c r="C77" s="214"/>
      <c r="D77" s="214"/>
      <c r="E77" s="214"/>
      <c r="F77" s="214"/>
      <c r="G77" s="214"/>
      <c r="H77" s="214"/>
      <c r="I77" s="214"/>
      <c r="J77" s="214"/>
      <c r="K77" s="214"/>
      <c r="L77" s="214"/>
      <c r="M77" s="214"/>
      <c r="N77" s="214"/>
      <c r="O77" s="214"/>
      <c r="P77" s="214"/>
      <c r="Q77" s="214"/>
      <c r="R77" s="214"/>
      <c r="S77" s="214"/>
      <c r="T77" s="214"/>
      <c r="U77" s="214"/>
      <c r="V77" s="214"/>
      <c r="W77" s="214"/>
      <c r="X77" s="214"/>
      <c r="Y77" s="214"/>
      <c r="Z77" s="214"/>
      <c r="AA77" s="214"/>
      <c r="AB77" s="214"/>
      <c r="AC77" s="214"/>
      <c r="AD77" s="215"/>
      <c r="AE77" s="215"/>
      <c r="AF77" s="215"/>
      <c r="AG77" s="215"/>
      <c r="AH77" s="215"/>
      <c r="AI77" s="215"/>
      <c r="AJ77" s="215"/>
      <c r="AK77" s="215"/>
      <c r="AL77" s="215"/>
      <c r="AM77" s="215"/>
      <c r="AN77" s="215"/>
      <c r="AO77" s="215"/>
      <c r="AP77" s="215"/>
      <c r="AQ77" s="215"/>
      <c r="AR77" s="215"/>
      <c r="AS77" s="215"/>
      <c r="AT77" s="215"/>
      <c r="AU77" s="215"/>
      <c r="AV77" s="215"/>
      <c r="AW77" s="215"/>
      <c r="AX77" s="215"/>
      <c r="AY77" s="215"/>
      <c r="AZ77" s="215"/>
      <c r="BA77" s="215"/>
      <c r="BB77" s="215"/>
      <c r="BC77" s="215"/>
      <c r="BD77" s="215"/>
      <c r="BE77" s="215"/>
      <c r="BF77" s="215"/>
      <c r="BG77" s="215"/>
      <c r="BH77" s="215"/>
      <c r="BI77" s="215"/>
      <c r="BJ77" s="215"/>
      <c r="BK77" s="215"/>
      <c r="BL77" s="215"/>
      <c r="BM77" s="215"/>
      <c r="BN77" s="215"/>
      <c r="BO77" s="215"/>
      <c r="BP77" s="215"/>
      <c r="BQ77" s="215"/>
      <c r="BR77" s="215"/>
      <c r="BS77" s="215"/>
      <c r="BT77" s="215"/>
      <c r="BU77" s="215"/>
      <c r="BV77" s="215"/>
      <c r="BW77" s="215"/>
      <c r="BX77" s="215"/>
      <c r="BY77" s="215"/>
      <c r="BZ77" s="215"/>
    </row>
    <row r="78" spans="1:78" x14ac:dyDescent="0.25">
      <c r="A78" s="214"/>
      <c r="B78" s="214"/>
      <c r="C78" s="214"/>
      <c r="D78" s="214"/>
      <c r="E78" s="214"/>
      <c r="F78" s="214"/>
      <c r="G78" s="214"/>
      <c r="H78" s="214"/>
      <c r="I78" s="214"/>
      <c r="J78" s="214"/>
      <c r="K78" s="214"/>
      <c r="L78" s="214"/>
      <c r="M78" s="214"/>
      <c r="N78" s="214"/>
      <c r="O78" s="214"/>
      <c r="P78" s="214"/>
      <c r="Q78" s="214"/>
      <c r="R78" s="214"/>
      <c r="S78" s="214"/>
      <c r="T78" s="214"/>
      <c r="U78" s="214"/>
      <c r="V78" s="214"/>
      <c r="W78" s="214"/>
      <c r="X78" s="214"/>
      <c r="Y78" s="214"/>
      <c r="Z78" s="214"/>
      <c r="AA78" s="214"/>
      <c r="AB78" s="214"/>
      <c r="AC78" s="214"/>
      <c r="AD78" s="215"/>
      <c r="AE78" s="215"/>
      <c r="AF78" s="215"/>
      <c r="AG78" s="215"/>
      <c r="AH78" s="215"/>
      <c r="AI78" s="215"/>
      <c r="AJ78" s="215"/>
      <c r="AK78" s="215"/>
      <c r="AL78" s="215"/>
      <c r="AM78" s="215"/>
      <c r="AN78" s="215"/>
      <c r="AO78" s="215"/>
      <c r="AP78" s="215"/>
      <c r="AQ78" s="215"/>
      <c r="AR78" s="215"/>
      <c r="AS78" s="215"/>
      <c r="AT78" s="215"/>
      <c r="AU78" s="215"/>
      <c r="AV78" s="215"/>
      <c r="AW78" s="215"/>
      <c r="AX78" s="215"/>
      <c r="AY78" s="215"/>
      <c r="AZ78" s="215"/>
      <c r="BA78" s="215"/>
      <c r="BB78" s="215"/>
      <c r="BC78" s="215"/>
      <c r="BD78" s="215"/>
      <c r="BE78" s="215"/>
      <c r="BF78" s="215"/>
      <c r="BG78" s="215"/>
      <c r="BH78" s="215"/>
      <c r="BI78" s="215"/>
      <c r="BJ78" s="215"/>
      <c r="BK78" s="215"/>
      <c r="BL78" s="215"/>
      <c r="BM78" s="215"/>
      <c r="BN78" s="215"/>
      <c r="BO78" s="215"/>
      <c r="BP78" s="215"/>
      <c r="BQ78" s="215"/>
      <c r="BR78" s="215"/>
      <c r="BS78" s="215"/>
      <c r="BT78" s="215"/>
      <c r="BU78" s="215"/>
      <c r="BV78" s="215"/>
      <c r="BW78" s="215"/>
      <c r="BX78" s="215"/>
      <c r="BY78" s="215"/>
      <c r="BZ78" s="215"/>
    </row>
    <row r="79" spans="1:78" x14ac:dyDescent="0.25">
      <c r="A79" s="214"/>
      <c r="B79" s="214"/>
      <c r="C79" s="214"/>
      <c r="D79" s="214"/>
      <c r="E79" s="214"/>
      <c r="F79" s="214"/>
      <c r="G79" s="214"/>
      <c r="H79" s="214"/>
      <c r="I79" s="214"/>
      <c r="J79" s="214"/>
      <c r="K79" s="214"/>
      <c r="L79" s="214"/>
      <c r="M79" s="214"/>
      <c r="N79" s="214"/>
      <c r="O79" s="214"/>
      <c r="P79" s="214"/>
      <c r="Q79" s="214"/>
      <c r="R79" s="214"/>
      <c r="S79" s="214"/>
      <c r="T79" s="214"/>
      <c r="U79" s="214"/>
      <c r="V79" s="214"/>
      <c r="W79" s="214"/>
      <c r="X79" s="214"/>
      <c r="Y79" s="214"/>
      <c r="Z79" s="214"/>
      <c r="AA79" s="214"/>
      <c r="AB79" s="214"/>
      <c r="AC79" s="214"/>
      <c r="AD79" s="215"/>
      <c r="AE79" s="215"/>
      <c r="AF79" s="215"/>
      <c r="AG79" s="215"/>
      <c r="AH79" s="215"/>
      <c r="AI79" s="215"/>
      <c r="AJ79" s="215"/>
      <c r="AK79" s="215"/>
      <c r="AL79" s="215"/>
      <c r="AM79" s="215"/>
      <c r="AN79" s="215"/>
      <c r="AO79" s="215"/>
      <c r="AP79" s="215"/>
      <c r="AQ79" s="215"/>
      <c r="AR79" s="215"/>
      <c r="AS79" s="215"/>
      <c r="AT79" s="215"/>
      <c r="AU79" s="215"/>
      <c r="AV79" s="215"/>
      <c r="AW79" s="215"/>
      <c r="AX79" s="215"/>
      <c r="AY79" s="215"/>
      <c r="AZ79" s="215"/>
      <c r="BA79" s="215"/>
      <c r="BB79" s="215"/>
      <c r="BC79" s="215"/>
      <c r="BD79" s="215"/>
      <c r="BE79" s="215"/>
      <c r="BF79" s="215"/>
      <c r="BG79" s="215"/>
      <c r="BH79" s="215"/>
      <c r="BI79" s="215"/>
      <c r="BJ79" s="215"/>
      <c r="BK79" s="215"/>
      <c r="BL79" s="215"/>
      <c r="BM79" s="215"/>
      <c r="BN79" s="215"/>
      <c r="BO79" s="215"/>
      <c r="BP79" s="215"/>
      <c r="BQ79" s="215"/>
      <c r="BR79" s="215"/>
      <c r="BS79" s="215"/>
      <c r="BT79" s="215"/>
      <c r="BU79" s="215"/>
      <c r="BV79" s="215"/>
      <c r="BW79" s="215"/>
      <c r="BX79" s="215"/>
      <c r="BY79" s="215"/>
      <c r="BZ79" s="215"/>
    </row>
    <row r="80" spans="1:78" x14ac:dyDescent="0.25">
      <c r="A80" s="214"/>
      <c r="B80" s="214"/>
      <c r="C80" s="214"/>
      <c r="D80" s="214"/>
      <c r="E80" s="214"/>
      <c r="F80" s="214"/>
      <c r="G80" s="214"/>
      <c r="H80" s="214"/>
      <c r="I80" s="214"/>
      <c r="J80" s="214"/>
      <c r="K80" s="214"/>
      <c r="L80" s="214"/>
      <c r="M80" s="214"/>
      <c r="N80" s="214"/>
      <c r="O80" s="214"/>
      <c r="P80" s="214"/>
      <c r="Q80" s="214"/>
      <c r="R80" s="214"/>
      <c r="S80" s="214"/>
      <c r="T80" s="214"/>
      <c r="U80" s="214"/>
      <c r="V80" s="214"/>
      <c r="W80" s="214"/>
      <c r="X80" s="214"/>
      <c r="Y80" s="214"/>
      <c r="Z80" s="214"/>
      <c r="AA80" s="214"/>
      <c r="AB80" s="214"/>
      <c r="AC80" s="214"/>
      <c r="AD80" s="215"/>
      <c r="AE80" s="215"/>
      <c r="AF80" s="215"/>
      <c r="AG80" s="215"/>
      <c r="AH80" s="215"/>
      <c r="AI80" s="215"/>
      <c r="AJ80" s="215"/>
      <c r="AK80" s="215"/>
      <c r="AL80" s="215"/>
      <c r="AM80" s="215"/>
      <c r="AN80" s="215"/>
      <c r="AO80" s="215"/>
      <c r="AP80" s="215"/>
      <c r="AQ80" s="215"/>
      <c r="AR80" s="215"/>
      <c r="AS80" s="215"/>
      <c r="AT80" s="215"/>
      <c r="AU80" s="215"/>
      <c r="AV80" s="215"/>
      <c r="AW80" s="215"/>
      <c r="AX80" s="215"/>
      <c r="AY80" s="215"/>
      <c r="AZ80" s="215"/>
      <c r="BA80" s="215"/>
      <c r="BB80" s="215"/>
      <c r="BC80" s="215"/>
      <c r="BD80" s="215"/>
      <c r="BE80" s="215"/>
      <c r="BF80" s="215"/>
      <c r="BG80" s="215"/>
      <c r="BH80" s="215"/>
      <c r="BI80" s="215"/>
      <c r="BJ80" s="215"/>
      <c r="BK80" s="215"/>
      <c r="BL80" s="215"/>
      <c r="BM80" s="215"/>
      <c r="BN80" s="215"/>
      <c r="BO80" s="215"/>
      <c r="BP80" s="215"/>
      <c r="BQ80" s="215"/>
      <c r="BR80" s="215"/>
      <c r="BS80" s="215"/>
      <c r="BT80" s="215"/>
      <c r="BU80" s="215"/>
      <c r="BV80" s="215"/>
      <c r="BW80" s="215"/>
      <c r="BX80" s="215"/>
      <c r="BY80" s="215"/>
      <c r="BZ80" s="215"/>
    </row>
    <row r="81" spans="1:78" x14ac:dyDescent="0.25">
      <c r="A81" s="214"/>
      <c r="B81" s="214"/>
      <c r="C81" s="214"/>
      <c r="D81" s="214"/>
      <c r="E81" s="214"/>
      <c r="F81" s="214"/>
      <c r="G81" s="214"/>
      <c r="H81" s="214"/>
      <c r="I81" s="214"/>
      <c r="J81" s="214"/>
      <c r="K81" s="214"/>
      <c r="L81" s="214"/>
      <c r="M81" s="214"/>
      <c r="N81" s="214"/>
      <c r="O81" s="214"/>
      <c r="P81" s="214"/>
      <c r="Q81" s="214"/>
      <c r="R81" s="214"/>
      <c r="S81" s="214"/>
      <c r="T81" s="214"/>
      <c r="U81" s="214"/>
      <c r="V81" s="214"/>
      <c r="W81" s="214"/>
      <c r="X81" s="214"/>
      <c r="Y81" s="214"/>
      <c r="Z81" s="214"/>
      <c r="AA81" s="214"/>
      <c r="AB81" s="214"/>
      <c r="AC81" s="214"/>
      <c r="AD81" s="215"/>
      <c r="AE81" s="215"/>
      <c r="AF81" s="215"/>
      <c r="AG81" s="215"/>
      <c r="AH81" s="215"/>
      <c r="AI81" s="215"/>
      <c r="AJ81" s="215"/>
      <c r="AK81" s="215"/>
      <c r="AL81" s="215"/>
      <c r="AM81" s="215"/>
      <c r="AN81" s="215"/>
      <c r="AO81" s="215"/>
      <c r="AP81" s="215"/>
      <c r="AQ81" s="215"/>
      <c r="AR81" s="215"/>
      <c r="AS81" s="215"/>
      <c r="AT81" s="215"/>
      <c r="AU81" s="215"/>
      <c r="AV81" s="215"/>
      <c r="AW81" s="215"/>
      <c r="AX81" s="215"/>
      <c r="AY81" s="215"/>
      <c r="AZ81" s="215"/>
      <c r="BA81" s="215"/>
      <c r="BB81" s="215"/>
      <c r="BC81" s="215"/>
      <c r="BD81" s="215"/>
      <c r="BE81" s="215"/>
      <c r="BF81" s="215"/>
      <c r="BG81" s="215"/>
      <c r="BH81" s="215"/>
      <c r="BI81" s="215"/>
      <c r="BJ81" s="215"/>
      <c r="BK81" s="215"/>
      <c r="BL81" s="215"/>
      <c r="BM81" s="215"/>
      <c r="BN81" s="215"/>
      <c r="BO81" s="215"/>
      <c r="BP81" s="215"/>
      <c r="BQ81" s="215"/>
      <c r="BR81" s="215"/>
      <c r="BS81" s="215"/>
      <c r="BT81" s="215"/>
      <c r="BU81" s="215"/>
      <c r="BV81" s="215"/>
      <c r="BW81" s="215"/>
      <c r="BX81" s="215"/>
      <c r="BY81" s="215"/>
      <c r="BZ81" s="215"/>
    </row>
    <row r="82" spans="1:78" x14ac:dyDescent="0.25">
      <c r="A82" s="214"/>
      <c r="B82" s="214"/>
      <c r="C82" s="214"/>
      <c r="D82" s="214"/>
      <c r="E82" s="214"/>
      <c r="F82" s="214"/>
      <c r="G82" s="214"/>
      <c r="H82" s="214"/>
      <c r="I82" s="214"/>
      <c r="J82" s="214"/>
      <c r="K82" s="214"/>
      <c r="L82" s="214"/>
      <c r="M82" s="214"/>
      <c r="N82" s="214"/>
      <c r="O82" s="214"/>
      <c r="P82" s="214"/>
      <c r="Q82" s="214"/>
      <c r="R82" s="214"/>
      <c r="S82" s="214"/>
      <c r="T82" s="214"/>
      <c r="U82" s="214"/>
      <c r="V82" s="214"/>
      <c r="W82" s="214"/>
      <c r="X82" s="214"/>
      <c r="Y82" s="214"/>
      <c r="Z82" s="214"/>
      <c r="AA82" s="214"/>
      <c r="AB82" s="214"/>
      <c r="AC82" s="214"/>
      <c r="AD82" s="215"/>
      <c r="AE82" s="215"/>
      <c r="AF82" s="215"/>
      <c r="AG82" s="215"/>
      <c r="AH82" s="215"/>
      <c r="AI82" s="215"/>
      <c r="AJ82" s="215"/>
      <c r="AK82" s="215"/>
      <c r="AL82" s="215"/>
      <c r="AM82" s="215"/>
      <c r="AN82" s="215"/>
      <c r="AO82" s="215"/>
      <c r="AP82" s="215"/>
      <c r="AQ82" s="215"/>
      <c r="AR82" s="215"/>
      <c r="AS82" s="215"/>
      <c r="AT82" s="215"/>
      <c r="AU82" s="215"/>
      <c r="AV82" s="215"/>
      <c r="AW82" s="215"/>
      <c r="AX82" s="215"/>
      <c r="AY82" s="215"/>
      <c r="AZ82" s="215"/>
      <c r="BA82" s="215"/>
      <c r="BB82" s="215"/>
      <c r="BC82" s="215"/>
      <c r="BD82" s="215"/>
      <c r="BE82" s="215"/>
      <c r="BF82" s="215"/>
      <c r="BG82" s="215"/>
      <c r="BH82" s="215"/>
      <c r="BI82" s="215"/>
      <c r="BJ82" s="215"/>
      <c r="BK82" s="215"/>
      <c r="BL82" s="215"/>
      <c r="BM82" s="215"/>
      <c r="BN82" s="215"/>
      <c r="BO82" s="215"/>
      <c r="BP82" s="215"/>
      <c r="BQ82" s="215"/>
      <c r="BR82" s="215"/>
      <c r="BS82" s="215"/>
      <c r="BT82" s="215"/>
      <c r="BU82" s="215"/>
      <c r="BV82" s="215"/>
      <c r="BW82" s="215"/>
      <c r="BX82" s="215"/>
      <c r="BY82" s="215"/>
      <c r="BZ82" s="215"/>
    </row>
    <row r="83" spans="1:78" x14ac:dyDescent="0.25">
      <c r="A83" s="214"/>
      <c r="B83" s="214"/>
      <c r="C83" s="214"/>
      <c r="D83" s="214"/>
      <c r="E83" s="214"/>
      <c r="F83" s="214"/>
      <c r="G83" s="214"/>
      <c r="H83" s="214"/>
      <c r="I83" s="214"/>
      <c r="J83" s="214"/>
      <c r="K83" s="214"/>
      <c r="L83" s="214"/>
      <c r="M83" s="214"/>
      <c r="N83" s="214"/>
      <c r="O83" s="214"/>
      <c r="P83" s="214"/>
      <c r="Q83" s="214"/>
      <c r="R83" s="214"/>
      <c r="S83" s="214"/>
      <c r="T83" s="214"/>
      <c r="U83" s="214"/>
      <c r="V83" s="214"/>
      <c r="W83" s="214"/>
      <c r="X83" s="214"/>
      <c r="Y83" s="214"/>
      <c r="Z83" s="214"/>
      <c r="AA83" s="214"/>
      <c r="AB83" s="214"/>
      <c r="AC83" s="214"/>
      <c r="AD83" s="215"/>
      <c r="AE83" s="215"/>
      <c r="AF83" s="215"/>
      <c r="AG83" s="215"/>
      <c r="AH83" s="215"/>
      <c r="AI83" s="215"/>
      <c r="AJ83" s="215"/>
      <c r="AK83" s="215"/>
      <c r="AL83" s="215"/>
      <c r="AM83" s="215"/>
      <c r="AN83" s="215"/>
      <c r="AO83" s="215"/>
      <c r="AP83" s="215"/>
      <c r="AQ83" s="215"/>
      <c r="AR83" s="215"/>
      <c r="AS83" s="215"/>
      <c r="AT83" s="215"/>
      <c r="AU83" s="215"/>
      <c r="AV83" s="215"/>
      <c r="AW83" s="215"/>
      <c r="AX83" s="215"/>
      <c r="AY83" s="215"/>
      <c r="AZ83" s="215"/>
      <c r="BA83" s="215"/>
      <c r="BB83" s="215"/>
      <c r="BC83" s="215"/>
      <c r="BD83" s="215"/>
      <c r="BE83" s="215"/>
      <c r="BF83" s="215"/>
      <c r="BG83" s="215"/>
      <c r="BH83" s="215"/>
      <c r="BI83" s="215"/>
      <c r="BJ83" s="215"/>
      <c r="BK83" s="215"/>
      <c r="BL83" s="215"/>
      <c r="BM83" s="215"/>
      <c r="BN83" s="215"/>
      <c r="BO83" s="215"/>
      <c r="BP83" s="215"/>
      <c r="BQ83" s="215"/>
      <c r="BR83" s="215"/>
      <c r="BS83" s="215"/>
      <c r="BT83" s="215"/>
      <c r="BU83" s="215"/>
      <c r="BV83" s="215"/>
      <c r="BW83" s="215"/>
      <c r="BX83" s="215"/>
      <c r="BY83" s="215"/>
      <c r="BZ83" s="215"/>
    </row>
    <row r="84" spans="1:78" x14ac:dyDescent="0.25">
      <c r="A84" s="214"/>
      <c r="B84" s="214"/>
      <c r="C84" s="214"/>
      <c r="D84" s="214"/>
      <c r="E84" s="214"/>
      <c r="F84" s="214"/>
      <c r="G84" s="214"/>
      <c r="H84" s="214"/>
      <c r="I84" s="214"/>
      <c r="J84" s="214"/>
      <c r="K84" s="214"/>
      <c r="L84" s="214"/>
      <c r="M84" s="214"/>
      <c r="N84" s="214"/>
      <c r="O84" s="214"/>
      <c r="P84" s="214"/>
      <c r="Q84" s="214"/>
      <c r="R84" s="214"/>
      <c r="S84" s="214"/>
      <c r="T84" s="214"/>
      <c r="U84" s="214"/>
      <c r="V84" s="214"/>
      <c r="W84" s="214"/>
      <c r="X84" s="214"/>
      <c r="Y84" s="214"/>
      <c r="Z84" s="214"/>
      <c r="AA84" s="214"/>
      <c r="AB84" s="214"/>
      <c r="AC84" s="214"/>
      <c r="AD84" s="215"/>
      <c r="AE84" s="215"/>
      <c r="AF84" s="215"/>
      <c r="AG84" s="215"/>
      <c r="AH84" s="215"/>
      <c r="AI84" s="215"/>
      <c r="AJ84" s="215"/>
      <c r="AK84" s="215"/>
      <c r="AL84" s="215"/>
      <c r="AM84" s="215"/>
      <c r="AN84" s="215"/>
      <c r="AO84" s="215"/>
      <c r="AP84" s="215"/>
      <c r="AQ84" s="215"/>
      <c r="AR84" s="215"/>
      <c r="AS84" s="215"/>
      <c r="AT84" s="215"/>
      <c r="AU84" s="215"/>
      <c r="AV84" s="215"/>
      <c r="AW84" s="215"/>
      <c r="AX84" s="215"/>
      <c r="AY84" s="215"/>
      <c r="AZ84" s="215"/>
      <c r="BA84" s="215"/>
      <c r="BB84" s="215"/>
      <c r="BC84" s="215"/>
      <c r="BD84" s="215"/>
      <c r="BE84" s="215"/>
      <c r="BF84" s="215"/>
      <c r="BG84" s="215"/>
      <c r="BH84" s="215"/>
      <c r="BI84" s="215"/>
      <c r="BJ84" s="215"/>
      <c r="BK84" s="215"/>
      <c r="BL84" s="215"/>
      <c r="BM84" s="215"/>
      <c r="BN84" s="215"/>
      <c r="BO84" s="215"/>
      <c r="BP84" s="215"/>
      <c r="BQ84" s="215"/>
      <c r="BR84" s="215"/>
      <c r="BS84" s="215"/>
      <c r="BT84" s="215"/>
      <c r="BU84" s="215"/>
      <c r="BV84" s="215"/>
      <c r="BW84" s="215"/>
      <c r="BX84" s="215"/>
      <c r="BY84" s="215"/>
      <c r="BZ84" s="215"/>
    </row>
    <row r="85" spans="1:78" x14ac:dyDescent="0.25">
      <c r="A85" s="214"/>
      <c r="B85" s="214"/>
      <c r="C85" s="214"/>
      <c r="D85" s="214"/>
      <c r="E85" s="214"/>
      <c r="F85" s="214"/>
      <c r="G85" s="214"/>
      <c r="H85" s="214"/>
      <c r="I85" s="214"/>
      <c r="J85" s="214"/>
      <c r="K85" s="214"/>
      <c r="L85" s="214"/>
      <c r="M85" s="214"/>
      <c r="N85" s="214"/>
      <c r="O85" s="214"/>
      <c r="P85" s="214"/>
      <c r="Q85" s="214"/>
      <c r="R85" s="214"/>
      <c r="S85" s="214"/>
      <c r="T85" s="214"/>
      <c r="U85" s="214"/>
      <c r="V85" s="214"/>
      <c r="W85" s="214"/>
      <c r="X85" s="214"/>
      <c r="Y85" s="214"/>
      <c r="Z85" s="214"/>
      <c r="AA85" s="214"/>
      <c r="AB85" s="214"/>
      <c r="AC85" s="214"/>
      <c r="AD85" s="215"/>
      <c r="AE85" s="215"/>
      <c r="AF85" s="215"/>
      <c r="AG85" s="215"/>
      <c r="AH85" s="215"/>
      <c r="AI85" s="215"/>
      <c r="AJ85" s="215"/>
      <c r="AK85" s="215"/>
      <c r="AL85" s="215"/>
      <c r="AM85" s="215"/>
      <c r="AN85" s="215"/>
      <c r="AO85" s="215"/>
      <c r="AP85" s="215"/>
      <c r="AQ85" s="215"/>
      <c r="AR85" s="215"/>
      <c r="AS85" s="215"/>
      <c r="AT85" s="215"/>
      <c r="AU85" s="215"/>
      <c r="AV85" s="215"/>
      <c r="AW85" s="215"/>
      <c r="AX85" s="215"/>
      <c r="AY85" s="215"/>
      <c r="AZ85" s="215"/>
      <c r="BA85" s="215"/>
      <c r="BB85" s="215"/>
      <c r="BC85" s="215"/>
      <c r="BD85" s="215"/>
      <c r="BE85" s="215"/>
      <c r="BF85" s="215"/>
      <c r="BG85" s="215"/>
      <c r="BH85" s="215"/>
      <c r="BI85" s="215"/>
      <c r="BJ85" s="215"/>
      <c r="BK85" s="215"/>
      <c r="BL85" s="215"/>
      <c r="BM85" s="215"/>
      <c r="BN85" s="215"/>
      <c r="BO85" s="215"/>
      <c r="BP85" s="215"/>
      <c r="BQ85" s="215"/>
      <c r="BR85" s="215"/>
      <c r="BS85" s="215"/>
      <c r="BT85" s="215"/>
      <c r="BU85" s="215"/>
      <c r="BV85" s="215"/>
      <c r="BW85" s="215"/>
      <c r="BX85" s="215"/>
      <c r="BY85" s="215"/>
      <c r="BZ85" s="215"/>
    </row>
    <row r="86" spans="1:78" x14ac:dyDescent="0.25">
      <c r="A86" s="214"/>
      <c r="B86" s="214"/>
      <c r="C86" s="214"/>
      <c r="D86" s="214"/>
      <c r="E86" s="214"/>
      <c r="F86" s="214"/>
      <c r="G86" s="214"/>
      <c r="H86" s="214"/>
      <c r="I86" s="214"/>
      <c r="J86" s="214"/>
      <c r="K86" s="214"/>
      <c r="L86" s="214"/>
      <c r="M86" s="214"/>
      <c r="N86" s="214"/>
      <c r="O86" s="214"/>
      <c r="P86" s="214"/>
      <c r="Q86" s="214"/>
      <c r="R86" s="214"/>
      <c r="S86" s="214"/>
      <c r="T86" s="214"/>
      <c r="U86" s="214"/>
      <c r="V86" s="214"/>
      <c r="W86" s="214"/>
      <c r="X86" s="214"/>
      <c r="Y86" s="214"/>
      <c r="Z86" s="214"/>
      <c r="AA86" s="214"/>
      <c r="AB86" s="214"/>
      <c r="AC86" s="214"/>
      <c r="AD86" s="215"/>
      <c r="AE86" s="215"/>
      <c r="AF86" s="215"/>
      <c r="AG86" s="215"/>
      <c r="AH86" s="215"/>
      <c r="AI86" s="215"/>
      <c r="AJ86" s="215"/>
      <c r="AK86" s="215"/>
      <c r="AL86" s="215"/>
      <c r="AM86" s="215"/>
      <c r="AN86" s="215"/>
      <c r="AO86" s="215"/>
      <c r="AP86" s="215"/>
      <c r="AQ86" s="215"/>
      <c r="AR86" s="215"/>
      <c r="AS86" s="215"/>
      <c r="AT86" s="215"/>
      <c r="AU86" s="215"/>
      <c r="AV86" s="215"/>
      <c r="AW86" s="215"/>
      <c r="AX86" s="215"/>
      <c r="AY86" s="215"/>
      <c r="AZ86" s="215"/>
      <c r="BA86" s="215"/>
      <c r="BB86" s="215"/>
      <c r="BC86" s="215"/>
      <c r="BD86" s="215"/>
      <c r="BE86" s="215"/>
      <c r="BF86" s="215"/>
      <c r="BG86" s="215"/>
      <c r="BH86" s="215"/>
      <c r="BI86" s="215"/>
      <c r="BJ86" s="215"/>
      <c r="BK86" s="215"/>
      <c r="BL86" s="215"/>
      <c r="BM86" s="215"/>
      <c r="BN86" s="215"/>
      <c r="BO86" s="215"/>
      <c r="BP86" s="215"/>
      <c r="BQ86" s="215"/>
      <c r="BR86" s="215"/>
      <c r="BS86" s="215"/>
      <c r="BT86" s="215"/>
      <c r="BU86" s="215"/>
      <c r="BV86" s="215"/>
      <c r="BW86" s="215"/>
      <c r="BX86" s="215"/>
      <c r="BY86" s="215"/>
      <c r="BZ86" s="215"/>
    </row>
    <row r="87" spans="1:78" x14ac:dyDescent="0.25">
      <c r="A87" s="214"/>
      <c r="B87" s="214"/>
      <c r="C87" s="214"/>
      <c r="D87" s="214"/>
      <c r="E87" s="214"/>
      <c r="F87" s="214"/>
      <c r="G87" s="214"/>
      <c r="H87" s="214"/>
      <c r="I87" s="214"/>
      <c r="J87" s="214"/>
      <c r="K87" s="214"/>
      <c r="L87" s="214"/>
      <c r="M87" s="214"/>
      <c r="N87" s="214"/>
      <c r="O87" s="214"/>
      <c r="P87" s="214"/>
      <c r="Q87" s="214"/>
      <c r="R87" s="214"/>
      <c r="S87" s="214"/>
      <c r="T87" s="214"/>
      <c r="U87" s="214"/>
      <c r="V87" s="214"/>
      <c r="W87" s="214"/>
      <c r="X87" s="214"/>
      <c r="Y87" s="214"/>
      <c r="Z87" s="214"/>
      <c r="AA87" s="214"/>
      <c r="AB87" s="214"/>
      <c r="AC87" s="214"/>
      <c r="AD87" s="215"/>
      <c r="AE87" s="215"/>
      <c r="AF87" s="215"/>
      <c r="AG87" s="215"/>
      <c r="AH87" s="215"/>
      <c r="AI87" s="215"/>
      <c r="AJ87" s="215"/>
      <c r="AK87" s="215"/>
      <c r="AL87" s="215"/>
      <c r="AM87" s="215"/>
      <c r="AN87" s="215"/>
      <c r="AO87" s="215"/>
      <c r="AP87" s="215"/>
      <c r="AQ87" s="215"/>
      <c r="AR87" s="215"/>
      <c r="AS87" s="215"/>
      <c r="AT87" s="215"/>
      <c r="AU87" s="215"/>
      <c r="AV87" s="215"/>
      <c r="AW87" s="215"/>
      <c r="AX87" s="215"/>
      <c r="AY87" s="215"/>
      <c r="AZ87" s="215"/>
      <c r="BA87" s="215"/>
      <c r="BB87" s="215"/>
      <c r="BC87" s="215"/>
      <c r="BD87" s="215"/>
      <c r="BE87" s="215"/>
      <c r="BF87" s="215"/>
      <c r="BG87" s="215"/>
      <c r="BH87" s="215"/>
      <c r="BI87" s="215"/>
      <c r="BJ87" s="215"/>
      <c r="BK87" s="215"/>
      <c r="BL87" s="215"/>
      <c r="BM87" s="215"/>
      <c r="BN87" s="215"/>
      <c r="BO87" s="215"/>
      <c r="BP87" s="215"/>
      <c r="BQ87" s="215"/>
      <c r="BR87" s="215"/>
      <c r="BS87" s="215"/>
      <c r="BT87" s="215"/>
      <c r="BU87" s="215"/>
      <c r="BV87" s="215"/>
      <c r="BW87" s="215"/>
      <c r="BX87" s="215"/>
      <c r="BY87" s="215"/>
      <c r="BZ87" s="215"/>
    </row>
    <row r="88" spans="1:78" x14ac:dyDescent="0.25">
      <c r="A88" s="214"/>
      <c r="B88" s="214"/>
      <c r="C88" s="214"/>
      <c r="D88" s="214"/>
      <c r="E88" s="214"/>
      <c r="F88" s="214"/>
      <c r="G88" s="214"/>
      <c r="H88" s="214"/>
      <c r="I88" s="214"/>
      <c r="J88" s="214"/>
      <c r="K88" s="214"/>
      <c r="L88" s="214"/>
      <c r="M88" s="214"/>
      <c r="N88" s="214"/>
      <c r="O88" s="214"/>
      <c r="P88" s="214"/>
      <c r="Q88" s="214"/>
      <c r="R88" s="214"/>
      <c r="S88" s="214"/>
      <c r="T88" s="214"/>
      <c r="U88" s="214"/>
      <c r="V88" s="214"/>
      <c r="W88" s="214"/>
      <c r="X88" s="214"/>
      <c r="Y88" s="214"/>
      <c r="Z88" s="214"/>
      <c r="AA88" s="214"/>
      <c r="AB88" s="214"/>
      <c r="AC88" s="214"/>
      <c r="AD88" s="215"/>
      <c r="AE88" s="215"/>
      <c r="AF88" s="215"/>
      <c r="AG88" s="215"/>
      <c r="AH88" s="215"/>
      <c r="AI88" s="215"/>
      <c r="AJ88" s="215"/>
      <c r="AK88" s="215"/>
      <c r="AL88" s="215"/>
      <c r="AM88" s="215"/>
      <c r="AN88" s="215"/>
      <c r="AO88" s="215"/>
      <c r="AP88" s="215"/>
      <c r="AQ88" s="215"/>
      <c r="AR88" s="215"/>
      <c r="AS88" s="215"/>
      <c r="AT88" s="215"/>
      <c r="AU88" s="215"/>
      <c r="AV88" s="215"/>
      <c r="AW88" s="215"/>
      <c r="AX88" s="215"/>
      <c r="AY88" s="215"/>
      <c r="AZ88" s="215"/>
      <c r="BA88" s="215"/>
      <c r="BB88" s="215"/>
      <c r="BC88" s="215"/>
      <c r="BD88" s="215"/>
      <c r="BE88" s="215"/>
      <c r="BF88" s="215"/>
      <c r="BG88" s="215"/>
      <c r="BH88" s="215"/>
      <c r="BI88" s="215"/>
      <c r="BJ88" s="215"/>
      <c r="BK88" s="215"/>
      <c r="BL88" s="215"/>
      <c r="BM88" s="215"/>
      <c r="BN88" s="215"/>
      <c r="BO88" s="215"/>
      <c r="BP88" s="215"/>
      <c r="BQ88" s="215"/>
      <c r="BR88" s="215"/>
      <c r="BS88" s="215"/>
      <c r="BT88" s="215"/>
      <c r="BU88" s="215"/>
      <c r="BV88" s="215"/>
      <c r="BW88" s="215"/>
      <c r="BX88" s="215"/>
      <c r="BY88" s="215"/>
      <c r="BZ88" s="215"/>
    </row>
    <row r="89" spans="1:78" x14ac:dyDescent="0.25">
      <c r="A89" s="209"/>
      <c r="B89" s="209"/>
      <c r="C89" s="209"/>
      <c r="D89" s="209"/>
      <c r="E89" s="209"/>
      <c r="F89" s="209"/>
      <c r="G89" s="209"/>
      <c r="H89" s="209"/>
      <c r="I89" s="209"/>
      <c r="J89" s="209"/>
      <c r="K89" s="209"/>
      <c r="L89" s="209"/>
      <c r="M89" s="209"/>
      <c r="N89" s="209"/>
      <c r="O89" s="209"/>
      <c r="P89" s="209"/>
      <c r="Q89" s="209"/>
      <c r="R89" s="209"/>
      <c r="S89" s="209"/>
      <c r="T89" s="209"/>
      <c r="U89" s="209"/>
      <c r="V89" s="209"/>
      <c r="W89" s="209"/>
      <c r="X89" s="209"/>
      <c r="Y89" s="209"/>
      <c r="Z89" s="209"/>
      <c r="AA89" s="209"/>
      <c r="AB89" s="209"/>
      <c r="AC89" s="209"/>
      <c r="AD89" s="209"/>
      <c r="AE89" s="209"/>
      <c r="AF89" s="209"/>
      <c r="AG89" s="209"/>
      <c r="AH89" s="209"/>
      <c r="AI89" s="209"/>
      <c r="AJ89" s="209"/>
      <c r="AK89" s="209"/>
      <c r="AL89" s="209"/>
      <c r="AM89" s="209"/>
      <c r="AN89" s="209"/>
      <c r="AO89" s="209"/>
      <c r="AP89" s="209"/>
      <c r="AQ89" s="209"/>
      <c r="AR89" s="209"/>
      <c r="AS89" s="209"/>
      <c r="AT89" s="209"/>
      <c r="AU89" s="209"/>
      <c r="AV89" s="209"/>
      <c r="AW89" s="215"/>
      <c r="AX89" s="215"/>
      <c r="AY89" s="215"/>
      <c r="AZ89" s="215"/>
      <c r="BA89" s="215"/>
      <c r="BB89" s="215"/>
      <c r="BC89" s="215"/>
      <c r="BD89" s="215"/>
      <c r="BE89" s="215"/>
      <c r="BF89" s="215"/>
      <c r="BG89" s="215"/>
      <c r="BH89" s="215"/>
      <c r="BI89" s="215"/>
      <c r="BJ89" s="215"/>
      <c r="BK89" s="215"/>
      <c r="BL89" s="215"/>
      <c r="BM89" s="215"/>
      <c r="BN89" s="215"/>
      <c r="BO89" s="215"/>
      <c r="BP89" s="215"/>
      <c r="BQ89" s="215"/>
      <c r="BR89" s="215"/>
      <c r="BS89" s="215"/>
      <c r="BT89" s="215"/>
      <c r="BU89" s="215"/>
      <c r="BV89" s="215"/>
      <c r="BW89" s="215"/>
      <c r="BX89" s="215"/>
      <c r="BY89" s="215"/>
      <c r="BZ89" s="215"/>
    </row>
    <row r="90" spans="1:78" x14ac:dyDescent="0.25">
      <c r="A90" s="209"/>
      <c r="B90" s="209"/>
      <c r="C90" s="209"/>
      <c r="D90" s="209"/>
      <c r="E90" s="209"/>
      <c r="F90" s="209"/>
      <c r="G90" s="209"/>
      <c r="H90" s="209"/>
      <c r="I90" s="209"/>
      <c r="J90" s="209"/>
      <c r="K90" s="209"/>
      <c r="L90" s="209"/>
      <c r="M90" s="209"/>
      <c r="N90" s="209"/>
      <c r="O90" s="209"/>
      <c r="P90" s="209"/>
      <c r="Q90" s="209"/>
      <c r="R90" s="209"/>
      <c r="S90" s="209"/>
      <c r="T90" s="209"/>
      <c r="U90" s="209"/>
      <c r="V90" s="209"/>
      <c r="W90" s="209"/>
      <c r="X90" s="209"/>
      <c r="Y90" s="209"/>
      <c r="Z90" s="209"/>
      <c r="AA90" s="209"/>
      <c r="AB90" s="209"/>
      <c r="AC90" s="209"/>
      <c r="AD90" s="209"/>
      <c r="AE90" s="209"/>
      <c r="AF90" s="209"/>
      <c r="AG90" s="209"/>
      <c r="AH90" s="209"/>
      <c r="AI90" s="209"/>
      <c r="AJ90" s="209"/>
      <c r="AK90" s="209"/>
      <c r="AL90" s="209"/>
      <c r="AM90" s="209"/>
      <c r="AN90" s="209"/>
      <c r="AO90" s="209"/>
      <c r="AP90" s="209"/>
      <c r="AQ90" s="209"/>
      <c r="AR90" s="209"/>
      <c r="AS90" s="209"/>
      <c r="AT90" s="209"/>
      <c r="AU90" s="209"/>
      <c r="AV90" s="209"/>
      <c r="AW90" s="215"/>
      <c r="AX90" s="215"/>
      <c r="AY90" s="215"/>
      <c r="AZ90" s="215"/>
      <c r="BA90" s="215"/>
      <c r="BB90" s="215"/>
      <c r="BC90" s="215"/>
      <c r="BD90" s="215"/>
      <c r="BE90" s="215"/>
      <c r="BF90" s="215"/>
      <c r="BG90" s="215"/>
      <c r="BH90" s="215"/>
      <c r="BI90" s="215"/>
      <c r="BJ90" s="215"/>
      <c r="BK90" s="215"/>
      <c r="BL90" s="215"/>
      <c r="BM90" s="215"/>
      <c r="BN90" s="215"/>
      <c r="BO90" s="215"/>
      <c r="BP90" s="215"/>
      <c r="BQ90" s="215"/>
      <c r="BR90" s="215"/>
      <c r="BS90" s="215"/>
      <c r="BT90" s="215"/>
      <c r="BU90" s="215"/>
      <c r="BV90" s="215"/>
      <c r="BW90" s="215"/>
      <c r="BX90" s="215"/>
      <c r="BY90" s="215"/>
      <c r="BZ90" s="215"/>
    </row>
    <row r="91" spans="1:78" x14ac:dyDescent="0.25">
      <c r="A91" s="213"/>
      <c r="B91" s="213"/>
      <c r="C91" s="213"/>
      <c r="D91" s="213"/>
      <c r="E91" s="213"/>
      <c r="F91" s="213"/>
      <c r="G91" s="213"/>
      <c r="H91" s="213"/>
      <c r="I91" s="213"/>
      <c r="J91" s="213"/>
      <c r="K91" s="213"/>
      <c r="L91" s="213"/>
      <c r="M91" s="213"/>
      <c r="N91" s="213"/>
      <c r="O91" s="213"/>
      <c r="P91" s="213"/>
      <c r="Q91" s="213"/>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5"/>
      <c r="AX91" s="215"/>
      <c r="AY91" s="215"/>
      <c r="AZ91" s="215"/>
      <c r="BA91" s="215"/>
      <c r="BB91" s="215"/>
      <c r="BC91" s="215"/>
      <c r="BD91" s="215"/>
      <c r="BE91" s="215"/>
      <c r="BF91" s="215"/>
      <c r="BG91" s="215"/>
      <c r="BH91" s="215"/>
      <c r="BI91" s="215"/>
      <c r="BJ91" s="215"/>
      <c r="BK91" s="215"/>
      <c r="BL91" s="215"/>
      <c r="BM91" s="215"/>
      <c r="BN91" s="215"/>
      <c r="BO91" s="215"/>
      <c r="BP91" s="215"/>
      <c r="BQ91" s="215"/>
      <c r="BR91" s="215"/>
      <c r="BS91" s="215"/>
      <c r="BT91" s="215"/>
      <c r="BU91" s="215"/>
      <c r="BV91" s="215"/>
      <c r="BW91" s="215"/>
      <c r="BX91" s="215"/>
      <c r="BY91" s="215"/>
      <c r="BZ91" s="215"/>
    </row>
    <row r="92" spans="1:78" x14ac:dyDescent="0.25">
      <c r="A92" s="213"/>
      <c r="B92" s="213"/>
      <c r="C92" s="213"/>
      <c r="D92" s="213"/>
      <c r="E92" s="213"/>
      <c r="F92" s="213"/>
      <c r="G92" s="213"/>
      <c r="H92" s="213"/>
      <c r="I92" s="213"/>
      <c r="J92" s="213"/>
      <c r="K92" s="213"/>
      <c r="L92" s="213"/>
      <c r="M92" s="213"/>
      <c r="N92" s="213"/>
      <c r="O92" s="213"/>
      <c r="P92" s="213"/>
      <c r="Q92" s="213"/>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5"/>
      <c r="AX92" s="215"/>
      <c r="AY92" s="215"/>
      <c r="AZ92" s="215"/>
      <c r="BA92" s="215"/>
      <c r="BB92" s="215"/>
      <c r="BC92" s="215"/>
      <c r="BD92" s="215"/>
      <c r="BE92" s="215"/>
      <c r="BF92" s="215"/>
      <c r="BG92" s="215"/>
      <c r="BH92" s="215"/>
      <c r="BI92" s="215"/>
      <c r="BJ92" s="215"/>
      <c r="BK92" s="215"/>
      <c r="BL92" s="215"/>
      <c r="BM92" s="215"/>
      <c r="BN92" s="215"/>
      <c r="BO92" s="215"/>
      <c r="BP92" s="215"/>
      <c r="BQ92" s="215"/>
      <c r="BR92" s="215"/>
      <c r="BS92" s="215"/>
      <c r="BT92" s="215"/>
      <c r="BU92" s="215"/>
      <c r="BV92" s="215"/>
      <c r="BW92" s="215"/>
      <c r="BX92" s="215"/>
      <c r="BY92" s="215"/>
      <c r="BZ92" s="215"/>
    </row>
    <row r="93" spans="1:78" x14ac:dyDescent="0.25">
      <c r="A93" s="213"/>
      <c r="B93" s="213"/>
      <c r="C93" s="213"/>
      <c r="D93" s="213"/>
      <c r="E93" s="213"/>
      <c r="F93" s="213"/>
      <c r="G93" s="213"/>
      <c r="H93" s="213"/>
      <c r="I93" s="213"/>
      <c r="J93" s="213"/>
      <c r="K93" s="213"/>
      <c r="L93" s="213"/>
      <c r="M93" s="213"/>
      <c r="N93" s="213"/>
      <c r="O93" s="213"/>
      <c r="P93" s="213"/>
      <c r="Q93" s="213"/>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5"/>
      <c r="AX93" s="215"/>
      <c r="AY93" s="215"/>
      <c r="AZ93" s="215"/>
      <c r="BA93" s="215"/>
      <c r="BB93" s="215"/>
      <c r="BC93" s="215"/>
      <c r="BD93" s="215"/>
      <c r="BE93" s="215"/>
      <c r="BF93" s="215"/>
      <c r="BG93" s="215"/>
      <c r="BH93" s="215"/>
      <c r="BI93" s="215"/>
      <c r="BJ93" s="215"/>
      <c r="BK93" s="215"/>
      <c r="BL93" s="215"/>
      <c r="BM93" s="215"/>
      <c r="BN93" s="215"/>
      <c r="BO93" s="215"/>
      <c r="BP93" s="215"/>
      <c r="BQ93" s="215"/>
      <c r="BR93" s="215"/>
      <c r="BS93" s="215"/>
      <c r="BT93" s="215"/>
      <c r="BU93" s="215"/>
      <c r="BV93" s="215"/>
      <c r="BW93" s="215"/>
      <c r="BX93" s="215"/>
      <c r="BY93" s="215"/>
      <c r="BZ93" s="215"/>
    </row>
    <row r="94" spans="1:78" x14ac:dyDescent="0.25">
      <c r="A94" s="209"/>
      <c r="B94" s="209"/>
      <c r="C94" s="209"/>
      <c r="D94" s="209"/>
      <c r="E94" s="209"/>
      <c r="F94" s="209"/>
      <c r="G94" s="209"/>
      <c r="H94" s="209"/>
      <c r="I94" s="209"/>
      <c r="J94" s="209"/>
      <c r="K94" s="209"/>
      <c r="L94" s="209"/>
      <c r="M94" s="209"/>
      <c r="N94" s="209"/>
      <c r="O94" s="209"/>
      <c r="P94" s="209"/>
      <c r="Q94" s="209"/>
      <c r="R94" s="209"/>
      <c r="S94" s="209"/>
      <c r="T94" s="209"/>
      <c r="U94" s="209"/>
      <c r="V94" s="209"/>
      <c r="W94" s="209"/>
      <c r="X94" s="209"/>
      <c r="Y94" s="209"/>
      <c r="Z94" s="209"/>
      <c r="AA94" s="209"/>
      <c r="AB94" s="209"/>
      <c r="AC94" s="209"/>
      <c r="AD94" s="209"/>
      <c r="AE94" s="209"/>
      <c r="AF94" s="209"/>
      <c r="AG94" s="209"/>
      <c r="AH94" s="209"/>
      <c r="AI94" s="209"/>
      <c r="AJ94" s="209"/>
      <c r="AK94" s="209"/>
      <c r="AL94" s="209"/>
      <c r="AM94" s="209"/>
      <c r="AN94" s="209"/>
      <c r="AO94" s="209"/>
      <c r="AP94" s="209"/>
      <c r="AQ94" s="209"/>
      <c r="AR94" s="209"/>
      <c r="AS94" s="209"/>
      <c r="AT94" s="209"/>
      <c r="AU94" s="209"/>
      <c r="AV94" s="209"/>
      <c r="AW94" s="215"/>
      <c r="AX94" s="215"/>
      <c r="AY94" s="215"/>
      <c r="AZ94" s="215"/>
      <c r="BA94" s="215"/>
      <c r="BB94" s="215"/>
      <c r="BC94" s="215"/>
      <c r="BD94" s="215"/>
      <c r="BE94" s="215"/>
      <c r="BF94" s="215"/>
      <c r="BG94" s="215"/>
      <c r="BH94" s="215"/>
      <c r="BI94" s="215"/>
      <c r="BJ94" s="215"/>
      <c r="BK94" s="215"/>
      <c r="BL94" s="215"/>
      <c r="BM94" s="215"/>
      <c r="BN94" s="215"/>
      <c r="BO94" s="215"/>
      <c r="BP94" s="215"/>
      <c r="BQ94" s="215"/>
      <c r="BR94" s="215"/>
      <c r="BS94" s="215"/>
      <c r="BT94" s="215"/>
      <c r="BU94" s="215"/>
      <c r="BV94" s="215"/>
      <c r="BW94" s="215"/>
      <c r="BX94" s="215"/>
      <c r="BY94" s="215"/>
      <c r="BZ94" s="215"/>
    </row>
    <row r="95" spans="1:78" x14ac:dyDescent="0.25">
      <c r="A95" s="213"/>
      <c r="B95" s="213"/>
      <c r="C95" s="213"/>
      <c r="D95" s="213"/>
      <c r="E95" s="213"/>
      <c r="F95" s="213"/>
      <c r="G95" s="213"/>
      <c r="H95" s="213"/>
      <c r="I95" s="213"/>
      <c r="J95" s="213"/>
      <c r="K95" s="213"/>
      <c r="L95" s="213"/>
      <c r="M95" s="213"/>
      <c r="N95" s="213"/>
      <c r="O95" s="213"/>
      <c r="P95" s="213"/>
      <c r="Q95" s="213"/>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5"/>
      <c r="AX95" s="215"/>
      <c r="AY95" s="215"/>
      <c r="AZ95" s="215"/>
      <c r="BA95" s="215"/>
      <c r="BB95" s="215"/>
      <c r="BC95" s="215"/>
      <c r="BD95" s="215"/>
      <c r="BE95" s="215"/>
      <c r="BF95" s="215"/>
      <c r="BG95" s="215"/>
      <c r="BH95" s="215"/>
      <c r="BI95" s="215"/>
      <c r="BJ95" s="215"/>
      <c r="BK95" s="215"/>
      <c r="BL95" s="215"/>
      <c r="BM95" s="215"/>
      <c r="BN95" s="215"/>
      <c r="BO95" s="215"/>
      <c r="BP95" s="215"/>
      <c r="BQ95" s="215"/>
      <c r="BR95" s="215"/>
      <c r="BS95" s="215"/>
      <c r="BT95" s="215"/>
      <c r="BU95" s="215"/>
      <c r="BV95" s="215"/>
      <c r="BW95" s="215"/>
      <c r="BX95" s="215"/>
      <c r="BY95" s="215"/>
      <c r="BZ95" s="215"/>
    </row>
    <row r="96" spans="1:78" x14ac:dyDescent="0.25">
      <c r="A96" s="213"/>
      <c r="B96" s="213"/>
      <c r="C96" s="213"/>
      <c r="D96" s="213"/>
      <c r="E96" s="213"/>
      <c r="F96" s="213"/>
      <c r="G96" s="213"/>
      <c r="H96" s="213"/>
      <c r="I96" s="213"/>
      <c r="J96" s="213"/>
      <c r="K96" s="213"/>
      <c r="L96" s="213"/>
      <c r="M96" s="213"/>
      <c r="N96" s="213"/>
      <c r="O96" s="213"/>
      <c r="P96" s="213"/>
      <c r="Q96" s="213"/>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5"/>
      <c r="AX96" s="215"/>
      <c r="AY96" s="215"/>
      <c r="AZ96" s="215"/>
      <c r="BA96" s="215"/>
      <c r="BB96" s="215"/>
      <c r="BC96" s="215"/>
      <c r="BD96" s="215"/>
      <c r="BE96" s="215"/>
      <c r="BF96" s="215"/>
      <c r="BG96" s="215"/>
      <c r="BH96" s="215"/>
      <c r="BI96" s="215"/>
      <c r="BJ96" s="215"/>
      <c r="BK96" s="215"/>
      <c r="BL96" s="215"/>
      <c r="BM96" s="215"/>
      <c r="BN96" s="215"/>
      <c r="BO96" s="215"/>
      <c r="BP96" s="215"/>
      <c r="BQ96" s="215"/>
      <c r="BR96" s="215"/>
      <c r="BS96" s="215"/>
      <c r="BT96" s="215"/>
      <c r="BU96" s="215"/>
      <c r="BV96" s="215"/>
      <c r="BW96" s="215"/>
      <c r="BX96" s="215"/>
      <c r="BY96" s="215"/>
      <c r="BZ96" s="215"/>
    </row>
    <row r="97" spans="1:78" x14ac:dyDescent="0.25">
      <c r="A97" s="213"/>
      <c r="B97" s="213"/>
      <c r="C97" s="213"/>
      <c r="D97" s="213"/>
      <c r="E97" s="213"/>
      <c r="F97" s="213"/>
      <c r="G97" s="213"/>
      <c r="H97" s="213"/>
      <c r="I97" s="213"/>
      <c r="J97" s="213"/>
      <c r="K97" s="213"/>
      <c r="L97" s="213"/>
      <c r="M97" s="213"/>
      <c r="N97" s="213"/>
      <c r="O97" s="213"/>
      <c r="P97" s="213"/>
      <c r="Q97" s="213"/>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5"/>
      <c r="AX97" s="215"/>
      <c r="AY97" s="215"/>
      <c r="AZ97" s="215"/>
      <c r="BA97" s="215"/>
      <c r="BB97" s="215"/>
      <c r="BC97" s="215"/>
      <c r="BD97" s="215"/>
      <c r="BE97" s="215"/>
      <c r="BF97" s="215"/>
      <c r="BG97" s="215"/>
      <c r="BH97" s="215"/>
      <c r="BI97" s="215"/>
      <c r="BJ97" s="215"/>
      <c r="BK97" s="215"/>
      <c r="BL97" s="215"/>
      <c r="BM97" s="215"/>
      <c r="BN97" s="215"/>
      <c r="BO97" s="215"/>
      <c r="BP97" s="215"/>
      <c r="BQ97" s="215"/>
      <c r="BR97" s="215"/>
      <c r="BS97" s="215"/>
      <c r="BT97" s="215"/>
      <c r="BU97" s="215"/>
      <c r="BV97" s="215"/>
      <c r="BW97" s="215"/>
      <c r="BX97" s="215"/>
      <c r="BY97" s="215"/>
      <c r="BZ97" s="215"/>
    </row>
    <row r="98" spans="1:78" x14ac:dyDescent="0.25">
      <c r="A98" s="209"/>
      <c r="B98" s="209"/>
      <c r="C98" s="209"/>
      <c r="D98" s="209"/>
      <c r="E98" s="209"/>
      <c r="F98" s="209"/>
      <c r="G98" s="209"/>
      <c r="H98" s="209"/>
      <c r="I98" s="209"/>
      <c r="J98" s="209"/>
      <c r="K98" s="209"/>
      <c r="L98" s="209"/>
      <c r="M98" s="209"/>
      <c r="N98" s="209"/>
      <c r="O98" s="209"/>
      <c r="P98" s="209"/>
      <c r="Q98" s="209"/>
      <c r="R98" s="209"/>
      <c r="S98" s="209"/>
      <c r="T98" s="209"/>
      <c r="U98" s="209"/>
      <c r="V98" s="209"/>
      <c r="W98" s="209"/>
      <c r="X98" s="209"/>
      <c r="Y98" s="209"/>
      <c r="Z98" s="209"/>
      <c r="AA98" s="209"/>
      <c r="AB98" s="209"/>
      <c r="AC98" s="209"/>
      <c r="AD98" s="209"/>
      <c r="AE98" s="209"/>
      <c r="AF98" s="209"/>
      <c r="AG98" s="209"/>
      <c r="AH98" s="209"/>
      <c r="AI98" s="209"/>
      <c r="AJ98" s="209"/>
      <c r="AK98" s="209"/>
      <c r="AL98" s="209"/>
      <c r="AM98" s="209"/>
      <c r="AN98" s="209"/>
      <c r="AO98" s="209"/>
      <c r="AP98" s="209"/>
      <c r="AQ98" s="209"/>
      <c r="AR98" s="209"/>
      <c r="AS98" s="209"/>
      <c r="AT98" s="209"/>
      <c r="AU98" s="209"/>
      <c r="AV98" s="209"/>
      <c r="AW98" s="215"/>
      <c r="AX98" s="215"/>
      <c r="AY98" s="215"/>
      <c r="AZ98" s="215"/>
      <c r="BA98" s="215"/>
      <c r="BB98" s="215"/>
      <c r="BC98" s="215"/>
      <c r="BD98" s="215"/>
      <c r="BE98" s="215"/>
      <c r="BF98" s="215"/>
      <c r="BG98" s="215"/>
      <c r="BH98" s="215"/>
      <c r="BI98" s="215"/>
      <c r="BJ98" s="215"/>
      <c r="BK98" s="215"/>
      <c r="BL98" s="215"/>
      <c r="BM98" s="215"/>
      <c r="BN98" s="215"/>
      <c r="BO98" s="215"/>
      <c r="BP98" s="215"/>
      <c r="BQ98" s="215"/>
      <c r="BR98" s="215"/>
      <c r="BS98" s="215"/>
      <c r="BT98" s="215"/>
      <c r="BU98" s="215"/>
      <c r="BV98" s="215"/>
      <c r="BW98" s="215"/>
      <c r="BX98" s="215"/>
      <c r="BY98" s="215"/>
      <c r="BZ98" s="215"/>
    </row>
    <row r="99" spans="1:78" x14ac:dyDescent="0.25">
      <c r="A99" s="209"/>
      <c r="B99" s="209"/>
      <c r="C99" s="209"/>
      <c r="D99" s="209"/>
      <c r="E99" s="209"/>
      <c r="F99" s="209"/>
      <c r="G99" s="209"/>
      <c r="H99" s="209"/>
      <c r="I99" s="209"/>
      <c r="J99" s="209"/>
      <c r="K99" s="209"/>
      <c r="L99" s="209"/>
      <c r="M99" s="209"/>
      <c r="N99" s="209"/>
      <c r="O99" s="209"/>
      <c r="P99" s="209"/>
      <c r="Q99" s="209"/>
      <c r="R99" s="209"/>
      <c r="S99" s="209"/>
      <c r="T99" s="209"/>
      <c r="U99" s="209"/>
      <c r="V99" s="209"/>
      <c r="W99" s="209"/>
      <c r="X99" s="209"/>
      <c r="Y99" s="209"/>
      <c r="Z99" s="209"/>
      <c r="AA99" s="209"/>
      <c r="AB99" s="209"/>
      <c r="AC99" s="209"/>
      <c r="AD99" s="209"/>
      <c r="AE99" s="209"/>
      <c r="AF99" s="209"/>
      <c r="AG99" s="209"/>
      <c r="AH99" s="209"/>
      <c r="AI99" s="209"/>
      <c r="AJ99" s="209"/>
      <c r="AK99" s="209"/>
      <c r="AL99" s="209"/>
      <c r="AM99" s="209"/>
      <c r="AN99" s="209"/>
      <c r="AO99" s="209"/>
      <c r="AP99" s="209"/>
      <c r="AQ99" s="209"/>
      <c r="AR99" s="209"/>
      <c r="AS99" s="209"/>
      <c r="AT99" s="209"/>
      <c r="AU99" s="209"/>
      <c r="AV99" s="209"/>
      <c r="AW99" s="215"/>
      <c r="AX99" s="215"/>
      <c r="AY99" s="215"/>
      <c r="AZ99" s="215"/>
      <c r="BA99" s="215"/>
      <c r="BB99" s="215"/>
      <c r="BC99" s="215"/>
      <c r="BD99" s="215"/>
      <c r="BE99" s="215"/>
      <c r="BF99" s="215"/>
      <c r="BG99" s="215"/>
      <c r="BH99" s="215"/>
      <c r="BI99" s="215"/>
      <c r="BJ99" s="215"/>
      <c r="BK99" s="215"/>
      <c r="BL99" s="215"/>
      <c r="BM99" s="215"/>
      <c r="BN99" s="215"/>
      <c r="BO99" s="215"/>
      <c r="BP99" s="215"/>
      <c r="BQ99" s="215"/>
      <c r="BR99" s="215"/>
      <c r="BS99" s="215"/>
      <c r="BT99" s="215"/>
      <c r="BU99" s="215"/>
      <c r="BV99" s="215"/>
      <c r="BW99" s="215"/>
      <c r="BX99" s="215"/>
      <c r="BY99" s="215"/>
      <c r="BZ99" s="215"/>
    </row>
    <row r="100" spans="1:78" x14ac:dyDescent="0.25">
      <c r="A100" s="209"/>
      <c r="B100" s="209"/>
      <c r="C100" s="209"/>
      <c r="D100" s="209"/>
      <c r="E100" s="209"/>
      <c r="F100" s="209"/>
      <c r="G100" s="209"/>
      <c r="H100" s="209"/>
      <c r="I100" s="209"/>
      <c r="J100" s="209"/>
      <c r="K100" s="209"/>
      <c r="L100" s="209"/>
      <c r="M100" s="209"/>
      <c r="N100" s="209"/>
      <c r="O100" s="209"/>
      <c r="P100" s="209"/>
      <c r="Q100" s="209"/>
      <c r="R100" s="209"/>
      <c r="S100" s="209"/>
      <c r="T100" s="209"/>
      <c r="U100" s="209"/>
      <c r="V100" s="209"/>
      <c r="W100" s="209"/>
      <c r="X100" s="209"/>
      <c r="Y100" s="209"/>
      <c r="Z100" s="209"/>
      <c r="AA100" s="209"/>
      <c r="AB100" s="209"/>
      <c r="AC100" s="209"/>
      <c r="AD100" s="209"/>
      <c r="AE100" s="209"/>
      <c r="AF100" s="209"/>
      <c r="AG100" s="209"/>
      <c r="AH100" s="209"/>
      <c r="AI100" s="209"/>
      <c r="AJ100" s="209"/>
      <c r="AK100" s="209"/>
      <c r="AL100" s="209"/>
      <c r="AM100" s="209"/>
      <c r="AN100" s="209"/>
      <c r="AO100" s="209"/>
      <c r="AP100" s="209"/>
      <c r="AQ100" s="209"/>
      <c r="AR100" s="209"/>
      <c r="AS100" s="209"/>
      <c r="AT100" s="209"/>
      <c r="AU100" s="209"/>
      <c r="AV100" s="209"/>
      <c r="AW100" s="215"/>
      <c r="AX100" s="215"/>
      <c r="AY100" s="215"/>
      <c r="AZ100" s="215"/>
      <c r="BA100" s="215"/>
      <c r="BB100" s="215"/>
      <c r="BC100" s="215"/>
      <c r="BD100" s="215"/>
      <c r="BE100" s="215"/>
      <c r="BF100" s="215"/>
      <c r="BG100" s="215"/>
      <c r="BH100" s="215"/>
      <c r="BI100" s="215"/>
      <c r="BJ100" s="215"/>
      <c r="BK100" s="215"/>
      <c r="BL100" s="215"/>
      <c r="BM100" s="215"/>
      <c r="BN100" s="215"/>
      <c r="BO100" s="215"/>
      <c r="BP100" s="215"/>
      <c r="BQ100" s="215"/>
      <c r="BR100" s="215"/>
      <c r="BS100" s="215"/>
      <c r="BT100" s="215"/>
      <c r="BU100" s="215"/>
      <c r="BV100" s="215"/>
      <c r="BW100" s="215"/>
      <c r="BX100" s="215"/>
      <c r="BY100" s="215"/>
      <c r="BZ100" s="215"/>
    </row>
    <row r="101" spans="1:78" x14ac:dyDescent="0.25">
      <c r="A101" s="213"/>
      <c r="B101" s="213"/>
      <c r="C101" s="213"/>
      <c r="D101" s="213"/>
      <c r="E101" s="213"/>
      <c r="F101" s="213"/>
      <c r="G101" s="213"/>
      <c r="H101" s="213"/>
      <c r="I101" s="213"/>
      <c r="J101" s="213"/>
      <c r="K101" s="213"/>
      <c r="L101" s="213"/>
      <c r="M101" s="213"/>
      <c r="N101" s="213"/>
      <c r="O101" s="213"/>
      <c r="P101" s="213"/>
      <c r="Q101" s="213"/>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5"/>
      <c r="AX101" s="215"/>
      <c r="AY101" s="215"/>
      <c r="AZ101" s="215"/>
      <c r="BA101" s="215"/>
      <c r="BB101" s="215"/>
      <c r="BC101" s="215"/>
      <c r="BD101" s="215"/>
      <c r="BE101" s="215"/>
      <c r="BF101" s="215"/>
      <c r="BG101" s="215"/>
      <c r="BH101" s="215"/>
      <c r="BI101" s="215"/>
      <c r="BJ101" s="215"/>
      <c r="BK101" s="215"/>
      <c r="BL101" s="215"/>
      <c r="BM101" s="215"/>
      <c r="BN101" s="215"/>
      <c r="BO101" s="215"/>
      <c r="BP101" s="215"/>
      <c r="BQ101" s="215"/>
      <c r="BR101" s="215"/>
      <c r="BS101" s="215"/>
      <c r="BT101" s="215"/>
      <c r="BU101" s="215"/>
      <c r="BV101" s="215"/>
      <c r="BW101" s="215"/>
      <c r="BX101" s="215"/>
      <c r="BY101" s="215"/>
      <c r="BZ101" s="215"/>
    </row>
    <row r="102" spans="1:78" x14ac:dyDescent="0.25">
      <c r="A102" s="213"/>
      <c r="B102" s="213"/>
      <c r="C102" s="213"/>
      <c r="D102" s="213"/>
      <c r="E102" s="213"/>
      <c r="F102" s="213"/>
      <c r="G102" s="213"/>
      <c r="H102" s="213"/>
      <c r="I102" s="213"/>
      <c r="J102" s="213"/>
      <c r="K102" s="213"/>
      <c r="L102" s="213"/>
      <c r="M102" s="213"/>
      <c r="N102" s="213"/>
      <c r="O102" s="213"/>
      <c r="P102" s="213"/>
      <c r="Q102" s="213"/>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5"/>
      <c r="AX102" s="215"/>
      <c r="AY102" s="215"/>
      <c r="AZ102" s="215"/>
      <c r="BA102" s="215"/>
      <c r="BB102" s="215"/>
      <c r="BC102" s="215"/>
      <c r="BD102" s="215"/>
      <c r="BE102" s="215"/>
      <c r="BF102" s="215"/>
      <c r="BG102" s="215"/>
      <c r="BH102" s="215"/>
      <c r="BI102" s="215"/>
      <c r="BJ102" s="215"/>
      <c r="BK102" s="215"/>
      <c r="BL102" s="215"/>
      <c r="BM102" s="215"/>
      <c r="BN102" s="215"/>
      <c r="BO102" s="215"/>
      <c r="BP102" s="215"/>
      <c r="BQ102" s="215"/>
      <c r="BR102" s="215"/>
      <c r="BS102" s="215"/>
      <c r="BT102" s="215"/>
      <c r="BU102" s="215"/>
      <c r="BV102" s="215"/>
      <c r="BW102" s="215"/>
      <c r="BX102" s="215"/>
      <c r="BY102" s="215"/>
      <c r="BZ102" s="215"/>
    </row>
    <row r="103" spans="1:78" x14ac:dyDescent="0.25">
      <c r="A103" s="213"/>
      <c r="B103" s="213"/>
      <c r="C103" s="213"/>
      <c r="D103" s="213"/>
      <c r="E103" s="213"/>
      <c r="F103" s="213"/>
      <c r="G103" s="213"/>
      <c r="H103" s="213"/>
      <c r="I103" s="213"/>
      <c r="J103" s="213"/>
      <c r="K103" s="213"/>
      <c r="L103" s="213"/>
      <c r="M103" s="213"/>
      <c r="N103" s="213"/>
      <c r="O103" s="213"/>
      <c r="P103" s="213"/>
      <c r="Q103" s="213"/>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5"/>
      <c r="AX103" s="215"/>
      <c r="AY103" s="215"/>
      <c r="AZ103" s="215"/>
      <c r="BA103" s="215"/>
      <c r="BB103" s="215"/>
      <c r="BC103" s="215"/>
      <c r="BD103" s="215"/>
      <c r="BE103" s="215"/>
      <c r="BF103" s="215"/>
      <c r="BG103" s="215"/>
      <c r="BH103" s="215"/>
      <c r="BI103" s="215"/>
      <c r="BJ103" s="215"/>
      <c r="BK103" s="215"/>
      <c r="BL103" s="215"/>
      <c r="BM103" s="215"/>
      <c r="BN103" s="215"/>
      <c r="BO103" s="215"/>
      <c r="BP103" s="215"/>
      <c r="BQ103" s="215"/>
      <c r="BR103" s="215"/>
      <c r="BS103" s="215"/>
      <c r="BT103" s="215"/>
      <c r="BU103" s="215"/>
      <c r="BV103" s="215"/>
      <c r="BW103" s="215"/>
      <c r="BX103" s="215"/>
      <c r="BY103" s="215"/>
      <c r="BZ103" s="215"/>
    </row>
    <row r="104" spans="1:78" x14ac:dyDescent="0.25">
      <c r="A104" s="209"/>
      <c r="B104" s="209"/>
      <c r="C104" s="209"/>
      <c r="D104" s="209"/>
      <c r="E104" s="209"/>
      <c r="F104" s="209"/>
      <c r="G104" s="209"/>
      <c r="H104" s="209"/>
      <c r="I104" s="209"/>
      <c r="J104" s="209"/>
      <c r="K104" s="209"/>
      <c r="L104" s="209"/>
      <c r="M104" s="209"/>
      <c r="N104" s="209"/>
      <c r="O104" s="209"/>
      <c r="P104" s="209"/>
      <c r="Q104" s="209"/>
      <c r="R104" s="209"/>
      <c r="S104" s="209"/>
      <c r="T104" s="209"/>
      <c r="U104" s="209"/>
      <c r="V104" s="209"/>
      <c r="W104" s="209"/>
      <c r="X104" s="209"/>
      <c r="Y104" s="209"/>
      <c r="Z104" s="209"/>
      <c r="AA104" s="209"/>
      <c r="AB104" s="209"/>
      <c r="AC104" s="209"/>
      <c r="AD104" s="209"/>
      <c r="AE104" s="209"/>
      <c r="AF104" s="209"/>
      <c r="AG104" s="209"/>
      <c r="AH104" s="209"/>
      <c r="AI104" s="209"/>
      <c r="AJ104" s="209"/>
      <c r="AK104" s="209"/>
      <c r="AL104" s="209"/>
      <c r="AM104" s="209"/>
      <c r="AN104" s="209"/>
      <c r="AO104" s="209"/>
      <c r="AP104" s="209"/>
      <c r="AQ104" s="209"/>
      <c r="AR104" s="209"/>
      <c r="AS104" s="209"/>
      <c r="AT104" s="209"/>
      <c r="AU104" s="209"/>
      <c r="AV104" s="209"/>
      <c r="AW104" s="215"/>
      <c r="AX104" s="215"/>
      <c r="AY104" s="215"/>
      <c r="AZ104" s="215"/>
      <c r="BA104" s="215"/>
      <c r="BB104" s="215"/>
      <c r="BC104" s="215"/>
      <c r="BD104" s="215"/>
      <c r="BE104" s="215"/>
      <c r="BF104" s="215"/>
      <c r="BG104" s="215"/>
      <c r="BH104" s="215"/>
      <c r="BI104" s="215"/>
      <c r="BJ104" s="215"/>
      <c r="BK104" s="215"/>
      <c r="BL104" s="215"/>
      <c r="BM104" s="215"/>
      <c r="BN104" s="215"/>
      <c r="BO104" s="215"/>
      <c r="BP104" s="215"/>
      <c r="BQ104" s="215"/>
      <c r="BR104" s="215"/>
      <c r="BS104" s="215"/>
      <c r="BT104" s="215"/>
      <c r="BU104" s="215"/>
      <c r="BV104" s="215"/>
      <c r="BW104" s="215"/>
      <c r="BX104" s="215"/>
      <c r="BY104" s="215"/>
      <c r="BZ104" s="215"/>
    </row>
    <row r="105" spans="1:78" x14ac:dyDescent="0.25">
      <c r="A105" s="213"/>
      <c r="B105" s="213"/>
      <c r="C105" s="213"/>
      <c r="D105" s="213"/>
      <c r="E105" s="213"/>
      <c r="F105" s="213"/>
      <c r="G105" s="213"/>
      <c r="H105" s="213"/>
      <c r="I105" s="213"/>
      <c r="J105" s="213"/>
      <c r="K105" s="213"/>
      <c r="L105" s="213"/>
      <c r="M105" s="213"/>
      <c r="N105" s="213"/>
      <c r="O105" s="213"/>
      <c r="P105" s="213"/>
      <c r="Q105" s="213"/>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5"/>
      <c r="AX105" s="215"/>
      <c r="AY105" s="215"/>
      <c r="AZ105" s="215"/>
      <c r="BA105" s="215"/>
      <c r="BB105" s="215"/>
      <c r="BC105" s="215"/>
      <c r="BD105" s="215"/>
      <c r="BE105" s="215"/>
      <c r="BF105" s="215"/>
      <c r="BG105" s="215"/>
      <c r="BH105" s="215"/>
      <c r="BI105" s="215"/>
      <c r="BJ105" s="215"/>
      <c r="BK105" s="215"/>
      <c r="BL105" s="215"/>
      <c r="BM105" s="215"/>
      <c r="BN105" s="215"/>
      <c r="BO105" s="215"/>
      <c r="BP105" s="215"/>
      <c r="BQ105" s="215"/>
      <c r="BR105" s="215"/>
      <c r="BS105" s="215"/>
      <c r="BT105" s="215"/>
      <c r="BU105" s="215"/>
      <c r="BV105" s="215"/>
      <c r="BW105" s="215"/>
      <c r="BX105" s="215"/>
      <c r="BY105" s="215"/>
      <c r="BZ105" s="215"/>
    </row>
    <row r="106" spans="1:78" x14ac:dyDescent="0.25">
      <c r="A106" s="213"/>
      <c r="B106" s="213"/>
      <c r="C106" s="213"/>
      <c r="D106" s="213"/>
      <c r="E106" s="213"/>
      <c r="F106" s="213"/>
      <c r="G106" s="213"/>
      <c r="H106" s="213"/>
      <c r="I106" s="213"/>
      <c r="J106" s="213"/>
      <c r="K106" s="213"/>
      <c r="L106" s="213"/>
      <c r="M106" s="213"/>
      <c r="N106" s="213"/>
      <c r="O106" s="213"/>
      <c r="P106" s="213"/>
      <c r="Q106" s="213"/>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5"/>
      <c r="AX106" s="215"/>
      <c r="AY106" s="215"/>
      <c r="AZ106" s="215"/>
      <c r="BA106" s="215"/>
      <c r="BB106" s="215"/>
      <c r="BC106" s="215"/>
      <c r="BD106" s="215"/>
      <c r="BE106" s="215"/>
      <c r="BF106" s="215"/>
      <c r="BG106" s="215"/>
      <c r="BH106" s="215"/>
      <c r="BI106" s="215"/>
      <c r="BJ106" s="215"/>
      <c r="BK106" s="215"/>
      <c r="BL106" s="215"/>
      <c r="BM106" s="215"/>
      <c r="BN106" s="215"/>
      <c r="BO106" s="215"/>
      <c r="BP106" s="215"/>
      <c r="BQ106" s="215"/>
      <c r="BR106" s="215"/>
      <c r="BS106" s="215"/>
      <c r="BT106" s="215"/>
      <c r="BU106" s="215"/>
      <c r="BV106" s="215"/>
      <c r="BW106" s="215"/>
      <c r="BX106" s="215"/>
      <c r="BY106" s="215"/>
      <c r="BZ106" s="215"/>
    </row>
    <row r="107" spans="1:78" x14ac:dyDescent="0.25">
      <c r="A107" s="213"/>
      <c r="B107" s="213"/>
      <c r="C107" s="213"/>
      <c r="D107" s="213"/>
      <c r="E107" s="213"/>
      <c r="F107" s="213"/>
      <c r="G107" s="213"/>
      <c r="H107" s="213"/>
      <c r="I107" s="213"/>
      <c r="J107" s="213"/>
      <c r="K107" s="213"/>
      <c r="L107" s="213"/>
      <c r="M107" s="213"/>
      <c r="N107" s="213"/>
      <c r="O107" s="213"/>
      <c r="P107" s="213"/>
      <c r="Q107" s="213"/>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5"/>
      <c r="AX107" s="215"/>
      <c r="AY107" s="215"/>
      <c r="AZ107" s="215"/>
      <c r="BA107" s="215"/>
      <c r="BB107" s="215"/>
      <c r="BC107" s="215"/>
      <c r="BD107" s="215"/>
      <c r="BE107" s="215"/>
      <c r="BF107" s="215"/>
      <c r="BG107" s="215"/>
      <c r="BH107" s="215"/>
      <c r="BI107" s="215"/>
      <c r="BJ107" s="215"/>
      <c r="BK107" s="215"/>
      <c r="BL107" s="215"/>
      <c r="BM107" s="215"/>
      <c r="BN107" s="215"/>
      <c r="BO107" s="215"/>
      <c r="BP107" s="215"/>
      <c r="BQ107" s="215"/>
      <c r="BR107" s="215"/>
      <c r="BS107" s="215"/>
      <c r="BT107" s="215"/>
      <c r="BU107" s="215"/>
      <c r="BV107" s="215"/>
      <c r="BW107" s="215"/>
      <c r="BX107" s="215"/>
      <c r="BY107" s="215"/>
      <c r="BZ107" s="215"/>
    </row>
    <row r="108" spans="1:78" x14ac:dyDescent="0.25">
      <c r="A108" s="209"/>
      <c r="B108" s="209"/>
      <c r="C108" s="209"/>
      <c r="D108" s="209"/>
      <c r="E108" s="209"/>
      <c r="F108" s="209"/>
      <c r="G108" s="209"/>
      <c r="H108" s="209"/>
      <c r="I108" s="209"/>
      <c r="J108" s="209"/>
      <c r="K108" s="209"/>
      <c r="L108" s="209"/>
      <c r="M108" s="209"/>
      <c r="N108" s="209"/>
      <c r="O108" s="209"/>
      <c r="P108" s="209"/>
      <c r="Q108" s="209"/>
      <c r="R108" s="209"/>
      <c r="S108" s="209"/>
      <c r="T108" s="209"/>
      <c r="U108" s="209"/>
      <c r="V108" s="209"/>
      <c r="W108" s="209"/>
      <c r="X108" s="209"/>
      <c r="Y108" s="209"/>
      <c r="Z108" s="209"/>
      <c r="AA108" s="209"/>
      <c r="AB108" s="209"/>
      <c r="AC108" s="209"/>
      <c r="AD108" s="209"/>
      <c r="AE108" s="209"/>
      <c r="AF108" s="209"/>
      <c r="AG108" s="209"/>
      <c r="AH108" s="209"/>
      <c r="AI108" s="209"/>
      <c r="AJ108" s="209"/>
      <c r="AK108" s="209"/>
      <c r="AL108" s="209"/>
      <c r="AM108" s="209"/>
      <c r="AN108" s="209"/>
      <c r="AO108" s="209"/>
      <c r="AP108" s="209"/>
      <c r="AQ108" s="209"/>
      <c r="AR108" s="209"/>
      <c r="AS108" s="209"/>
      <c r="AT108" s="209"/>
      <c r="AU108" s="209"/>
      <c r="AV108" s="209"/>
      <c r="AW108" s="215"/>
      <c r="AX108" s="215"/>
      <c r="AY108" s="215"/>
      <c r="AZ108" s="215"/>
      <c r="BA108" s="215"/>
      <c r="BB108" s="215"/>
      <c r="BC108" s="215"/>
      <c r="BD108" s="215"/>
      <c r="BE108" s="215"/>
      <c r="BF108" s="215"/>
      <c r="BG108" s="215"/>
      <c r="BH108" s="215"/>
      <c r="BI108" s="215"/>
      <c r="BJ108" s="215"/>
      <c r="BK108" s="215"/>
      <c r="BL108" s="215"/>
      <c r="BM108" s="215"/>
      <c r="BN108" s="215"/>
      <c r="BO108" s="215"/>
      <c r="BP108" s="215"/>
      <c r="BQ108" s="215"/>
      <c r="BR108" s="215"/>
      <c r="BS108" s="215"/>
      <c r="BT108" s="215"/>
      <c r="BU108" s="215"/>
      <c r="BV108" s="215"/>
      <c r="BW108" s="215"/>
      <c r="BX108" s="215"/>
      <c r="BY108" s="215"/>
      <c r="BZ108" s="215"/>
    </row>
    <row r="109" spans="1:78" x14ac:dyDescent="0.25">
      <c r="A109" s="209"/>
      <c r="B109" s="209"/>
      <c r="C109" s="209"/>
      <c r="D109" s="209"/>
      <c r="E109" s="209"/>
      <c r="F109" s="209"/>
      <c r="G109" s="209"/>
      <c r="H109" s="209"/>
      <c r="I109" s="209"/>
      <c r="J109" s="209"/>
      <c r="K109" s="209"/>
      <c r="L109" s="209"/>
      <c r="M109" s="209"/>
      <c r="N109" s="209"/>
      <c r="O109" s="209"/>
      <c r="P109" s="209"/>
      <c r="Q109" s="209"/>
      <c r="R109" s="209"/>
      <c r="S109" s="209"/>
      <c r="T109" s="209"/>
      <c r="U109" s="209"/>
      <c r="V109" s="209"/>
      <c r="W109" s="209"/>
      <c r="X109" s="209"/>
      <c r="Y109" s="209"/>
      <c r="Z109" s="209"/>
      <c r="AA109" s="209"/>
      <c r="AB109" s="209"/>
      <c r="AC109" s="209"/>
      <c r="AD109" s="209"/>
      <c r="AE109" s="209"/>
      <c r="AF109" s="209"/>
      <c r="AG109" s="209"/>
      <c r="AH109" s="209"/>
      <c r="AI109" s="209"/>
      <c r="AJ109" s="209"/>
      <c r="AK109" s="209"/>
      <c r="AL109" s="209"/>
      <c r="AM109" s="209"/>
      <c r="AN109" s="209"/>
      <c r="AO109" s="209"/>
      <c r="AP109" s="209"/>
      <c r="AQ109" s="209"/>
      <c r="AR109" s="209"/>
      <c r="AS109" s="209"/>
      <c r="AT109" s="209"/>
      <c r="AU109" s="209"/>
      <c r="AV109" s="209"/>
      <c r="AW109" s="215"/>
      <c r="AX109" s="215"/>
      <c r="AY109" s="215"/>
      <c r="AZ109" s="215"/>
      <c r="BA109" s="215"/>
      <c r="BB109" s="215"/>
      <c r="BC109" s="215"/>
      <c r="BD109" s="215"/>
      <c r="BE109" s="215"/>
      <c r="BF109" s="215"/>
      <c r="BG109" s="215"/>
      <c r="BH109" s="215"/>
      <c r="BI109" s="215"/>
      <c r="BJ109" s="215"/>
      <c r="BK109" s="215"/>
      <c r="BL109" s="215"/>
      <c r="BM109" s="215"/>
      <c r="BN109" s="215"/>
      <c r="BO109" s="215"/>
      <c r="BP109" s="215"/>
      <c r="BQ109" s="215"/>
      <c r="BR109" s="215"/>
      <c r="BS109" s="215"/>
      <c r="BT109" s="215"/>
      <c r="BU109" s="215"/>
      <c r="BV109" s="215"/>
      <c r="BW109" s="215"/>
      <c r="BX109" s="215"/>
      <c r="BY109" s="215"/>
      <c r="BZ109" s="215"/>
    </row>
    <row r="110" spans="1:78" x14ac:dyDescent="0.25">
      <c r="A110" s="209"/>
      <c r="B110" s="209"/>
      <c r="C110" s="209"/>
      <c r="D110" s="209"/>
      <c r="E110" s="209"/>
      <c r="F110" s="209"/>
      <c r="G110" s="209"/>
      <c r="H110" s="209"/>
      <c r="I110" s="209"/>
      <c r="J110" s="209"/>
      <c r="K110" s="209"/>
      <c r="L110" s="209"/>
      <c r="M110" s="209"/>
      <c r="N110" s="209"/>
      <c r="O110" s="209"/>
      <c r="P110" s="209"/>
      <c r="Q110" s="209"/>
      <c r="R110" s="209"/>
      <c r="S110" s="209"/>
      <c r="T110" s="209"/>
      <c r="U110" s="209"/>
      <c r="V110" s="209"/>
      <c r="W110" s="209"/>
      <c r="X110" s="209"/>
      <c r="Y110" s="209"/>
      <c r="Z110" s="209"/>
      <c r="AA110" s="209"/>
      <c r="AB110" s="209"/>
      <c r="AC110" s="209"/>
      <c r="AD110" s="209"/>
      <c r="AE110" s="209"/>
      <c r="AF110" s="209"/>
      <c r="AG110" s="209"/>
      <c r="AH110" s="209"/>
      <c r="AI110" s="209"/>
      <c r="AJ110" s="209"/>
      <c r="AK110" s="209"/>
      <c r="AL110" s="209"/>
      <c r="AM110" s="209"/>
      <c r="AN110" s="209"/>
      <c r="AO110" s="209"/>
      <c r="AP110" s="209"/>
      <c r="AQ110" s="209"/>
      <c r="AR110" s="209"/>
      <c r="AS110" s="209"/>
      <c r="AT110" s="209"/>
      <c r="AU110" s="209"/>
      <c r="AV110" s="209"/>
      <c r="AW110" s="215"/>
      <c r="AX110" s="215"/>
      <c r="AY110" s="215"/>
      <c r="AZ110" s="215"/>
      <c r="BA110" s="215"/>
      <c r="BB110" s="215"/>
      <c r="BC110" s="215"/>
      <c r="BD110" s="215"/>
      <c r="BE110" s="215"/>
      <c r="BF110" s="215"/>
      <c r="BG110" s="215"/>
      <c r="BH110" s="215"/>
      <c r="BI110" s="215"/>
      <c r="BJ110" s="215"/>
      <c r="BK110" s="215"/>
      <c r="BL110" s="215"/>
      <c r="BM110" s="215"/>
      <c r="BN110" s="215"/>
      <c r="BO110" s="215"/>
      <c r="BP110" s="215"/>
      <c r="BQ110" s="215"/>
      <c r="BR110" s="215"/>
      <c r="BS110" s="215"/>
      <c r="BT110" s="215"/>
      <c r="BU110" s="215"/>
      <c r="BV110" s="215"/>
      <c r="BW110" s="215"/>
      <c r="BX110" s="215"/>
      <c r="BY110" s="215"/>
      <c r="BZ110" s="215"/>
    </row>
    <row r="111" spans="1:78" x14ac:dyDescent="0.25">
      <c r="A111" s="213"/>
      <c r="B111" s="213"/>
      <c r="C111" s="213"/>
      <c r="D111" s="213"/>
      <c r="E111" s="213"/>
      <c r="F111" s="213"/>
      <c r="G111" s="213"/>
      <c r="H111" s="213"/>
      <c r="I111" s="213"/>
      <c r="J111" s="213"/>
      <c r="K111" s="213"/>
      <c r="L111" s="213"/>
      <c r="M111" s="213"/>
      <c r="N111" s="213"/>
      <c r="O111" s="213"/>
      <c r="P111" s="213"/>
      <c r="Q111" s="213"/>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5"/>
      <c r="AX111" s="215"/>
      <c r="AY111" s="215"/>
      <c r="AZ111" s="215"/>
      <c r="BA111" s="215"/>
      <c r="BB111" s="215"/>
      <c r="BC111" s="215"/>
      <c r="BD111" s="215"/>
      <c r="BE111" s="215"/>
      <c r="BF111" s="215"/>
      <c r="BG111" s="215"/>
      <c r="BH111" s="215"/>
      <c r="BI111" s="215"/>
      <c r="BJ111" s="215"/>
      <c r="BK111" s="215"/>
      <c r="BL111" s="215"/>
      <c r="BM111" s="215"/>
      <c r="BN111" s="215"/>
      <c r="BO111" s="215"/>
      <c r="BP111" s="215"/>
      <c r="BQ111" s="215"/>
      <c r="BR111" s="215"/>
      <c r="BS111" s="215"/>
      <c r="BT111" s="215"/>
      <c r="BU111" s="215"/>
      <c r="BV111" s="215"/>
      <c r="BW111" s="215"/>
      <c r="BX111" s="215"/>
      <c r="BY111" s="215"/>
      <c r="BZ111" s="215"/>
    </row>
    <row r="112" spans="1:78" x14ac:dyDescent="0.25">
      <c r="A112" s="213"/>
      <c r="B112" s="213"/>
      <c r="C112" s="213"/>
      <c r="D112" s="213"/>
      <c r="E112" s="213"/>
      <c r="F112" s="213"/>
      <c r="G112" s="213"/>
      <c r="H112" s="213"/>
      <c r="I112" s="213"/>
      <c r="J112" s="213"/>
      <c r="K112" s="213"/>
      <c r="L112" s="213"/>
      <c r="M112" s="213"/>
      <c r="N112" s="213"/>
      <c r="O112" s="213"/>
      <c r="P112" s="213"/>
      <c r="Q112" s="213"/>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5"/>
      <c r="AX112" s="215"/>
      <c r="AY112" s="215"/>
      <c r="AZ112" s="215"/>
      <c r="BA112" s="215"/>
      <c r="BB112" s="215"/>
      <c r="BC112" s="215"/>
      <c r="BD112" s="215"/>
      <c r="BE112" s="215"/>
      <c r="BF112" s="215"/>
      <c r="BG112" s="215"/>
      <c r="BH112" s="215"/>
      <c r="BI112" s="215"/>
      <c r="BJ112" s="215"/>
      <c r="BK112" s="215"/>
      <c r="BL112" s="215"/>
      <c r="BM112" s="215"/>
      <c r="BN112" s="215"/>
      <c r="BO112" s="215"/>
      <c r="BP112" s="215"/>
      <c r="BQ112" s="215"/>
      <c r="BR112" s="215"/>
      <c r="BS112" s="215"/>
      <c r="BT112" s="215"/>
      <c r="BU112" s="215"/>
      <c r="BV112" s="215"/>
      <c r="BW112" s="215"/>
      <c r="BX112" s="215"/>
      <c r="BY112" s="215"/>
      <c r="BZ112" s="215"/>
    </row>
    <row r="113" spans="1:78" x14ac:dyDescent="0.25">
      <c r="A113" s="213"/>
      <c r="B113" s="213"/>
      <c r="C113" s="213"/>
      <c r="D113" s="213"/>
      <c r="E113" s="213"/>
      <c r="F113" s="213"/>
      <c r="G113" s="213"/>
      <c r="H113" s="213"/>
      <c r="I113" s="213"/>
      <c r="J113" s="213"/>
      <c r="K113" s="213"/>
      <c r="L113" s="213"/>
      <c r="M113" s="213"/>
      <c r="N113" s="213"/>
      <c r="O113" s="213"/>
      <c r="P113" s="213"/>
      <c r="Q113" s="213"/>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5"/>
      <c r="AX113" s="215"/>
      <c r="AY113" s="215"/>
      <c r="AZ113" s="215"/>
      <c r="BA113" s="215"/>
      <c r="BB113" s="215"/>
      <c r="BC113" s="215"/>
      <c r="BD113" s="215"/>
      <c r="BE113" s="215"/>
      <c r="BF113" s="215"/>
      <c r="BG113" s="215"/>
      <c r="BH113" s="215"/>
      <c r="BI113" s="215"/>
      <c r="BJ113" s="215"/>
      <c r="BK113" s="215"/>
      <c r="BL113" s="215"/>
      <c r="BM113" s="215"/>
      <c r="BN113" s="215"/>
      <c r="BO113" s="215"/>
      <c r="BP113" s="215"/>
      <c r="BQ113" s="215"/>
      <c r="BR113" s="215"/>
      <c r="BS113" s="215"/>
      <c r="BT113" s="215"/>
      <c r="BU113" s="215"/>
      <c r="BV113" s="215"/>
      <c r="BW113" s="215"/>
      <c r="BX113" s="215"/>
      <c r="BY113" s="215"/>
      <c r="BZ113" s="215"/>
    </row>
    <row r="114" spans="1:78" x14ac:dyDescent="0.25">
      <c r="A114" s="209"/>
      <c r="B114" s="209"/>
      <c r="C114" s="209"/>
      <c r="D114" s="209"/>
      <c r="E114" s="209"/>
      <c r="F114" s="209"/>
      <c r="G114" s="209"/>
      <c r="H114" s="209"/>
      <c r="I114" s="209"/>
      <c r="J114" s="209"/>
      <c r="K114" s="209"/>
      <c r="L114" s="209"/>
      <c r="M114" s="209"/>
      <c r="N114" s="209"/>
      <c r="O114" s="209"/>
      <c r="P114" s="209"/>
      <c r="Q114" s="209"/>
      <c r="R114" s="209"/>
      <c r="S114" s="209"/>
      <c r="T114" s="209"/>
      <c r="U114" s="209"/>
      <c r="V114" s="209"/>
      <c r="W114" s="209"/>
      <c r="X114" s="209"/>
      <c r="Y114" s="209"/>
      <c r="Z114" s="209"/>
      <c r="AA114" s="209"/>
      <c r="AB114" s="209"/>
      <c r="AC114" s="209"/>
      <c r="AD114" s="209"/>
      <c r="AE114" s="209"/>
      <c r="AF114" s="209"/>
      <c r="AG114" s="209"/>
      <c r="AH114" s="209"/>
      <c r="AI114" s="209"/>
      <c r="AJ114" s="209"/>
      <c r="AK114" s="209"/>
      <c r="AL114" s="209"/>
      <c r="AM114" s="209"/>
      <c r="AN114" s="209"/>
      <c r="AO114" s="209"/>
      <c r="AP114" s="209"/>
      <c r="AQ114" s="209"/>
      <c r="AR114" s="209"/>
      <c r="AS114" s="209"/>
      <c r="AT114" s="209"/>
      <c r="AU114" s="209"/>
      <c r="AV114" s="209"/>
      <c r="AW114" s="215"/>
      <c r="AX114" s="215"/>
      <c r="AY114" s="215"/>
      <c r="AZ114" s="215"/>
      <c r="BA114" s="215"/>
      <c r="BB114" s="215"/>
      <c r="BC114" s="215"/>
      <c r="BD114" s="215"/>
      <c r="BE114" s="215"/>
      <c r="BF114" s="215"/>
      <c r="BG114" s="215"/>
      <c r="BH114" s="215"/>
      <c r="BI114" s="215"/>
      <c r="BJ114" s="215"/>
      <c r="BK114" s="215"/>
      <c r="BL114" s="215"/>
      <c r="BM114" s="215"/>
      <c r="BN114" s="215"/>
      <c r="BO114" s="215"/>
      <c r="BP114" s="215"/>
      <c r="BQ114" s="215"/>
      <c r="BR114" s="215"/>
      <c r="BS114" s="215"/>
      <c r="BT114" s="215"/>
      <c r="BU114" s="215"/>
      <c r="BV114" s="215"/>
      <c r="BW114" s="215"/>
      <c r="BX114" s="215"/>
      <c r="BY114" s="215"/>
      <c r="BZ114" s="215"/>
    </row>
    <row r="115" spans="1:78" x14ac:dyDescent="0.25">
      <c r="A115" s="213"/>
      <c r="B115" s="213"/>
      <c r="C115" s="213"/>
      <c r="D115" s="213"/>
      <c r="E115" s="213"/>
      <c r="F115" s="213"/>
      <c r="G115" s="213"/>
      <c r="H115" s="213"/>
      <c r="I115" s="213"/>
      <c r="J115" s="213"/>
      <c r="K115" s="213"/>
      <c r="L115" s="213"/>
      <c r="M115" s="213"/>
      <c r="N115" s="213"/>
      <c r="O115" s="213"/>
      <c r="P115" s="213"/>
      <c r="Q115" s="213"/>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5"/>
      <c r="AX115" s="215"/>
      <c r="AY115" s="215"/>
      <c r="AZ115" s="215"/>
      <c r="BA115" s="215"/>
      <c r="BB115" s="215"/>
      <c r="BC115" s="215"/>
      <c r="BD115" s="215"/>
      <c r="BE115" s="215"/>
      <c r="BF115" s="215"/>
      <c r="BG115" s="215"/>
      <c r="BH115" s="215"/>
      <c r="BI115" s="215"/>
      <c r="BJ115" s="215"/>
      <c r="BK115" s="215"/>
      <c r="BL115" s="215"/>
      <c r="BM115" s="215"/>
      <c r="BN115" s="215"/>
      <c r="BO115" s="215"/>
      <c r="BP115" s="215"/>
      <c r="BQ115" s="215"/>
      <c r="BR115" s="215"/>
      <c r="BS115" s="215"/>
      <c r="BT115" s="215"/>
      <c r="BU115" s="215"/>
      <c r="BV115" s="215"/>
      <c r="BW115" s="215"/>
      <c r="BX115" s="215"/>
      <c r="BY115" s="215"/>
      <c r="BZ115" s="215"/>
    </row>
    <row r="116" spans="1:78" x14ac:dyDescent="0.25">
      <c r="A116" s="213"/>
      <c r="B116" s="213"/>
      <c r="C116" s="213"/>
      <c r="D116" s="213"/>
      <c r="E116" s="213"/>
      <c r="F116" s="213"/>
      <c r="G116" s="213"/>
      <c r="H116" s="213"/>
      <c r="I116" s="213"/>
      <c r="J116" s="213"/>
      <c r="K116" s="213"/>
      <c r="L116" s="213"/>
      <c r="M116" s="213"/>
      <c r="N116" s="213"/>
      <c r="O116" s="213"/>
      <c r="P116" s="213"/>
      <c r="Q116" s="213"/>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5"/>
      <c r="AX116" s="215"/>
      <c r="AY116" s="215"/>
      <c r="AZ116" s="215"/>
      <c r="BA116" s="215"/>
      <c r="BB116" s="215"/>
      <c r="BC116" s="215"/>
      <c r="BD116" s="215"/>
      <c r="BE116" s="215"/>
      <c r="BF116" s="215"/>
      <c r="BG116" s="215"/>
      <c r="BH116" s="215"/>
      <c r="BI116" s="215"/>
      <c r="BJ116" s="215"/>
      <c r="BK116" s="215"/>
      <c r="BL116" s="215"/>
      <c r="BM116" s="215"/>
      <c r="BN116" s="215"/>
      <c r="BO116" s="215"/>
      <c r="BP116" s="215"/>
      <c r="BQ116" s="215"/>
      <c r="BR116" s="215"/>
      <c r="BS116" s="215"/>
      <c r="BT116" s="215"/>
      <c r="BU116" s="215"/>
      <c r="BV116" s="215"/>
      <c r="BW116" s="215"/>
      <c r="BX116" s="215"/>
      <c r="BY116" s="215"/>
      <c r="BZ116" s="215"/>
    </row>
    <row r="117" spans="1:78" x14ac:dyDescent="0.25">
      <c r="A117" s="213"/>
      <c r="B117" s="213"/>
      <c r="C117" s="213"/>
      <c r="D117" s="213"/>
      <c r="E117" s="213"/>
      <c r="F117" s="213"/>
      <c r="G117" s="213"/>
      <c r="H117" s="213"/>
      <c r="I117" s="213"/>
      <c r="J117" s="213"/>
      <c r="K117" s="213"/>
      <c r="L117" s="213"/>
      <c r="M117" s="213"/>
      <c r="N117" s="213"/>
      <c r="O117" s="213"/>
      <c r="P117" s="213"/>
      <c r="Q117" s="213"/>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5"/>
      <c r="AX117" s="215"/>
      <c r="AY117" s="215"/>
      <c r="AZ117" s="215"/>
      <c r="BA117" s="215"/>
      <c r="BB117" s="215"/>
      <c r="BC117" s="215"/>
      <c r="BD117" s="215"/>
      <c r="BE117" s="215"/>
      <c r="BF117" s="215"/>
      <c r="BG117" s="215"/>
      <c r="BH117" s="215"/>
      <c r="BI117" s="215"/>
      <c r="BJ117" s="215"/>
      <c r="BK117" s="215"/>
      <c r="BL117" s="215"/>
      <c r="BM117" s="215"/>
      <c r="BN117" s="215"/>
      <c r="BO117" s="215"/>
      <c r="BP117" s="215"/>
      <c r="BQ117" s="215"/>
      <c r="BR117" s="215"/>
      <c r="BS117" s="215"/>
      <c r="BT117" s="215"/>
      <c r="BU117" s="215"/>
      <c r="BV117" s="215"/>
      <c r="BW117" s="215"/>
      <c r="BX117" s="215"/>
      <c r="BY117" s="215"/>
      <c r="BZ117" s="215"/>
    </row>
    <row r="118" spans="1:78" x14ac:dyDescent="0.25">
      <c r="A118" s="209"/>
      <c r="B118" s="209"/>
      <c r="C118" s="209"/>
      <c r="D118" s="209"/>
      <c r="E118" s="209"/>
      <c r="F118" s="209"/>
      <c r="G118" s="209"/>
      <c r="H118" s="209"/>
      <c r="I118" s="209"/>
      <c r="J118" s="209"/>
      <c r="K118" s="209"/>
      <c r="L118" s="209"/>
      <c r="M118" s="209"/>
      <c r="N118" s="209"/>
      <c r="O118" s="209"/>
      <c r="P118" s="209"/>
      <c r="Q118" s="209"/>
      <c r="R118" s="209"/>
      <c r="S118" s="209"/>
      <c r="T118" s="209"/>
      <c r="U118" s="209"/>
      <c r="V118" s="209"/>
      <c r="W118" s="209"/>
      <c r="X118" s="209"/>
      <c r="Y118" s="209"/>
      <c r="Z118" s="209"/>
      <c r="AA118" s="209"/>
      <c r="AB118" s="209"/>
      <c r="AC118" s="209"/>
      <c r="AD118" s="209"/>
      <c r="AE118" s="209"/>
      <c r="AF118" s="209"/>
      <c r="AG118" s="209"/>
      <c r="AH118" s="209"/>
      <c r="AI118" s="209"/>
      <c r="AJ118" s="209"/>
      <c r="AK118" s="209"/>
      <c r="AL118" s="209"/>
      <c r="AM118" s="209"/>
      <c r="AN118" s="209"/>
      <c r="AO118" s="209"/>
      <c r="AP118" s="209"/>
      <c r="AQ118" s="209"/>
      <c r="AR118" s="209"/>
      <c r="AS118" s="209"/>
      <c r="AT118" s="209"/>
      <c r="AU118" s="209"/>
      <c r="AV118" s="209"/>
      <c r="AW118" s="215"/>
      <c r="AX118" s="215"/>
      <c r="AY118" s="215"/>
      <c r="AZ118" s="215"/>
      <c r="BA118" s="215"/>
      <c r="BB118" s="215"/>
      <c r="BC118" s="215"/>
      <c r="BD118" s="215"/>
      <c r="BE118" s="215"/>
      <c r="BF118" s="215"/>
      <c r="BG118" s="215"/>
      <c r="BH118" s="215"/>
      <c r="BI118" s="215"/>
      <c r="BJ118" s="215"/>
      <c r="BK118" s="215"/>
      <c r="BL118" s="215"/>
      <c r="BM118" s="215"/>
      <c r="BN118" s="215"/>
      <c r="BO118" s="215"/>
      <c r="BP118" s="215"/>
      <c r="BQ118" s="215"/>
      <c r="BR118" s="215"/>
      <c r="BS118" s="215"/>
      <c r="BT118" s="215"/>
      <c r="BU118" s="215"/>
      <c r="BV118" s="215"/>
      <c r="BW118" s="215"/>
      <c r="BX118" s="215"/>
      <c r="BY118" s="215"/>
      <c r="BZ118" s="215"/>
    </row>
    <row r="119" spans="1:78" x14ac:dyDescent="0.25">
      <c r="A119" s="209"/>
      <c r="B119" s="209"/>
      <c r="C119" s="209"/>
      <c r="D119" s="209"/>
      <c r="E119" s="209"/>
      <c r="F119" s="209"/>
      <c r="G119" s="209"/>
      <c r="H119" s="209"/>
      <c r="I119" s="209"/>
      <c r="J119" s="209"/>
      <c r="K119" s="209"/>
      <c r="L119" s="209"/>
      <c r="M119" s="209"/>
      <c r="N119" s="209"/>
      <c r="O119" s="209"/>
      <c r="P119" s="209"/>
      <c r="Q119" s="209"/>
      <c r="R119" s="209"/>
      <c r="S119" s="209"/>
      <c r="T119" s="209"/>
      <c r="U119" s="209"/>
      <c r="V119" s="209"/>
      <c r="W119" s="209"/>
      <c r="X119" s="209"/>
      <c r="Y119" s="209"/>
      <c r="Z119" s="209"/>
      <c r="AA119" s="209"/>
      <c r="AB119" s="209"/>
      <c r="AC119" s="209"/>
      <c r="AD119" s="209"/>
      <c r="AE119" s="209"/>
      <c r="AF119" s="209"/>
      <c r="AG119" s="209"/>
      <c r="AH119" s="209"/>
      <c r="AI119" s="209"/>
      <c r="AJ119" s="209"/>
      <c r="AK119" s="209"/>
      <c r="AL119" s="209"/>
      <c r="AM119" s="209"/>
      <c r="AN119" s="209"/>
      <c r="AO119" s="209"/>
      <c r="AP119" s="209"/>
      <c r="AQ119" s="209"/>
      <c r="AR119" s="209"/>
      <c r="AS119" s="209"/>
      <c r="AT119" s="209"/>
      <c r="AU119" s="209"/>
      <c r="AV119" s="209"/>
      <c r="AW119" s="215"/>
      <c r="AX119" s="215"/>
      <c r="AY119" s="215"/>
      <c r="AZ119" s="215"/>
      <c r="BA119" s="215"/>
      <c r="BB119" s="215"/>
      <c r="BC119" s="215"/>
      <c r="BD119" s="215"/>
      <c r="BE119" s="215"/>
      <c r="BF119" s="215"/>
      <c r="BG119" s="215"/>
      <c r="BH119" s="215"/>
      <c r="BI119" s="215"/>
      <c r="BJ119" s="215"/>
      <c r="BK119" s="215"/>
      <c r="BL119" s="215"/>
      <c r="BM119" s="215"/>
      <c r="BN119" s="215"/>
      <c r="BO119" s="215"/>
      <c r="BP119" s="215"/>
      <c r="BQ119" s="215"/>
      <c r="BR119" s="215"/>
      <c r="BS119" s="215"/>
      <c r="BT119" s="215"/>
      <c r="BU119" s="215"/>
      <c r="BV119" s="215"/>
      <c r="BW119" s="215"/>
      <c r="BX119" s="215"/>
      <c r="BY119" s="215"/>
      <c r="BZ119" s="215"/>
    </row>
    <row r="120" spans="1:78" x14ac:dyDescent="0.25">
      <c r="A120" s="209"/>
      <c r="B120" s="209"/>
      <c r="C120" s="209"/>
      <c r="D120" s="209"/>
      <c r="E120" s="209"/>
      <c r="F120" s="209"/>
      <c r="G120" s="209"/>
      <c r="H120" s="209"/>
      <c r="I120" s="209"/>
      <c r="J120" s="209"/>
      <c r="K120" s="209"/>
      <c r="L120" s="209"/>
      <c r="M120" s="209"/>
      <c r="N120" s="209"/>
      <c r="O120" s="209"/>
      <c r="P120" s="209"/>
      <c r="Q120" s="209"/>
      <c r="R120" s="209"/>
      <c r="S120" s="209"/>
      <c r="T120" s="209"/>
      <c r="U120" s="209"/>
      <c r="V120" s="209"/>
      <c r="W120" s="209"/>
      <c r="X120" s="209"/>
      <c r="Y120" s="209"/>
      <c r="Z120" s="209"/>
      <c r="AA120" s="209"/>
      <c r="AB120" s="209"/>
      <c r="AC120" s="209"/>
      <c r="AD120" s="209"/>
      <c r="AE120" s="209"/>
      <c r="AF120" s="209"/>
      <c r="AG120" s="209"/>
      <c r="AH120" s="209"/>
      <c r="AI120" s="209"/>
      <c r="AJ120" s="209"/>
      <c r="AK120" s="209"/>
      <c r="AL120" s="209"/>
      <c r="AM120" s="209"/>
      <c r="AN120" s="209"/>
      <c r="AO120" s="209"/>
      <c r="AP120" s="209"/>
      <c r="AQ120" s="209"/>
      <c r="AR120" s="209"/>
      <c r="AS120" s="209"/>
      <c r="AT120" s="209"/>
      <c r="AU120" s="209"/>
      <c r="AV120" s="209"/>
      <c r="AW120" s="215"/>
      <c r="AX120" s="215"/>
      <c r="AY120" s="215"/>
      <c r="AZ120" s="215"/>
      <c r="BA120" s="215"/>
      <c r="BB120" s="215"/>
      <c r="BC120" s="215"/>
      <c r="BD120" s="215"/>
      <c r="BE120" s="215"/>
      <c r="BF120" s="215"/>
      <c r="BG120" s="215"/>
      <c r="BH120" s="215"/>
      <c r="BI120" s="215"/>
      <c r="BJ120" s="215"/>
      <c r="BK120" s="215"/>
      <c r="BL120" s="215"/>
      <c r="BM120" s="215"/>
      <c r="BN120" s="215"/>
      <c r="BO120" s="215"/>
      <c r="BP120" s="215"/>
      <c r="BQ120" s="215"/>
      <c r="BR120" s="215"/>
      <c r="BS120" s="215"/>
      <c r="BT120" s="215"/>
      <c r="BU120" s="215"/>
      <c r="BV120" s="215"/>
      <c r="BW120" s="215"/>
      <c r="BX120" s="215"/>
      <c r="BY120" s="215"/>
      <c r="BZ120" s="215"/>
    </row>
    <row r="121" spans="1:78" x14ac:dyDescent="0.25">
      <c r="A121" s="213"/>
      <c r="B121" s="213"/>
      <c r="C121" s="213"/>
      <c r="D121" s="213"/>
      <c r="E121" s="213"/>
      <c r="F121" s="213"/>
      <c r="G121" s="213"/>
      <c r="H121" s="213"/>
      <c r="I121" s="213"/>
      <c r="J121" s="213"/>
      <c r="K121" s="213"/>
      <c r="L121" s="213"/>
      <c r="M121" s="213"/>
      <c r="N121" s="213"/>
      <c r="O121" s="213"/>
      <c r="P121" s="213"/>
      <c r="Q121" s="213"/>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5"/>
      <c r="AX121" s="215"/>
      <c r="AY121" s="215"/>
      <c r="AZ121" s="215"/>
      <c r="BA121" s="215"/>
      <c r="BB121" s="215"/>
      <c r="BC121" s="215"/>
      <c r="BD121" s="215"/>
      <c r="BE121" s="215"/>
      <c r="BF121" s="215"/>
      <c r="BG121" s="215"/>
      <c r="BH121" s="215"/>
      <c r="BI121" s="215"/>
      <c r="BJ121" s="215"/>
      <c r="BK121" s="215"/>
      <c r="BL121" s="215"/>
      <c r="BM121" s="215"/>
      <c r="BN121" s="215"/>
      <c r="BO121" s="215"/>
      <c r="BP121" s="215"/>
      <c r="BQ121" s="215"/>
      <c r="BR121" s="215"/>
      <c r="BS121" s="215"/>
      <c r="BT121" s="215"/>
      <c r="BU121" s="215"/>
      <c r="BV121" s="215"/>
      <c r="BW121" s="215"/>
      <c r="BX121" s="215"/>
      <c r="BY121" s="215"/>
      <c r="BZ121" s="215"/>
    </row>
    <row r="122" spans="1:78" x14ac:dyDescent="0.25">
      <c r="A122" s="213"/>
      <c r="B122" s="213"/>
      <c r="C122" s="213"/>
      <c r="D122" s="213"/>
      <c r="E122" s="213"/>
      <c r="F122" s="213"/>
      <c r="G122" s="213"/>
      <c r="H122" s="213"/>
      <c r="I122" s="213"/>
      <c r="J122" s="213"/>
      <c r="K122" s="213"/>
      <c r="L122" s="213"/>
      <c r="M122" s="213"/>
      <c r="N122" s="213"/>
      <c r="O122" s="213"/>
      <c r="P122" s="213"/>
      <c r="Q122" s="213"/>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5"/>
      <c r="AX122" s="215"/>
      <c r="AY122" s="215"/>
      <c r="AZ122" s="215"/>
      <c r="BA122" s="215"/>
      <c r="BB122" s="215"/>
      <c r="BC122" s="215"/>
      <c r="BD122" s="215"/>
      <c r="BE122" s="215"/>
      <c r="BF122" s="215"/>
      <c r="BG122" s="215"/>
      <c r="BH122" s="215"/>
      <c r="BI122" s="215"/>
      <c r="BJ122" s="215"/>
      <c r="BK122" s="215"/>
      <c r="BL122" s="215"/>
      <c r="BM122" s="215"/>
      <c r="BN122" s="215"/>
      <c r="BO122" s="215"/>
      <c r="BP122" s="215"/>
      <c r="BQ122" s="215"/>
      <c r="BR122" s="215"/>
      <c r="BS122" s="215"/>
      <c r="BT122" s="215"/>
      <c r="BU122" s="215"/>
      <c r="BV122" s="215"/>
      <c r="BW122" s="215"/>
      <c r="BX122" s="215"/>
      <c r="BY122" s="215"/>
      <c r="BZ122" s="215"/>
    </row>
    <row r="123" spans="1:78" x14ac:dyDescent="0.25">
      <c r="A123" s="213"/>
      <c r="B123" s="213"/>
      <c r="C123" s="213"/>
      <c r="D123" s="213"/>
      <c r="E123" s="213"/>
      <c r="F123" s="213"/>
      <c r="G123" s="213"/>
      <c r="H123" s="213"/>
      <c r="I123" s="213"/>
      <c r="J123" s="213"/>
      <c r="K123" s="213"/>
      <c r="L123" s="213"/>
      <c r="M123" s="213"/>
      <c r="N123" s="213"/>
      <c r="O123" s="213"/>
      <c r="P123" s="213"/>
      <c r="Q123" s="213"/>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5"/>
      <c r="AX123" s="215"/>
      <c r="AY123" s="215"/>
      <c r="AZ123" s="215"/>
      <c r="BA123" s="215"/>
      <c r="BB123" s="215"/>
      <c r="BC123" s="215"/>
      <c r="BD123" s="215"/>
      <c r="BE123" s="215"/>
      <c r="BF123" s="215"/>
      <c r="BG123" s="215"/>
      <c r="BH123" s="215"/>
      <c r="BI123" s="215"/>
      <c r="BJ123" s="215"/>
      <c r="BK123" s="215"/>
      <c r="BL123" s="215"/>
      <c r="BM123" s="215"/>
      <c r="BN123" s="215"/>
      <c r="BO123" s="215"/>
      <c r="BP123" s="215"/>
      <c r="BQ123" s="215"/>
      <c r="BR123" s="215"/>
      <c r="BS123" s="215"/>
      <c r="BT123" s="215"/>
      <c r="BU123" s="215"/>
      <c r="BV123" s="215"/>
      <c r="BW123" s="215"/>
      <c r="BX123" s="215"/>
      <c r="BY123" s="215"/>
      <c r="BZ123" s="215"/>
    </row>
    <row r="124" spans="1:78" x14ac:dyDescent="0.25">
      <c r="A124" s="209"/>
      <c r="B124" s="209"/>
      <c r="C124" s="209"/>
      <c r="D124" s="209"/>
      <c r="E124" s="209"/>
      <c r="F124" s="209"/>
      <c r="G124" s="209"/>
      <c r="H124" s="209"/>
      <c r="I124" s="209"/>
      <c r="J124" s="209"/>
      <c r="K124" s="209"/>
      <c r="L124" s="209"/>
      <c r="M124" s="209"/>
      <c r="N124" s="209"/>
      <c r="O124" s="209"/>
      <c r="P124" s="209"/>
      <c r="Q124" s="209"/>
      <c r="R124" s="209"/>
      <c r="S124" s="209"/>
      <c r="T124" s="209"/>
      <c r="U124" s="209"/>
      <c r="V124" s="209"/>
      <c r="W124" s="209"/>
      <c r="X124" s="209"/>
      <c r="Y124" s="209"/>
      <c r="Z124" s="209"/>
      <c r="AA124" s="209"/>
      <c r="AB124" s="209"/>
      <c r="AC124" s="209"/>
      <c r="AD124" s="209"/>
      <c r="AE124" s="209"/>
      <c r="AF124" s="209"/>
      <c r="AG124" s="209"/>
      <c r="AH124" s="209"/>
      <c r="AI124" s="209"/>
      <c r="AJ124" s="209"/>
      <c r="AK124" s="209"/>
      <c r="AL124" s="209"/>
      <c r="AM124" s="209"/>
      <c r="AN124" s="209"/>
      <c r="AO124" s="209"/>
      <c r="AP124" s="209"/>
      <c r="AQ124" s="209"/>
      <c r="AR124" s="209"/>
      <c r="AS124" s="209"/>
      <c r="AT124" s="209"/>
      <c r="AU124" s="209"/>
      <c r="AV124" s="209"/>
      <c r="AW124" s="215"/>
      <c r="AX124" s="215"/>
      <c r="AY124" s="215"/>
      <c r="AZ124" s="215"/>
      <c r="BA124" s="215"/>
      <c r="BB124" s="215"/>
      <c r="BC124" s="215"/>
      <c r="BD124" s="215"/>
      <c r="BE124" s="215"/>
      <c r="BF124" s="215"/>
      <c r="BG124" s="215"/>
      <c r="BH124" s="215"/>
      <c r="BI124" s="215"/>
      <c r="BJ124" s="215"/>
      <c r="BK124" s="215"/>
      <c r="BL124" s="215"/>
      <c r="BM124" s="215"/>
      <c r="BN124" s="215"/>
      <c r="BO124" s="215"/>
      <c r="BP124" s="215"/>
      <c r="BQ124" s="215"/>
      <c r="BR124" s="215"/>
      <c r="BS124" s="215"/>
      <c r="BT124" s="215"/>
      <c r="BU124" s="215"/>
      <c r="BV124" s="215"/>
      <c r="BW124" s="215"/>
      <c r="BX124" s="215"/>
      <c r="BY124" s="215"/>
      <c r="BZ124" s="215"/>
    </row>
    <row r="125" spans="1:78" x14ac:dyDescent="0.25">
      <c r="A125" s="213"/>
      <c r="B125" s="213"/>
      <c r="C125" s="213"/>
      <c r="D125" s="213"/>
      <c r="E125" s="213"/>
      <c r="F125" s="213"/>
      <c r="G125" s="213"/>
      <c r="H125" s="213"/>
      <c r="I125" s="213"/>
      <c r="J125" s="213"/>
      <c r="K125" s="213"/>
      <c r="L125" s="213"/>
      <c r="M125" s="213"/>
      <c r="N125" s="213"/>
      <c r="O125" s="213"/>
      <c r="P125" s="213"/>
      <c r="Q125" s="213"/>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5"/>
      <c r="AX125" s="215"/>
      <c r="AY125" s="215"/>
      <c r="AZ125" s="215"/>
      <c r="BA125" s="215"/>
      <c r="BB125" s="215"/>
      <c r="BC125" s="215"/>
      <c r="BD125" s="215"/>
      <c r="BE125" s="215"/>
      <c r="BF125" s="215"/>
      <c r="BG125" s="215"/>
      <c r="BH125" s="215"/>
      <c r="BI125" s="215"/>
      <c r="BJ125" s="215"/>
      <c r="BK125" s="215"/>
      <c r="BL125" s="215"/>
      <c r="BM125" s="215"/>
      <c r="BN125" s="215"/>
      <c r="BO125" s="215"/>
      <c r="BP125" s="215"/>
      <c r="BQ125" s="215"/>
      <c r="BR125" s="215"/>
      <c r="BS125" s="215"/>
      <c r="BT125" s="215"/>
      <c r="BU125" s="215"/>
      <c r="BV125" s="215"/>
      <c r="BW125" s="215"/>
      <c r="BX125" s="215"/>
      <c r="BY125" s="215"/>
      <c r="BZ125" s="215"/>
    </row>
    <row r="126" spans="1:78" x14ac:dyDescent="0.25">
      <c r="A126" s="213"/>
      <c r="B126" s="213"/>
      <c r="C126" s="213"/>
      <c r="D126" s="213"/>
      <c r="E126" s="213"/>
      <c r="F126" s="213"/>
      <c r="G126" s="213"/>
      <c r="H126" s="213"/>
      <c r="I126" s="213"/>
      <c r="J126" s="213"/>
      <c r="K126" s="213"/>
      <c r="L126" s="213"/>
      <c r="M126" s="213"/>
      <c r="N126" s="213"/>
      <c r="O126" s="213"/>
      <c r="P126" s="213"/>
      <c r="Q126" s="213"/>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5"/>
      <c r="AX126" s="215"/>
      <c r="AY126" s="215"/>
      <c r="AZ126" s="215"/>
      <c r="BA126" s="215"/>
      <c r="BB126" s="215"/>
      <c r="BC126" s="215"/>
      <c r="BD126" s="215"/>
      <c r="BE126" s="215"/>
      <c r="BF126" s="215"/>
      <c r="BG126" s="215"/>
      <c r="BH126" s="215"/>
      <c r="BI126" s="215"/>
      <c r="BJ126" s="215"/>
      <c r="BK126" s="215"/>
      <c r="BL126" s="215"/>
      <c r="BM126" s="215"/>
      <c r="BN126" s="215"/>
      <c r="BO126" s="215"/>
      <c r="BP126" s="215"/>
      <c r="BQ126" s="215"/>
      <c r="BR126" s="215"/>
      <c r="BS126" s="215"/>
      <c r="BT126" s="215"/>
      <c r="BU126" s="215"/>
      <c r="BV126" s="215"/>
      <c r="BW126" s="215"/>
      <c r="BX126" s="215"/>
      <c r="BY126" s="215"/>
      <c r="BZ126" s="215"/>
    </row>
    <row r="127" spans="1:78" x14ac:dyDescent="0.25">
      <c r="A127" s="213"/>
      <c r="B127" s="213"/>
      <c r="C127" s="213"/>
      <c r="D127" s="213"/>
      <c r="E127" s="213"/>
      <c r="F127" s="213"/>
      <c r="G127" s="213"/>
      <c r="H127" s="213"/>
      <c r="I127" s="213"/>
      <c r="J127" s="213"/>
      <c r="K127" s="213"/>
      <c r="L127" s="213"/>
      <c r="M127" s="213"/>
      <c r="N127" s="213"/>
      <c r="O127" s="213"/>
      <c r="P127" s="213"/>
      <c r="Q127" s="213"/>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5"/>
      <c r="AX127" s="215"/>
      <c r="AY127" s="215"/>
      <c r="AZ127" s="215"/>
      <c r="BA127" s="215"/>
      <c r="BB127" s="215"/>
      <c r="BC127" s="215"/>
      <c r="BD127" s="215"/>
      <c r="BE127" s="215"/>
      <c r="BF127" s="215"/>
      <c r="BG127" s="215"/>
      <c r="BH127" s="215"/>
      <c r="BI127" s="215"/>
      <c r="BJ127" s="215"/>
      <c r="BK127" s="215"/>
      <c r="BL127" s="215"/>
      <c r="BM127" s="215"/>
      <c r="BN127" s="215"/>
      <c r="BO127" s="215"/>
      <c r="BP127" s="215"/>
      <c r="BQ127" s="215"/>
      <c r="BR127" s="215"/>
      <c r="BS127" s="215"/>
      <c r="BT127" s="215"/>
      <c r="BU127" s="215"/>
      <c r="BV127" s="215"/>
      <c r="BW127" s="215"/>
      <c r="BX127" s="215"/>
      <c r="BY127" s="215"/>
      <c r="BZ127" s="215"/>
    </row>
    <row r="128" spans="1:78" x14ac:dyDescent="0.25">
      <c r="A128" s="209"/>
      <c r="B128" s="209"/>
      <c r="C128" s="209"/>
      <c r="D128" s="209"/>
      <c r="E128" s="209"/>
      <c r="F128" s="209"/>
      <c r="G128" s="209"/>
      <c r="H128" s="209"/>
      <c r="I128" s="209"/>
      <c r="J128" s="209"/>
      <c r="K128" s="209"/>
      <c r="L128" s="209"/>
      <c r="M128" s="209"/>
      <c r="N128" s="209"/>
      <c r="O128" s="209"/>
      <c r="P128" s="209"/>
      <c r="Q128" s="209"/>
      <c r="R128" s="209"/>
      <c r="S128" s="209"/>
      <c r="T128" s="209"/>
      <c r="U128" s="209"/>
      <c r="V128" s="209"/>
      <c r="W128" s="209"/>
      <c r="X128" s="209"/>
      <c r="Y128" s="209"/>
      <c r="Z128" s="209"/>
      <c r="AA128" s="209"/>
      <c r="AB128" s="209"/>
      <c r="AC128" s="209"/>
      <c r="AD128" s="209"/>
      <c r="AE128" s="209"/>
      <c r="AF128" s="209"/>
      <c r="AG128" s="209"/>
      <c r="AH128" s="209"/>
      <c r="AI128" s="209"/>
      <c r="AJ128" s="209"/>
      <c r="AK128" s="209"/>
      <c r="AL128" s="209"/>
      <c r="AM128" s="209"/>
      <c r="AN128" s="209"/>
      <c r="AO128" s="209"/>
      <c r="AP128" s="209"/>
      <c r="AQ128" s="209"/>
      <c r="AR128" s="209"/>
      <c r="AS128" s="209"/>
      <c r="AT128" s="209"/>
      <c r="AU128" s="209"/>
      <c r="AV128" s="209"/>
      <c r="AW128" s="215"/>
      <c r="AX128" s="215"/>
      <c r="AY128" s="215"/>
      <c r="AZ128" s="215"/>
      <c r="BA128" s="215"/>
      <c r="BB128" s="215"/>
      <c r="BC128" s="215"/>
      <c r="BD128" s="215"/>
      <c r="BE128" s="215"/>
      <c r="BF128" s="215"/>
      <c r="BG128" s="215"/>
      <c r="BH128" s="215"/>
      <c r="BI128" s="215"/>
      <c r="BJ128" s="215"/>
      <c r="BK128" s="215"/>
      <c r="BL128" s="215"/>
      <c r="BM128" s="215"/>
      <c r="BN128" s="215"/>
      <c r="BO128" s="215"/>
      <c r="BP128" s="215"/>
      <c r="BQ128" s="215"/>
      <c r="BR128" s="215"/>
      <c r="BS128" s="215"/>
      <c r="BT128" s="215"/>
      <c r="BU128" s="215"/>
      <c r="BV128" s="215"/>
      <c r="BW128" s="215"/>
      <c r="BX128" s="215"/>
      <c r="BY128" s="215"/>
      <c r="BZ128" s="215"/>
    </row>
    <row r="129" spans="8:78" x14ac:dyDescent="0.25">
      <c r="H129" s="215"/>
      <c r="I129" s="215"/>
      <c r="J129" s="215"/>
      <c r="K129" s="215"/>
      <c r="L129" s="215"/>
      <c r="M129" s="215"/>
      <c r="N129" s="215"/>
      <c r="O129" s="215"/>
      <c r="P129" s="215"/>
      <c r="Q129" s="215"/>
      <c r="R129" s="215"/>
      <c r="S129" s="215"/>
      <c r="T129" s="215"/>
      <c r="U129" s="215"/>
      <c r="V129" s="215"/>
      <c r="W129" s="215"/>
      <c r="X129" s="215"/>
      <c r="Y129" s="215"/>
      <c r="Z129" s="215"/>
      <c r="AA129" s="215"/>
      <c r="AB129" s="215"/>
      <c r="AC129" s="215"/>
      <c r="AD129" s="215"/>
      <c r="AE129" s="215"/>
      <c r="AF129" s="215"/>
      <c r="AG129" s="215"/>
      <c r="AH129" s="215"/>
      <c r="AI129" s="215"/>
      <c r="AJ129" s="215"/>
      <c r="AK129" s="215"/>
      <c r="AL129" s="215"/>
      <c r="AM129" s="215"/>
      <c r="AN129" s="215"/>
      <c r="AO129" s="215"/>
      <c r="AP129" s="215"/>
      <c r="AQ129" s="215"/>
      <c r="AR129" s="215"/>
      <c r="AS129" s="215"/>
      <c r="AT129" s="215"/>
      <c r="AU129" s="215"/>
      <c r="AV129" s="215"/>
      <c r="AW129" s="215"/>
      <c r="AX129" s="215"/>
      <c r="AY129" s="215"/>
      <c r="AZ129" s="215"/>
      <c r="BA129" s="215"/>
      <c r="BB129" s="215"/>
      <c r="BC129" s="215"/>
      <c r="BD129" s="215"/>
      <c r="BE129" s="215"/>
      <c r="BF129" s="215"/>
      <c r="BG129" s="215"/>
      <c r="BH129" s="215"/>
      <c r="BI129" s="215"/>
      <c r="BJ129" s="215"/>
      <c r="BK129" s="215"/>
      <c r="BL129" s="215"/>
      <c r="BM129" s="215"/>
      <c r="BN129" s="215"/>
      <c r="BO129" s="215"/>
      <c r="BP129" s="215"/>
      <c r="BQ129" s="215"/>
      <c r="BR129" s="215"/>
      <c r="BS129" s="215"/>
      <c r="BT129" s="215"/>
      <c r="BU129" s="215"/>
      <c r="BV129" s="215"/>
      <c r="BW129" s="215"/>
      <c r="BX129" s="215"/>
      <c r="BY129" s="215"/>
      <c r="BZ129" s="215"/>
    </row>
    <row r="130" spans="8:78" x14ac:dyDescent="0.25">
      <c r="H130" s="215"/>
      <c r="I130" s="215"/>
      <c r="J130" s="215"/>
      <c r="K130" s="215"/>
      <c r="L130" s="215"/>
      <c r="M130" s="215"/>
      <c r="N130" s="215"/>
      <c r="O130" s="215"/>
      <c r="P130" s="215"/>
      <c r="Q130" s="215"/>
      <c r="R130" s="215"/>
      <c r="S130" s="215"/>
      <c r="T130" s="215"/>
      <c r="U130" s="215"/>
      <c r="V130" s="215"/>
      <c r="W130" s="215"/>
      <c r="X130" s="215"/>
      <c r="Y130" s="215"/>
      <c r="Z130" s="215"/>
      <c r="AA130" s="215"/>
      <c r="AB130" s="215"/>
      <c r="AC130" s="215"/>
      <c r="AD130" s="215"/>
      <c r="AE130" s="215"/>
      <c r="AF130" s="215"/>
      <c r="AG130" s="215"/>
      <c r="AH130" s="215"/>
      <c r="AI130" s="215"/>
      <c r="AJ130" s="215"/>
      <c r="AK130" s="215"/>
      <c r="AL130" s="215"/>
      <c r="AM130" s="215"/>
      <c r="AN130" s="215"/>
      <c r="AO130" s="215"/>
      <c r="AP130" s="215"/>
      <c r="AQ130" s="215"/>
      <c r="AR130" s="215"/>
      <c r="AS130" s="215"/>
      <c r="AT130" s="215"/>
      <c r="AU130" s="215"/>
      <c r="AV130" s="215"/>
      <c r="AW130" s="215"/>
      <c r="AX130" s="215"/>
      <c r="AY130" s="215"/>
      <c r="AZ130" s="215"/>
      <c r="BA130" s="215"/>
      <c r="BB130" s="215"/>
      <c r="BC130" s="215"/>
      <c r="BD130" s="215"/>
      <c r="BE130" s="215"/>
      <c r="BF130" s="215"/>
      <c r="BG130" s="215"/>
      <c r="BH130" s="215"/>
      <c r="BI130" s="215"/>
      <c r="BJ130" s="215"/>
      <c r="BK130" s="215"/>
      <c r="BL130" s="215"/>
      <c r="BM130" s="215"/>
      <c r="BN130" s="215"/>
      <c r="BO130" s="215"/>
      <c r="BP130" s="215"/>
      <c r="BQ130" s="215"/>
      <c r="BR130" s="215"/>
      <c r="BS130" s="215"/>
      <c r="BT130" s="215"/>
      <c r="BU130" s="215"/>
      <c r="BV130" s="215"/>
      <c r="BW130" s="215"/>
      <c r="BX130" s="215"/>
      <c r="BY130" s="215"/>
      <c r="BZ130" s="215"/>
    </row>
    <row r="131" spans="8:78" x14ac:dyDescent="0.25">
      <c r="H131" s="215"/>
      <c r="I131" s="215"/>
      <c r="J131" s="215"/>
      <c r="K131" s="215"/>
      <c r="L131" s="215"/>
      <c r="M131" s="215"/>
      <c r="N131" s="215"/>
      <c r="O131" s="215"/>
      <c r="P131" s="215"/>
      <c r="Q131" s="215"/>
      <c r="R131" s="215"/>
      <c r="S131" s="215"/>
      <c r="T131" s="215"/>
      <c r="U131" s="215"/>
      <c r="V131" s="215"/>
      <c r="W131" s="215"/>
      <c r="X131" s="215"/>
      <c r="Y131" s="215"/>
      <c r="Z131" s="215"/>
      <c r="AA131" s="215"/>
      <c r="AB131" s="215"/>
      <c r="AC131" s="215"/>
      <c r="AD131" s="215"/>
      <c r="AE131" s="215"/>
      <c r="AF131" s="215"/>
      <c r="AG131" s="215"/>
      <c r="AH131" s="215"/>
      <c r="AI131" s="215"/>
      <c r="AJ131" s="215"/>
      <c r="AK131" s="215"/>
      <c r="AL131" s="215"/>
      <c r="AM131" s="215"/>
      <c r="AN131" s="215"/>
      <c r="AO131" s="215"/>
      <c r="AP131" s="215"/>
      <c r="AQ131" s="215"/>
      <c r="AR131" s="215"/>
      <c r="AS131" s="215"/>
      <c r="AT131" s="215"/>
      <c r="AU131" s="215"/>
      <c r="AV131" s="215"/>
      <c r="AW131" s="215"/>
      <c r="AX131" s="215"/>
      <c r="AY131" s="215"/>
      <c r="AZ131" s="215"/>
      <c r="BA131" s="215"/>
      <c r="BB131" s="215"/>
      <c r="BC131" s="215"/>
      <c r="BD131" s="215"/>
      <c r="BE131" s="215"/>
      <c r="BF131" s="215"/>
      <c r="BG131" s="215"/>
      <c r="BH131" s="215"/>
      <c r="BI131" s="215"/>
      <c r="BJ131" s="215"/>
      <c r="BK131" s="215"/>
      <c r="BL131" s="215"/>
      <c r="BM131" s="215"/>
      <c r="BN131" s="215"/>
      <c r="BO131" s="215"/>
      <c r="BP131" s="215"/>
      <c r="BQ131" s="215"/>
      <c r="BR131" s="215"/>
      <c r="BS131" s="215"/>
      <c r="BT131" s="215"/>
      <c r="BU131" s="215"/>
      <c r="BV131" s="215"/>
      <c r="BW131" s="215"/>
      <c r="BX131" s="215"/>
      <c r="BY131" s="215"/>
      <c r="BZ131" s="215"/>
    </row>
    <row r="132" spans="8:78" x14ac:dyDescent="0.25">
      <c r="H132" s="215"/>
      <c r="I132" s="215"/>
      <c r="J132" s="215"/>
      <c r="K132" s="215"/>
      <c r="L132" s="215"/>
      <c r="M132" s="215"/>
      <c r="N132" s="215"/>
      <c r="O132" s="215"/>
      <c r="P132" s="215"/>
      <c r="Q132" s="215"/>
      <c r="R132" s="215"/>
      <c r="S132" s="215"/>
      <c r="T132" s="215"/>
      <c r="U132" s="215"/>
      <c r="V132" s="215"/>
      <c r="W132" s="215"/>
      <c r="X132" s="215"/>
      <c r="Y132" s="215"/>
      <c r="Z132" s="215"/>
      <c r="AA132" s="215"/>
      <c r="AB132" s="215"/>
      <c r="AC132" s="215"/>
      <c r="AD132" s="215"/>
      <c r="AE132" s="215"/>
      <c r="AF132" s="215"/>
      <c r="AG132" s="215"/>
      <c r="AH132" s="215"/>
      <c r="AI132" s="215"/>
      <c r="AJ132" s="215"/>
      <c r="AK132" s="215"/>
      <c r="AL132" s="215"/>
      <c r="AM132" s="215"/>
      <c r="AN132" s="215"/>
      <c r="AO132" s="215"/>
      <c r="AP132" s="215"/>
      <c r="AQ132" s="215"/>
      <c r="AR132" s="215"/>
      <c r="AS132" s="215"/>
      <c r="AT132" s="215"/>
      <c r="AU132" s="215"/>
      <c r="AV132" s="215"/>
      <c r="AW132" s="215"/>
      <c r="AX132" s="215"/>
      <c r="AY132" s="215"/>
      <c r="AZ132" s="215"/>
      <c r="BA132" s="215"/>
      <c r="BB132" s="215"/>
      <c r="BC132" s="215"/>
      <c r="BD132" s="215"/>
      <c r="BE132" s="215"/>
      <c r="BF132" s="215"/>
      <c r="BG132" s="215"/>
      <c r="BH132" s="215"/>
      <c r="BI132" s="215"/>
      <c r="BJ132" s="215"/>
      <c r="BK132" s="215"/>
      <c r="BL132" s="215"/>
      <c r="BM132" s="215"/>
      <c r="BN132" s="215"/>
      <c r="BO132" s="215"/>
      <c r="BP132" s="215"/>
      <c r="BQ132" s="215"/>
      <c r="BR132" s="215"/>
      <c r="BS132" s="215"/>
      <c r="BT132" s="215"/>
      <c r="BU132" s="215"/>
      <c r="BV132" s="215"/>
      <c r="BW132" s="215"/>
      <c r="BX132" s="215"/>
      <c r="BY132" s="215"/>
      <c r="BZ132" s="215"/>
    </row>
    <row r="133" spans="8:78" x14ac:dyDescent="0.25">
      <c r="H133" s="215"/>
      <c r="I133" s="215"/>
      <c r="J133" s="215"/>
      <c r="K133" s="215"/>
      <c r="L133" s="215"/>
      <c r="M133" s="215"/>
      <c r="N133" s="215"/>
      <c r="O133" s="215"/>
      <c r="P133" s="215"/>
      <c r="Q133" s="215"/>
      <c r="R133" s="215"/>
      <c r="S133" s="215"/>
      <c r="T133" s="215"/>
      <c r="U133" s="215"/>
      <c r="V133" s="215"/>
      <c r="W133" s="215"/>
      <c r="X133" s="215"/>
      <c r="Y133" s="215"/>
      <c r="Z133" s="215"/>
      <c r="AA133" s="215"/>
      <c r="AB133" s="215"/>
      <c r="AC133" s="215"/>
      <c r="AD133" s="215"/>
      <c r="AE133" s="215"/>
      <c r="AF133" s="215"/>
      <c r="AG133" s="215"/>
      <c r="AH133" s="215"/>
      <c r="AI133" s="215"/>
      <c r="AJ133" s="215"/>
      <c r="AK133" s="215"/>
      <c r="AL133" s="215"/>
      <c r="AM133" s="215"/>
      <c r="AN133" s="215"/>
      <c r="AO133" s="215"/>
      <c r="AP133" s="215"/>
      <c r="AQ133" s="215"/>
      <c r="AR133" s="215"/>
      <c r="AS133" s="215"/>
      <c r="AT133" s="215"/>
      <c r="AU133" s="215"/>
      <c r="AV133" s="215"/>
      <c r="AW133" s="215"/>
      <c r="AX133" s="215"/>
      <c r="AY133" s="215"/>
      <c r="AZ133" s="215"/>
      <c r="BA133" s="215"/>
      <c r="BB133" s="215"/>
      <c r="BC133" s="215"/>
      <c r="BD133" s="215"/>
      <c r="BE133" s="215"/>
      <c r="BF133" s="215"/>
      <c r="BG133" s="215"/>
      <c r="BH133" s="215"/>
      <c r="BI133" s="215"/>
      <c r="BJ133" s="215"/>
      <c r="BK133" s="215"/>
      <c r="BL133" s="215"/>
      <c r="BM133" s="215"/>
      <c r="BN133" s="215"/>
      <c r="BO133" s="215"/>
      <c r="BP133" s="215"/>
      <c r="BQ133" s="215"/>
      <c r="BR133" s="215"/>
      <c r="BS133" s="215"/>
      <c r="BT133" s="215"/>
      <c r="BU133" s="215"/>
      <c r="BV133" s="215"/>
      <c r="BW133" s="215"/>
      <c r="BX133" s="215"/>
      <c r="BY133" s="215"/>
      <c r="BZ133" s="215"/>
    </row>
    <row r="134" spans="8:78" x14ac:dyDescent="0.25">
      <c r="H134" s="215"/>
      <c r="I134" s="215"/>
      <c r="J134" s="215"/>
      <c r="K134" s="215"/>
      <c r="L134" s="215"/>
      <c r="M134" s="215"/>
      <c r="N134" s="215"/>
      <c r="O134" s="215"/>
      <c r="P134" s="215"/>
      <c r="Q134" s="215"/>
      <c r="R134" s="215"/>
      <c r="S134" s="215"/>
      <c r="T134" s="215"/>
      <c r="U134" s="215"/>
      <c r="V134" s="215"/>
      <c r="W134" s="215"/>
      <c r="X134" s="215"/>
      <c r="Y134" s="215"/>
      <c r="Z134" s="215"/>
      <c r="AA134" s="215"/>
      <c r="AB134" s="215"/>
      <c r="AC134" s="215"/>
      <c r="AD134" s="215"/>
      <c r="AE134" s="215"/>
      <c r="AF134" s="215"/>
      <c r="AG134" s="215"/>
      <c r="AH134" s="215"/>
      <c r="AI134" s="215"/>
      <c r="AJ134" s="215"/>
      <c r="AK134" s="215"/>
      <c r="AL134" s="215"/>
      <c r="AM134" s="215"/>
      <c r="AN134" s="215"/>
      <c r="AO134" s="215"/>
      <c r="AP134" s="215"/>
      <c r="AQ134" s="215"/>
      <c r="AR134" s="215"/>
      <c r="AS134" s="215"/>
      <c r="AT134" s="215"/>
      <c r="AU134" s="215"/>
      <c r="AV134" s="215"/>
      <c r="AW134" s="215"/>
      <c r="AX134" s="215"/>
      <c r="AY134" s="215"/>
      <c r="AZ134" s="215"/>
      <c r="BA134" s="215"/>
      <c r="BB134" s="215"/>
      <c r="BC134" s="215"/>
      <c r="BD134" s="215"/>
      <c r="BE134" s="215"/>
      <c r="BF134" s="215"/>
      <c r="BG134" s="215"/>
      <c r="BH134" s="215"/>
      <c r="BI134" s="215"/>
      <c r="BJ134" s="215"/>
      <c r="BK134" s="215"/>
      <c r="BL134" s="215"/>
      <c r="BM134" s="215"/>
      <c r="BN134" s="215"/>
      <c r="BO134" s="215"/>
      <c r="BP134" s="215"/>
      <c r="BQ134" s="215"/>
      <c r="BR134" s="215"/>
      <c r="BS134" s="215"/>
      <c r="BT134" s="215"/>
      <c r="BU134" s="215"/>
      <c r="BV134" s="215"/>
      <c r="BW134" s="215"/>
      <c r="BX134" s="215"/>
      <c r="BY134" s="215"/>
      <c r="BZ134" s="215"/>
    </row>
    <row r="135" spans="8:78" x14ac:dyDescent="0.25">
      <c r="H135" s="215"/>
      <c r="I135" s="215"/>
      <c r="J135" s="215"/>
      <c r="K135" s="215"/>
      <c r="L135" s="215"/>
      <c r="M135" s="215"/>
      <c r="N135" s="215"/>
      <c r="O135" s="215"/>
      <c r="P135" s="215"/>
      <c r="Q135" s="215"/>
      <c r="R135" s="215"/>
      <c r="S135" s="215"/>
      <c r="T135" s="215"/>
      <c r="U135" s="215"/>
      <c r="V135" s="215"/>
      <c r="W135" s="215"/>
      <c r="X135" s="215"/>
      <c r="Y135" s="215"/>
      <c r="Z135" s="215"/>
      <c r="AA135" s="215"/>
      <c r="AB135" s="215"/>
      <c r="AC135" s="215"/>
      <c r="AD135" s="215"/>
      <c r="AE135" s="215"/>
      <c r="AF135" s="215"/>
      <c r="AG135" s="215"/>
      <c r="AH135" s="215"/>
      <c r="AI135" s="215"/>
      <c r="AJ135" s="215"/>
      <c r="AK135" s="215"/>
      <c r="AL135" s="215"/>
      <c r="AM135" s="215"/>
      <c r="AN135" s="215"/>
      <c r="AO135" s="215"/>
      <c r="AP135" s="215"/>
      <c r="AQ135" s="215"/>
      <c r="AR135" s="215"/>
      <c r="AS135" s="215"/>
      <c r="AT135" s="215"/>
      <c r="AU135" s="215"/>
      <c r="AV135" s="215"/>
      <c r="AW135" s="215"/>
      <c r="AX135" s="215"/>
      <c r="AY135" s="215"/>
      <c r="AZ135" s="215"/>
      <c r="BA135" s="215"/>
      <c r="BB135" s="215"/>
      <c r="BC135" s="215"/>
      <c r="BD135" s="215"/>
      <c r="BE135" s="215"/>
      <c r="BF135" s="215"/>
      <c r="BG135" s="215"/>
      <c r="BH135" s="215"/>
      <c r="BI135" s="215"/>
      <c r="BJ135" s="215"/>
      <c r="BK135" s="215"/>
      <c r="BL135" s="215"/>
      <c r="BM135" s="215"/>
      <c r="BN135" s="215"/>
      <c r="BO135" s="215"/>
      <c r="BP135" s="215"/>
      <c r="BQ135" s="215"/>
      <c r="BR135" s="215"/>
      <c r="BS135" s="215"/>
      <c r="BT135" s="215"/>
      <c r="BU135" s="215"/>
      <c r="BV135" s="215"/>
      <c r="BW135" s="215"/>
      <c r="BX135" s="215"/>
      <c r="BY135" s="215"/>
      <c r="BZ135" s="215"/>
    </row>
    <row r="136" spans="8:78" x14ac:dyDescent="0.25">
      <c r="H136" s="215"/>
      <c r="I136" s="215"/>
      <c r="J136" s="215"/>
      <c r="K136" s="215"/>
      <c r="L136" s="215"/>
      <c r="M136" s="215"/>
      <c r="N136" s="215"/>
      <c r="O136" s="215"/>
      <c r="P136" s="215"/>
      <c r="Q136" s="215"/>
      <c r="R136" s="215"/>
      <c r="S136" s="215"/>
      <c r="T136" s="215"/>
      <c r="U136" s="215"/>
      <c r="V136" s="215"/>
      <c r="W136" s="215"/>
      <c r="X136" s="215"/>
      <c r="Y136" s="215"/>
      <c r="Z136" s="215"/>
      <c r="AA136" s="215"/>
      <c r="AB136" s="215"/>
      <c r="AC136" s="215"/>
      <c r="AD136" s="215"/>
      <c r="AE136" s="215"/>
      <c r="AF136" s="215"/>
      <c r="AG136" s="215"/>
      <c r="AH136" s="215"/>
      <c r="AI136" s="215"/>
      <c r="AJ136" s="215"/>
      <c r="AK136" s="215"/>
      <c r="AL136" s="215"/>
      <c r="AM136" s="215"/>
      <c r="AN136" s="215"/>
      <c r="AO136" s="215"/>
      <c r="AP136" s="215"/>
      <c r="AQ136" s="215"/>
      <c r="AR136" s="215"/>
      <c r="AS136" s="215"/>
      <c r="AT136" s="215"/>
      <c r="AU136" s="215"/>
      <c r="AV136" s="215"/>
      <c r="AW136" s="215"/>
      <c r="AX136" s="215"/>
      <c r="AY136" s="215"/>
      <c r="AZ136" s="215"/>
      <c r="BA136" s="215"/>
      <c r="BB136" s="215"/>
      <c r="BC136" s="215"/>
      <c r="BD136" s="215"/>
      <c r="BE136" s="215"/>
      <c r="BF136" s="215"/>
      <c r="BG136" s="215"/>
      <c r="BH136" s="215"/>
      <c r="BI136" s="215"/>
      <c r="BJ136" s="215"/>
      <c r="BK136" s="215"/>
      <c r="BL136" s="215"/>
      <c r="BM136" s="215"/>
      <c r="BN136" s="215"/>
      <c r="BO136" s="215"/>
      <c r="BP136" s="215"/>
      <c r="BQ136" s="215"/>
      <c r="BR136" s="215"/>
      <c r="BS136" s="215"/>
      <c r="BT136" s="215"/>
      <c r="BU136" s="215"/>
      <c r="BV136" s="215"/>
      <c r="BW136" s="215"/>
      <c r="BX136" s="215"/>
      <c r="BY136" s="215"/>
      <c r="BZ136" s="215"/>
    </row>
    <row r="137" spans="8:78" x14ac:dyDescent="0.25">
      <c r="H137" s="215"/>
      <c r="I137" s="215"/>
      <c r="J137" s="215"/>
      <c r="K137" s="215"/>
      <c r="L137" s="215"/>
      <c r="M137" s="215"/>
      <c r="N137" s="215"/>
      <c r="O137" s="215"/>
      <c r="P137" s="215"/>
      <c r="Q137" s="215"/>
      <c r="R137" s="215"/>
      <c r="S137" s="215"/>
      <c r="T137" s="215"/>
      <c r="U137" s="215"/>
      <c r="V137" s="215"/>
      <c r="W137" s="215"/>
      <c r="X137" s="215"/>
      <c r="Y137" s="215"/>
      <c r="Z137" s="215"/>
      <c r="AA137" s="215"/>
      <c r="AB137" s="215"/>
      <c r="AC137" s="215"/>
      <c r="AD137" s="215"/>
      <c r="AE137" s="215"/>
      <c r="AF137" s="215"/>
      <c r="AG137" s="215"/>
      <c r="AH137" s="215"/>
      <c r="AI137" s="215"/>
      <c r="AJ137" s="215"/>
      <c r="AK137" s="215"/>
      <c r="AL137" s="215"/>
      <c r="AM137" s="215"/>
      <c r="AN137" s="215"/>
      <c r="AO137" s="215"/>
      <c r="AP137" s="215"/>
      <c r="AQ137" s="215"/>
      <c r="AR137" s="215"/>
      <c r="AS137" s="215"/>
      <c r="AT137" s="215"/>
      <c r="AU137" s="215"/>
      <c r="AV137" s="215"/>
      <c r="AW137" s="215"/>
      <c r="AX137" s="215"/>
      <c r="AY137" s="215"/>
      <c r="AZ137" s="215"/>
      <c r="BA137" s="215"/>
      <c r="BB137" s="215"/>
      <c r="BC137" s="215"/>
      <c r="BD137" s="215"/>
      <c r="BE137" s="215"/>
      <c r="BF137" s="215"/>
      <c r="BG137" s="215"/>
      <c r="BH137" s="215"/>
      <c r="BI137" s="215"/>
      <c r="BJ137" s="215"/>
      <c r="BK137" s="215"/>
      <c r="BL137" s="215"/>
      <c r="BM137" s="215"/>
      <c r="BN137" s="215"/>
      <c r="BO137" s="215"/>
      <c r="BP137" s="215"/>
      <c r="BQ137" s="215"/>
      <c r="BR137" s="215"/>
      <c r="BS137" s="215"/>
      <c r="BT137" s="215"/>
      <c r="BU137" s="215"/>
      <c r="BV137" s="215"/>
      <c r="BW137" s="215"/>
      <c r="BX137" s="215"/>
      <c r="BY137" s="215"/>
      <c r="BZ137" s="215"/>
    </row>
    <row r="138" spans="8:78" x14ac:dyDescent="0.25">
      <c r="H138" s="215"/>
      <c r="I138" s="215"/>
      <c r="J138" s="215"/>
      <c r="K138" s="215"/>
      <c r="L138" s="215"/>
      <c r="M138" s="215"/>
      <c r="N138" s="215"/>
      <c r="O138" s="215"/>
      <c r="P138" s="215"/>
      <c r="Q138" s="215"/>
      <c r="R138" s="215"/>
      <c r="S138" s="215"/>
      <c r="T138" s="215"/>
      <c r="U138" s="215"/>
      <c r="V138" s="215"/>
      <c r="W138" s="215"/>
      <c r="X138" s="215"/>
      <c r="Y138" s="215"/>
      <c r="Z138" s="215"/>
      <c r="AA138" s="215"/>
      <c r="AB138" s="215"/>
      <c r="AC138" s="215"/>
      <c r="AD138" s="215"/>
      <c r="AE138" s="215"/>
      <c r="AF138" s="215"/>
      <c r="AG138" s="215"/>
      <c r="AH138" s="215"/>
      <c r="AI138" s="215"/>
      <c r="AJ138" s="215"/>
      <c r="AK138" s="215"/>
      <c r="AL138" s="215"/>
      <c r="AM138" s="215"/>
      <c r="AN138" s="215"/>
      <c r="AO138" s="215"/>
      <c r="AP138" s="215"/>
      <c r="AQ138" s="215"/>
      <c r="AR138" s="215"/>
      <c r="AS138" s="215"/>
      <c r="AT138" s="215"/>
      <c r="AU138" s="215"/>
      <c r="AV138" s="215"/>
      <c r="AW138" s="215"/>
      <c r="AX138" s="215"/>
      <c r="AY138" s="215"/>
      <c r="AZ138" s="215"/>
      <c r="BA138" s="215"/>
      <c r="BB138" s="215"/>
      <c r="BC138" s="215"/>
      <c r="BD138" s="215"/>
      <c r="BE138" s="215"/>
      <c r="BF138" s="215"/>
      <c r="BG138" s="215"/>
      <c r="BH138" s="215"/>
      <c r="BI138" s="215"/>
      <c r="BJ138" s="215"/>
      <c r="BK138" s="215"/>
      <c r="BL138" s="215"/>
      <c r="BM138" s="215"/>
      <c r="BN138" s="215"/>
      <c r="BO138" s="215"/>
      <c r="BP138" s="215"/>
      <c r="BQ138" s="215"/>
      <c r="BR138" s="215"/>
      <c r="BS138" s="215"/>
      <c r="BT138" s="215"/>
      <c r="BU138" s="215"/>
      <c r="BV138" s="215"/>
      <c r="BW138" s="215"/>
      <c r="BX138" s="215"/>
      <c r="BY138" s="215"/>
      <c r="BZ138" s="215"/>
    </row>
    <row r="139" spans="8:78" x14ac:dyDescent="0.25">
      <c r="H139" s="215"/>
      <c r="I139" s="215"/>
      <c r="J139" s="215"/>
      <c r="K139" s="215"/>
      <c r="L139" s="215"/>
      <c r="M139" s="215"/>
      <c r="N139" s="215"/>
      <c r="O139" s="215"/>
      <c r="P139" s="215"/>
      <c r="Q139" s="215"/>
      <c r="R139" s="215"/>
      <c r="S139" s="215"/>
      <c r="T139" s="215"/>
      <c r="U139" s="215"/>
      <c r="V139" s="215"/>
      <c r="W139" s="215"/>
      <c r="X139" s="215"/>
      <c r="Y139" s="215"/>
      <c r="Z139" s="215"/>
      <c r="AA139" s="215"/>
      <c r="AB139" s="215"/>
      <c r="AC139" s="215"/>
      <c r="AD139" s="215"/>
      <c r="AE139" s="215"/>
      <c r="AF139" s="215"/>
      <c r="AG139" s="215"/>
      <c r="AH139" s="215"/>
      <c r="AI139" s="215"/>
      <c r="AJ139" s="215"/>
      <c r="AK139" s="215"/>
      <c r="AL139" s="215"/>
      <c r="AM139" s="215"/>
      <c r="AN139" s="215"/>
      <c r="AO139" s="215"/>
      <c r="AP139" s="215"/>
      <c r="AQ139" s="215"/>
      <c r="AR139" s="215"/>
      <c r="AS139" s="215"/>
      <c r="AT139" s="215"/>
      <c r="AU139" s="215"/>
      <c r="AV139" s="215"/>
      <c r="AW139" s="215"/>
      <c r="AX139" s="215"/>
      <c r="AY139" s="215"/>
      <c r="AZ139" s="215"/>
      <c r="BA139" s="215"/>
      <c r="BB139" s="215"/>
      <c r="BC139" s="215"/>
      <c r="BD139" s="215"/>
      <c r="BE139" s="215"/>
      <c r="BF139" s="215"/>
      <c r="BG139" s="215"/>
      <c r="BH139" s="215"/>
      <c r="BI139" s="215"/>
      <c r="BJ139" s="215"/>
      <c r="BK139" s="215"/>
      <c r="BL139" s="215"/>
      <c r="BM139" s="215"/>
      <c r="BN139" s="215"/>
      <c r="BO139" s="215"/>
      <c r="BP139" s="215"/>
      <c r="BQ139" s="215"/>
      <c r="BR139" s="215"/>
      <c r="BS139" s="215"/>
      <c r="BT139" s="215"/>
      <c r="BU139" s="215"/>
      <c r="BV139" s="215"/>
      <c r="BW139" s="215"/>
      <c r="BX139" s="215"/>
      <c r="BY139" s="215"/>
      <c r="BZ139" s="215"/>
    </row>
    <row r="140" spans="8:78" x14ac:dyDescent="0.25">
      <c r="H140" s="215"/>
      <c r="I140" s="215"/>
      <c r="J140" s="215"/>
      <c r="K140" s="215"/>
      <c r="L140" s="215"/>
      <c r="M140" s="215"/>
      <c r="N140" s="215"/>
      <c r="O140" s="215"/>
      <c r="P140" s="215"/>
      <c r="Q140" s="215"/>
      <c r="R140" s="215"/>
      <c r="S140" s="215"/>
      <c r="T140" s="215"/>
      <c r="U140" s="215"/>
      <c r="V140" s="215"/>
      <c r="W140" s="215"/>
      <c r="X140" s="215"/>
      <c r="Y140" s="215"/>
      <c r="Z140" s="215"/>
      <c r="AA140" s="215"/>
      <c r="AB140" s="215"/>
      <c r="AC140" s="215"/>
      <c r="AD140" s="215"/>
      <c r="AE140" s="215"/>
      <c r="AF140" s="215"/>
      <c r="AG140" s="215"/>
      <c r="AH140" s="215"/>
      <c r="AI140" s="215"/>
      <c r="AJ140" s="215"/>
      <c r="AK140" s="215"/>
      <c r="AL140" s="215"/>
      <c r="AM140" s="215"/>
      <c r="AN140" s="215"/>
      <c r="AO140" s="215"/>
      <c r="AP140" s="215"/>
      <c r="AQ140" s="215"/>
      <c r="AR140" s="215"/>
      <c r="AS140" s="215"/>
      <c r="AT140" s="215"/>
      <c r="AU140" s="215"/>
      <c r="AV140" s="215"/>
      <c r="AW140" s="215"/>
      <c r="AX140" s="215"/>
      <c r="AY140" s="215"/>
      <c r="AZ140" s="215"/>
      <c r="BA140" s="215"/>
      <c r="BB140" s="215"/>
      <c r="BC140" s="215"/>
      <c r="BD140" s="215"/>
      <c r="BE140" s="215"/>
      <c r="BF140" s="215"/>
      <c r="BG140" s="215"/>
      <c r="BH140" s="215"/>
      <c r="BI140" s="215"/>
      <c r="BJ140" s="215"/>
      <c r="BK140" s="215"/>
      <c r="BL140" s="215"/>
      <c r="BM140" s="215"/>
      <c r="BN140" s="215"/>
      <c r="BO140" s="215"/>
      <c r="BP140" s="215"/>
      <c r="BQ140" s="215"/>
      <c r="BR140" s="215"/>
      <c r="BS140" s="215"/>
      <c r="BT140" s="215"/>
      <c r="BU140" s="215"/>
      <c r="BV140" s="215"/>
      <c r="BW140" s="215"/>
      <c r="BX140" s="215"/>
      <c r="BY140" s="215"/>
      <c r="BZ140" s="215"/>
    </row>
    <row r="141" spans="8:78" x14ac:dyDescent="0.25">
      <c r="H141" s="215"/>
      <c r="I141" s="215"/>
      <c r="J141" s="215"/>
      <c r="K141" s="215"/>
      <c r="L141" s="215"/>
      <c r="M141" s="215"/>
      <c r="N141" s="215"/>
      <c r="O141" s="215"/>
      <c r="P141" s="215"/>
      <c r="Q141" s="215"/>
      <c r="R141" s="215"/>
      <c r="S141" s="215"/>
      <c r="T141" s="215"/>
      <c r="U141" s="215"/>
      <c r="V141" s="215"/>
      <c r="W141" s="215"/>
      <c r="X141" s="215"/>
      <c r="Y141" s="215"/>
      <c r="Z141" s="215"/>
      <c r="AA141" s="215"/>
      <c r="AB141" s="215"/>
      <c r="AC141" s="215"/>
      <c r="AD141" s="215"/>
      <c r="AE141" s="215"/>
      <c r="AF141" s="215"/>
      <c r="AG141" s="215"/>
      <c r="AH141" s="215"/>
      <c r="AI141" s="215"/>
      <c r="AJ141" s="215"/>
      <c r="AK141" s="215"/>
      <c r="AL141" s="215"/>
      <c r="AM141" s="215"/>
      <c r="AN141" s="215"/>
      <c r="AO141" s="215"/>
      <c r="AP141" s="215"/>
      <c r="AQ141" s="215"/>
      <c r="AR141" s="215"/>
      <c r="AS141" s="215"/>
      <c r="AT141" s="215"/>
      <c r="AU141" s="215"/>
      <c r="AV141" s="215"/>
      <c r="AW141" s="215"/>
      <c r="AX141" s="215"/>
      <c r="AY141" s="215"/>
      <c r="AZ141" s="215"/>
      <c r="BA141" s="215"/>
      <c r="BB141" s="215"/>
      <c r="BC141" s="215"/>
      <c r="BD141" s="215"/>
      <c r="BE141" s="215"/>
      <c r="BF141" s="215"/>
      <c r="BG141" s="215"/>
      <c r="BH141" s="215"/>
      <c r="BI141" s="215"/>
      <c r="BJ141" s="215"/>
      <c r="BK141" s="215"/>
      <c r="BL141" s="215"/>
      <c r="BM141" s="215"/>
      <c r="BN141" s="215"/>
      <c r="BO141" s="215"/>
      <c r="BP141" s="215"/>
      <c r="BQ141" s="215"/>
      <c r="BR141" s="215"/>
      <c r="BS141" s="215"/>
      <c r="BT141" s="215"/>
      <c r="BU141" s="215"/>
      <c r="BV141" s="215"/>
      <c r="BW141" s="215"/>
      <c r="BX141" s="215"/>
      <c r="BY141" s="215"/>
      <c r="BZ141" s="215"/>
    </row>
    <row r="142" spans="8:78" x14ac:dyDescent="0.25">
      <c r="H142" s="215"/>
      <c r="I142" s="215"/>
      <c r="J142" s="215"/>
      <c r="K142" s="215"/>
      <c r="L142" s="215"/>
      <c r="M142" s="215"/>
      <c r="N142" s="215"/>
      <c r="O142" s="215"/>
      <c r="P142" s="215"/>
      <c r="Q142" s="215"/>
      <c r="R142" s="215"/>
      <c r="S142" s="215"/>
      <c r="T142" s="215"/>
      <c r="U142" s="215"/>
      <c r="V142" s="215"/>
      <c r="W142" s="215"/>
      <c r="X142" s="215"/>
      <c r="Y142" s="215"/>
      <c r="Z142" s="215"/>
      <c r="AA142" s="215"/>
      <c r="AB142" s="215"/>
      <c r="AC142" s="215"/>
      <c r="AD142" s="215"/>
      <c r="AE142" s="215"/>
      <c r="AF142" s="215"/>
      <c r="AG142" s="215"/>
      <c r="AH142" s="215"/>
      <c r="AI142" s="215"/>
      <c r="AJ142" s="215"/>
      <c r="AK142" s="215"/>
      <c r="AL142" s="215"/>
      <c r="AM142" s="215"/>
      <c r="AN142" s="215"/>
      <c r="AO142" s="215"/>
      <c r="AP142" s="215"/>
      <c r="AQ142" s="215"/>
      <c r="AR142" s="215"/>
      <c r="AS142" s="215"/>
      <c r="AT142" s="215"/>
      <c r="AU142" s="215"/>
      <c r="AV142" s="215"/>
      <c r="AW142" s="215"/>
      <c r="AX142" s="215"/>
      <c r="AY142" s="215"/>
      <c r="AZ142" s="215"/>
      <c r="BA142" s="215"/>
      <c r="BB142" s="215"/>
      <c r="BC142" s="215"/>
      <c r="BD142" s="215"/>
      <c r="BE142" s="215"/>
      <c r="BF142" s="215"/>
      <c r="BG142" s="215"/>
      <c r="BH142" s="215"/>
      <c r="BI142" s="215"/>
      <c r="BJ142" s="215"/>
      <c r="BK142" s="215"/>
      <c r="BL142" s="215"/>
      <c r="BM142" s="215"/>
      <c r="BN142" s="215"/>
      <c r="BO142" s="215"/>
      <c r="BP142" s="215"/>
      <c r="BQ142" s="215"/>
      <c r="BR142" s="215"/>
      <c r="BS142" s="215"/>
      <c r="BT142" s="215"/>
      <c r="BU142" s="215"/>
      <c r="BV142" s="215"/>
      <c r="BW142" s="215"/>
      <c r="BX142" s="215"/>
      <c r="BY142" s="215"/>
      <c r="BZ142" s="215"/>
    </row>
    <row r="143" spans="8:78" x14ac:dyDescent="0.25">
      <c r="H143" s="215"/>
      <c r="I143" s="215"/>
      <c r="J143" s="215"/>
      <c r="K143" s="215"/>
      <c r="L143" s="215"/>
      <c r="M143" s="215"/>
      <c r="N143" s="215"/>
      <c r="O143" s="215"/>
      <c r="P143" s="215"/>
      <c r="Q143" s="215"/>
      <c r="R143" s="215"/>
      <c r="S143" s="215"/>
      <c r="T143" s="215"/>
      <c r="U143" s="215"/>
      <c r="V143" s="215"/>
      <c r="W143" s="215"/>
      <c r="X143" s="215"/>
      <c r="Y143" s="215"/>
      <c r="Z143" s="215"/>
      <c r="AA143" s="215"/>
      <c r="AB143" s="215"/>
      <c r="AC143" s="215"/>
      <c r="AD143" s="215"/>
      <c r="AE143" s="215"/>
      <c r="AF143" s="215"/>
      <c r="AG143" s="215"/>
      <c r="AH143" s="215"/>
      <c r="AI143" s="215"/>
      <c r="AJ143" s="215"/>
      <c r="AK143" s="215"/>
      <c r="AL143" s="215"/>
      <c r="AM143" s="215"/>
      <c r="AN143" s="215"/>
      <c r="AO143" s="215"/>
      <c r="AP143" s="215"/>
      <c r="AQ143" s="215"/>
      <c r="AR143" s="215"/>
      <c r="AS143" s="215"/>
      <c r="AT143" s="215"/>
      <c r="AU143" s="215"/>
      <c r="AV143" s="215"/>
      <c r="AW143" s="215"/>
      <c r="AX143" s="215"/>
      <c r="AY143" s="215"/>
      <c r="AZ143" s="215"/>
      <c r="BA143" s="215"/>
      <c r="BB143" s="215"/>
      <c r="BC143" s="215"/>
      <c r="BD143" s="215"/>
      <c r="BE143" s="215"/>
      <c r="BF143" s="215"/>
      <c r="BG143" s="215"/>
      <c r="BH143" s="215"/>
      <c r="BI143" s="215"/>
      <c r="BJ143" s="215"/>
      <c r="BK143" s="215"/>
      <c r="BL143" s="215"/>
      <c r="BM143" s="215"/>
      <c r="BN143" s="215"/>
      <c r="BO143" s="215"/>
      <c r="BP143" s="215"/>
      <c r="BQ143" s="215"/>
      <c r="BR143" s="215"/>
      <c r="BS143" s="215"/>
      <c r="BT143" s="215"/>
      <c r="BU143" s="215"/>
      <c r="BV143" s="215"/>
      <c r="BW143" s="215"/>
      <c r="BX143" s="215"/>
      <c r="BY143" s="215"/>
      <c r="BZ143" s="215"/>
    </row>
    <row r="144" spans="8:78" x14ac:dyDescent="0.25">
      <c r="H144" s="215"/>
      <c r="I144" s="215"/>
      <c r="J144" s="215"/>
      <c r="K144" s="215"/>
      <c r="L144" s="215"/>
      <c r="M144" s="215"/>
      <c r="N144" s="215"/>
      <c r="O144" s="215"/>
      <c r="P144" s="215"/>
      <c r="Q144" s="215"/>
      <c r="R144" s="215"/>
      <c r="S144" s="215"/>
      <c r="T144" s="215"/>
      <c r="U144" s="215"/>
      <c r="V144" s="215"/>
      <c r="W144" s="215"/>
      <c r="X144" s="215"/>
      <c r="Y144" s="215"/>
      <c r="Z144" s="215"/>
      <c r="AA144" s="215"/>
      <c r="AB144" s="215"/>
      <c r="AC144" s="215"/>
      <c r="AD144" s="215"/>
      <c r="AE144" s="215"/>
      <c r="AF144" s="215"/>
      <c r="AG144" s="215"/>
      <c r="AH144" s="215"/>
      <c r="AI144" s="215"/>
      <c r="AJ144" s="215"/>
      <c r="AK144" s="215"/>
      <c r="AL144" s="215"/>
      <c r="AM144" s="215"/>
      <c r="AN144" s="215"/>
      <c r="AO144" s="215"/>
      <c r="AP144" s="215"/>
      <c r="AQ144" s="215"/>
      <c r="AR144" s="215"/>
      <c r="AS144" s="215"/>
      <c r="AT144" s="215"/>
      <c r="AU144" s="215"/>
      <c r="AV144" s="215"/>
      <c r="AW144" s="215"/>
      <c r="AX144" s="215"/>
      <c r="AY144" s="215"/>
      <c r="AZ144" s="215"/>
      <c r="BA144" s="215"/>
      <c r="BB144" s="215"/>
      <c r="BC144" s="215"/>
      <c r="BD144" s="215"/>
      <c r="BE144" s="215"/>
      <c r="BF144" s="215"/>
      <c r="BG144" s="215"/>
      <c r="BH144" s="215"/>
      <c r="BI144" s="215"/>
      <c r="BJ144" s="215"/>
      <c r="BK144" s="215"/>
      <c r="BL144" s="215"/>
      <c r="BM144" s="215"/>
      <c r="BN144" s="215"/>
      <c r="BO144" s="215"/>
      <c r="BP144" s="215"/>
      <c r="BQ144" s="215"/>
      <c r="BR144" s="215"/>
      <c r="BS144" s="215"/>
      <c r="BT144" s="215"/>
      <c r="BU144" s="215"/>
      <c r="BV144" s="215"/>
      <c r="BW144" s="215"/>
      <c r="BX144" s="215"/>
      <c r="BY144" s="215"/>
      <c r="BZ144" s="215"/>
    </row>
    <row r="145" spans="8:78" x14ac:dyDescent="0.25">
      <c r="H145" s="215"/>
      <c r="I145" s="215"/>
      <c r="J145" s="215"/>
      <c r="K145" s="215"/>
      <c r="L145" s="215"/>
      <c r="M145" s="215"/>
      <c r="N145" s="215"/>
      <c r="O145" s="215"/>
      <c r="P145" s="215"/>
      <c r="Q145" s="215"/>
      <c r="R145" s="215"/>
      <c r="S145" s="215"/>
      <c r="T145" s="215"/>
      <c r="U145" s="215"/>
      <c r="V145" s="215"/>
      <c r="W145" s="215"/>
      <c r="X145" s="215"/>
      <c r="Y145" s="215"/>
      <c r="Z145" s="215"/>
      <c r="AA145" s="215"/>
      <c r="AB145" s="215"/>
      <c r="AC145" s="215"/>
      <c r="AD145" s="215"/>
      <c r="AE145" s="215"/>
      <c r="AF145" s="215"/>
      <c r="AG145" s="215"/>
      <c r="AH145" s="215"/>
      <c r="AI145" s="215"/>
      <c r="AJ145" s="215"/>
      <c r="AK145" s="215"/>
      <c r="AL145" s="215"/>
      <c r="AM145" s="215"/>
      <c r="AN145" s="215"/>
      <c r="AO145" s="215"/>
      <c r="AP145" s="215"/>
      <c r="AQ145" s="215"/>
      <c r="AR145" s="215"/>
      <c r="AS145" s="215"/>
      <c r="AT145" s="215"/>
      <c r="AU145" s="215"/>
      <c r="AV145" s="215"/>
      <c r="AW145" s="215"/>
      <c r="AX145" s="215"/>
      <c r="AY145" s="215"/>
      <c r="AZ145" s="215"/>
      <c r="BA145" s="215"/>
      <c r="BB145" s="215"/>
      <c r="BC145" s="215"/>
      <c r="BD145" s="215"/>
      <c r="BE145" s="215"/>
      <c r="BF145" s="215"/>
      <c r="BG145" s="215"/>
      <c r="BH145" s="215"/>
      <c r="BI145" s="215"/>
      <c r="BJ145" s="215"/>
      <c r="BK145" s="215"/>
      <c r="BL145" s="215"/>
      <c r="BM145" s="215"/>
      <c r="BN145" s="215"/>
      <c r="BO145" s="215"/>
      <c r="BP145" s="215"/>
      <c r="BQ145" s="215"/>
      <c r="BR145" s="215"/>
      <c r="BS145" s="215"/>
      <c r="BT145" s="215"/>
      <c r="BU145" s="215"/>
      <c r="BV145" s="215"/>
      <c r="BW145" s="215"/>
      <c r="BX145" s="215"/>
      <c r="BY145" s="215"/>
      <c r="BZ145" s="215"/>
    </row>
    <row r="146" spans="8:78" x14ac:dyDescent="0.25">
      <c r="H146" s="215"/>
      <c r="I146" s="215"/>
      <c r="J146" s="215"/>
      <c r="K146" s="215"/>
      <c r="L146" s="215"/>
      <c r="M146" s="215"/>
      <c r="N146" s="215"/>
      <c r="O146" s="215"/>
      <c r="P146" s="215"/>
      <c r="Q146" s="215"/>
      <c r="R146" s="215"/>
      <c r="S146" s="215"/>
      <c r="T146" s="215"/>
      <c r="U146" s="215"/>
      <c r="V146" s="215"/>
      <c r="W146" s="215"/>
      <c r="X146" s="215"/>
      <c r="Y146" s="215"/>
      <c r="Z146" s="215"/>
      <c r="AA146" s="215"/>
      <c r="AB146" s="215"/>
      <c r="AC146" s="215"/>
      <c r="AD146" s="215"/>
      <c r="AE146" s="215"/>
      <c r="AF146" s="215"/>
      <c r="AG146" s="215"/>
      <c r="AH146" s="215"/>
      <c r="AI146" s="215"/>
      <c r="AJ146" s="215"/>
      <c r="AK146" s="215"/>
      <c r="AL146" s="215"/>
      <c r="AM146" s="215"/>
      <c r="AN146" s="215"/>
      <c r="AO146" s="215"/>
      <c r="AP146" s="215"/>
      <c r="AQ146" s="215"/>
      <c r="AR146" s="215"/>
      <c r="AS146" s="215"/>
      <c r="AT146" s="215"/>
      <c r="AU146" s="215"/>
      <c r="AV146" s="215"/>
      <c r="AW146" s="215"/>
      <c r="AX146" s="215"/>
      <c r="AY146" s="215"/>
      <c r="AZ146" s="215"/>
      <c r="BA146" s="215"/>
      <c r="BB146" s="215"/>
      <c r="BC146" s="215"/>
      <c r="BD146" s="215"/>
      <c r="BE146" s="215"/>
      <c r="BF146" s="215"/>
      <c r="BG146" s="215"/>
      <c r="BH146" s="215"/>
      <c r="BI146" s="215"/>
      <c r="BJ146" s="215"/>
      <c r="BK146" s="215"/>
      <c r="BL146" s="215"/>
      <c r="BM146" s="215"/>
      <c r="BN146" s="215"/>
      <c r="BO146" s="215"/>
      <c r="BP146" s="215"/>
      <c r="BQ146" s="215"/>
      <c r="BR146" s="215"/>
      <c r="BS146" s="215"/>
      <c r="BT146" s="215"/>
      <c r="BU146" s="215"/>
      <c r="BV146" s="215"/>
      <c r="BW146" s="215"/>
      <c r="BX146" s="215"/>
      <c r="BY146" s="215"/>
      <c r="BZ146" s="215"/>
    </row>
    <row r="147" spans="8:78" x14ac:dyDescent="0.25">
      <c r="H147" s="215"/>
      <c r="I147" s="215"/>
      <c r="J147" s="215"/>
      <c r="K147" s="215"/>
      <c r="L147" s="215"/>
      <c r="M147" s="215"/>
      <c r="N147" s="215"/>
      <c r="O147" s="215"/>
      <c r="P147" s="215"/>
      <c r="Q147" s="215"/>
      <c r="R147" s="215"/>
      <c r="S147" s="215"/>
      <c r="T147" s="215"/>
      <c r="U147" s="215"/>
      <c r="V147" s="215"/>
      <c r="W147" s="215"/>
      <c r="X147" s="215"/>
      <c r="Y147" s="215"/>
      <c r="Z147" s="215"/>
      <c r="AA147" s="215"/>
      <c r="AB147" s="215"/>
      <c r="AC147" s="215"/>
      <c r="AD147" s="215"/>
      <c r="AE147" s="215"/>
      <c r="AF147" s="215"/>
      <c r="AG147" s="215"/>
      <c r="AH147" s="215"/>
      <c r="AI147" s="215"/>
      <c r="AJ147" s="215"/>
      <c r="AK147" s="215"/>
      <c r="AL147" s="215"/>
      <c r="AM147" s="215"/>
      <c r="AN147" s="215"/>
      <c r="AO147" s="215"/>
      <c r="AP147" s="215"/>
      <c r="AQ147" s="215"/>
      <c r="AR147" s="215"/>
      <c r="AS147" s="215"/>
      <c r="AT147" s="215"/>
      <c r="AU147" s="215"/>
      <c r="AV147" s="215"/>
      <c r="AW147" s="215"/>
      <c r="AX147" s="215"/>
      <c r="AY147" s="215"/>
      <c r="AZ147" s="215"/>
      <c r="BA147" s="215"/>
      <c r="BB147" s="215"/>
      <c r="BC147" s="215"/>
      <c r="BD147" s="215"/>
      <c r="BE147" s="215"/>
      <c r="BF147" s="215"/>
      <c r="BG147" s="215"/>
      <c r="BH147" s="215"/>
      <c r="BI147" s="215"/>
      <c r="BJ147" s="215"/>
      <c r="BK147" s="215"/>
      <c r="BL147" s="215"/>
      <c r="BM147" s="215"/>
      <c r="BN147" s="215"/>
      <c r="BO147" s="215"/>
      <c r="BP147" s="215"/>
      <c r="BQ147" s="215"/>
      <c r="BR147" s="215"/>
      <c r="BS147" s="215"/>
      <c r="BT147" s="215"/>
      <c r="BU147" s="215"/>
      <c r="BV147" s="215"/>
      <c r="BW147" s="215"/>
      <c r="BX147" s="215"/>
      <c r="BY147" s="215"/>
      <c r="BZ147" s="215"/>
    </row>
    <row r="148" spans="8:78" x14ac:dyDescent="0.25">
      <c r="H148" s="215"/>
      <c r="I148" s="215"/>
      <c r="J148" s="215"/>
      <c r="K148" s="215"/>
      <c r="L148" s="215"/>
      <c r="M148" s="215"/>
      <c r="N148" s="215"/>
      <c r="O148" s="215"/>
      <c r="P148" s="215"/>
      <c r="Q148" s="215"/>
      <c r="R148" s="215"/>
      <c r="S148" s="215"/>
      <c r="T148" s="215"/>
      <c r="U148" s="215"/>
      <c r="V148" s="215"/>
      <c r="W148" s="215"/>
      <c r="X148" s="215"/>
      <c r="Y148" s="215"/>
      <c r="Z148" s="215"/>
      <c r="AA148" s="215"/>
      <c r="AB148" s="215"/>
      <c r="AC148" s="215"/>
      <c r="AD148" s="215"/>
      <c r="AE148" s="215"/>
      <c r="AF148" s="215"/>
      <c r="AG148" s="215"/>
      <c r="AH148" s="215"/>
      <c r="AI148" s="215"/>
      <c r="AJ148" s="215"/>
      <c r="AK148" s="215"/>
      <c r="AL148" s="215"/>
      <c r="AM148" s="215"/>
      <c r="AN148" s="215"/>
      <c r="AO148" s="215"/>
      <c r="AP148" s="215"/>
      <c r="AQ148" s="215"/>
      <c r="AR148" s="215"/>
      <c r="AS148" s="215"/>
      <c r="AT148" s="215"/>
      <c r="AU148" s="215"/>
      <c r="AV148" s="215"/>
      <c r="AW148" s="215"/>
      <c r="AX148" s="215"/>
      <c r="AY148" s="215"/>
      <c r="AZ148" s="215"/>
      <c r="BA148" s="215"/>
      <c r="BB148" s="215"/>
      <c r="BC148" s="215"/>
      <c r="BD148" s="215"/>
      <c r="BE148" s="215"/>
      <c r="BF148" s="215"/>
      <c r="BG148" s="215"/>
      <c r="BH148" s="215"/>
      <c r="BI148" s="215"/>
      <c r="BJ148" s="215"/>
      <c r="BK148" s="215"/>
      <c r="BL148" s="215"/>
      <c r="BM148" s="215"/>
      <c r="BN148" s="215"/>
      <c r="BO148" s="215"/>
      <c r="BP148" s="215"/>
      <c r="BQ148" s="215"/>
      <c r="BR148" s="215"/>
      <c r="BS148" s="215"/>
      <c r="BT148" s="215"/>
      <c r="BU148" s="215"/>
      <c r="BV148" s="215"/>
      <c r="BW148" s="215"/>
      <c r="BX148" s="215"/>
      <c r="BY148" s="215"/>
      <c r="BZ148" s="215"/>
    </row>
    <row r="149" spans="8:78" x14ac:dyDescent="0.25">
      <c r="H149" s="215"/>
      <c r="I149" s="215"/>
      <c r="J149" s="215"/>
      <c r="K149" s="215"/>
      <c r="L149" s="215"/>
      <c r="M149" s="215"/>
      <c r="N149" s="215"/>
      <c r="O149" s="215"/>
      <c r="P149" s="215"/>
      <c r="Q149" s="215"/>
      <c r="R149" s="215"/>
      <c r="S149" s="215"/>
      <c r="T149" s="215"/>
      <c r="U149" s="215"/>
      <c r="V149" s="215"/>
      <c r="W149" s="215"/>
      <c r="X149" s="215"/>
      <c r="Y149" s="215"/>
      <c r="Z149" s="215"/>
      <c r="AA149" s="215"/>
      <c r="AB149" s="215"/>
      <c r="AC149" s="215"/>
      <c r="AD149" s="215"/>
      <c r="AE149" s="215"/>
      <c r="AF149" s="215"/>
      <c r="AG149" s="215"/>
      <c r="AH149" s="215"/>
      <c r="AI149" s="215"/>
      <c r="AJ149" s="215"/>
      <c r="AK149" s="215"/>
      <c r="AL149" s="215"/>
      <c r="AM149" s="215"/>
      <c r="AN149" s="215"/>
      <c r="AO149" s="215"/>
      <c r="AP149" s="215"/>
      <c r="AQ149" s="215"/>
      <c r="AR149" s="215"/>
      <c r="AS149" s="215"/>
      <c r="AT149" s="215"/>
      <c r="AU149" s="215"/>
      <c r="AV149" s="215"/>
      <c r="AW149" s="215"/>
      <c r="AX149" s="215"/>
      <c r="AY149" s="215"/>
      <c r="AZ149" s="215"/>
      <c r="BA149" s="215"/>
      <c r="BB149" s="215"/>
      <c r="BC149" s="215"/>
      <c r="BD149" s="215"/>
      <c r="BE149" s="215"/>
      <c r="BF149" s="215"/>
      <c r="BG149" s="215"/>
      <c r="BH149" s="215"/>
      <c r="BI149" s="215"/>
      <c r="BJ149" s="215"/>
      <c r="BK149" s="215"/>
      <c r="BL149" s="215"/>
      <c r="BM149" s="215"/>
      <c r="BN149" s="215"/>
      <c r="BO149" s="215"/>
      <c r="BP149" s="215"/>
      <c r="BQ149" s="215"/>
      <c r="BR149" s="215"/>
      <c r="BS149" s="215"/>
      <c r="BT149" s="215"/>
      <c r="BU149" s="215"/>
      <c r="BV149" s="215"/>
      <c r="BW149" s="215"/>
      <c r="BX149" s="215"/>
      <c r="BY149" s="215"/>
      <c r="BZ149" s="215"/>
    </row>
    <row r="150" spans="8:78" x14ac:dyDescent="0.25">
      <c r="H150" s="215"/>
      <c r="I150" s="215"/>
      <c r="J150" s="215"/>
      <c r="K150" s="215"/>
      <c r="L150" s="215"/>
      <c r="M150" s="215"/>
      <c r="N150" s="215"/>
      <c r="O150" s="215"/>
      <c r="P150" s="215"/>
      <c r="Q150" s="215"/>
      <c r="R150" s="215"/>
      <c r="S150" s="215"/>
      <c r="T150" s="215"/>
      <c r="U150" s="215"/>
      <c r="V150" s="215"/>
      <c r="W150" s="215"/>
      <c r="X150" s="215"/>
      <c r="Y150" s="215"/>
      <c r="Z150" s="215"/>
      <c r="AA150" s="215"/>
      <c r="AB150" s="215"/>
      <c r="AC150" s="215"/>
      <c r="AD150" s="215"/>
      <c r="AE150" s="215"/>
      <c r="AF150" s="215"/>
      <c r="AG150" s="215"/>
      <c r="AH150" s="215"/>
      <c r="AI150" s="215"/>
      <c r="AJ150" s="215"/>
      <c r="AK150" s="215"/>
      <c r="AL150" s="215"/>
      <c r="AM150" s="215"/>
      <c r="AN150" s="215"/>
      <c r="AO150" s="215"/>
      <c r="AP150" s="215"/>
      <c r="AQ150" s="215"/>
      <c r="AR150" s="215"/>
      <c r="AS150" s="215"/>
      <c r="AT150" s="215"/>
      <c r="AU150" s="215"/>
      <c r="AV150" s="215"/>
      <c r="AW150" s="215"/>
      <c r="AX150" s="215"/>
      <c r="AY150" s="215"/>
      <c r="AZ150" s="215"/>
      <c r="BA150" s="215"/>
      <c r="BB150" s="215"/>
      <c r="BC150" s="215"/>
      <c r="BD150" s="215"/>
      <c r="BE150" s="215"/>
      <c r="BF150" s="215"/>
      <c r="BG150" s="215"/>
      <c r="BH150" s="215"/>
      <c r="BI150" s="215"/>
      <c r="BJ150" s="215"/>
      <c r="BK150" s="215"/>
      <c r="BL150" s="215"/>
      <c r="BM150" s="215"/>
      <c r="BN150" s="215"/>
      <c r="BO150" s="215"/>
      <c r="BP150" s="215"/>
      <c r="BQ150" s="215"/>
      <c r="BR150" s="215"/>
      <c r="BS150" s="215"/>
      <c r="BT150" s="215"/>
      <c r="BU150" s="215"/>
      <c r="BV150" s="215"/>
      <c r="BW150" s="215"/>
      <c r="BX150" s="215"/>
      <c r="BY150" s="215"/>
      <c r="BZ150" s="215"/>
    </row>
    <row r="151" spans="8:78" x14ac:dyDescent="0.25">
      <c r="H151" s="215"/>
      <c r="I151" s="215"/>
      <c r="J151" s="215"/>
      <c r="K151" s="215"/>
      <c r="L151" s="215"/>
      <c r="M151" s="215"/>
      <c r="N151" s="215"/>
      <c r="O151" s="215"/>
      <c r="P151" s="215"/>
      <c r="Q151" s="215"/>
      <c r="R151" s="215"/>
      <c r="S151" s="215"/>
      <c r="T151" s="215"/>
      <c r="U151" s="215"/>
      <c r="V151" s="215"/>
      <c r="W151" s="215"/>
      <c r="X151" s="215"/>
      <c r="Y151" s="215"/>
      <c r="Z151" s="215"/>
      <c r="AA151" s="215"/>
      <c r="AB151" s="215"/>
      <c r="AC151" s="215"/>
      <c r="AD151" s="215"/>
      <c r="AE151" s="215"/>
      <c r="AF151" s="215"/>
      <c r="AG151" s="215"/>
      <c r="AH151" s="215"/>
      <c r="AI151" s="215"/>
      <c r="AJ151" s="215"/>
      <c r="AK151" s="215"/>
      <c r="AL151" s="215"/>
      <c r="AM151" s="215"/>
      <c r="AN151" s="215"/>
      <c r="AO151" s="215"/>
      <c r="AP151" s="215"/>
      <c r="AQ151" s="215"/>
      <c r="AR151" s="215"/>
      <c r="AS151" s="215"/>
      <c r="AT151" s="215"/>
      <c r="AU151" s="215"/>
      <c r="AV151" s="215"/>
      <c r="AW151" s="215"/>
      <c r="AX151" s="215"/>
      <c r="AY151" s="215"/>
      <c r="AZ151" s="215"/>
      <c r="BA151" s="215"/>
      <c r="BB151" s="215"/>
      <c r="BC151" s="215"/>
      <c r="BD151" s="215"/>
      <c r="BE151" s="215"/>
      <c r="BF151" s="215"/>
      <c r="BG151" s="215"/>
      <c r="BH151" s="215"/>
      <c r="BI151" s="215"/>
      <c r="BJ151" s="215"/>
      <c r="BK151" s="215"/>
      <c r="BL151" s="215"/>
      <c r="BM151" s="215"/>
      <c r="BN151" s="215"/>
      <c r="BO151" s="215"/>
      <c r="BP151" s="215"/>
      <c r="BQ151" s="215"/>
      <c r="BR151" s="215"/>
      <c r="BS151" s="215"/>
      <c r="BT151" s="215"/>
      <c r="BU151" s="215"/>
      <c r="BV151" s="215"/>
      <c r="BW151" s="215"/>
      <c r="BX151" s="215"/>
      <c r="BY151" s="215"/>
      <c r="BZ151" s="215"/>
    </row>
    <row r="152" spans="8:78" x14ac:dyDescent="0.25">
      <c r="H152" s="215"/>
      <c r="I152" s="215"/>
      <c r="J152" s="215"/>
      <c r="K152" s="215"/>
      <c r="L152" s="215"/>
      <c r="M152" s="215"/>
      <c r="N152" s="215"/>
      <c r="O152" s="215"/>
      <c r="P152" s="215"/>
      <c r="Q152" s="215"/>
      <c r="R152" s="215"/>
      <c r="S152" s="215"/>
      <c r="T152" s="215"/>
      <c r="U152" s="215"/>
      <c r="V152" s="215"/>
      <c r="W152" s="215"/>
      <c r="X152" s="215"/>
      <c r="Y152" s="215"/>
      <c r="Z152" s="215"/>
      <c r="AA152" s="215"/>
      <c r="AB152" s="215"/>
      <c r="AC152" s="215"/>
      <c r="AD152" s="215"/>
      <c r="AE152" s="215"/>
      <c r="AF152" s="215"/>
      <c r="AG152" s="215"/>
      <c r="AH152" s="215"/>
      <c r="AI152" s="215"/>
      <c r="AJ152" s="215"/>
      <c r="AK152" s="215"/>
      <c r="AL152" s="215"/>
      <c r="AM152" s="215"/>
      <c r="AN152" s="215"/>
      <c r="AO152" s="215"/>
      <c r="AP152" s="215"/>
      <c r="AQ152" s="215"/>
      <c r="AR152" s="215"/>
      <c r="AS152" s="215"/>
      <c r="AT152" s="215"/>
      <c r="AU152" s="215"/>
      <c r="AV152" s="215"/>
      <c r="AW152" s="215"/>
      <c r="AX152" s="215"/>
      <c r="AY152" s="215"/>
      <c r="AZ152" s="215"/>
      <c r="BA152" s="215"/>
      <c r="BB152" s="215"/>
      <c r="BC152" s="215"/>
      <c r="BD152" s="215"/>
      <c r="BE152" s="215"/>
      <c r="BF152" s="215"/>
      <c r="BG152" s="215"/>
      <c r="BH152" s="215"/>
      <c r="BI152" s="215"/>
      <c r="BJ152" s="215"/>
      <c r="BK152" s="215"/>
      <c r="BL152" s="215"/>
      <c r="BM152" s="215"/>
      <c r="BN152" s="215"/>
      <c r="BO152" s="215"/>
      <c r="BP152" s="215"/>
      <c r="BQ152" s="215"/>
      <c r="BR152" s="215"/>
      <c r="BS152" s="215"/>
      <c r="BT152" s="215"/>
      <c r="BU152" s="215"/>
      <c r="BV152" s="215"/>
      <c r="BW152" s="215"/>
      <c r="BX152" s="215"/>
      <c r="BY152" s="215"/>
      <c r="BZ152" s="215"/>
    </row>
    <row r="153" spans="8:78" x14ac:dyDescent="0.25">
      <c r="H153" s="215"/>
      <c r="I153" s="215"/>
      <c r="J153" s="215"/>
      <c r="K153" s="215"/>
      <c r="L153" s="215"/>
      <c r="M153" s="215"/>
      <c r="N153" s="215"/>
      <c r="O153" s="215"/>
      <c r="P153" s="215"/>
      <c r="Q153" s="215"/>
      <c r="R153" s="215"/>
      <c r="S153" s="215"/>
      <c r="T153" s="215"/>
      <c r="U153" s="215"/>
      <c r="V153" s="215"/>
      <c r="W153" s="215"/>
      <c r="X153" s="215"/>
      <c r="Y153" s="215"/>
      <c r="Z153" s="215"/>
      <c r="AA153" s="215"/>
      <c r="AB153" s="215"/>
      <c r="AC153" s="215"/>
      <c r="AD153" s="215"/>
      <c r="AE153" s="215"/>
      <c r="AF153" s="215"/>
      <c r="AG153" s="215"/>
      <c r="AH153" s="215"/>
      <c r="AI153" s="215"/>
      <c r="AJ153" s="215"/>
      <c r="AK153" s="215"/>
      <c r="AL153" s="215"/>
      <c r="AM153" s="215"/>
      <c r="AN153" s="215"/>
      <c r="AO153" s="215"/>
      <c r="AP153" s="215"/>
      <c r="AQ153" s="215"/>
      <c r="AR153" s="215"/>
      <c r="AS153" s="215"/>
      <c r="AT153" s="215"/>
      <c r="AU153" s="215"/>
      <c r="AV153" s="215"/>
      <c r="AW153" s="215"/>
      <c r="AX153" s="215"/>
      <c r="AY153" s="215"/>
      <c r="AZ153" s="215"/>
      <c r="BA153" s="215"/>
      <c r="BB153" s="215"/>
      <c r="BC153" s="215"/>
      <c r="BD153" s="215"/>
      <c r="BE153" s="215"/>
      <c r="BF153" s="215"/>
      <c r="BG153" s="215"/>
      <c r="BH153" s="215"/>
      <c r="BI153" s="215"/>
      <c r="BJ153" s="215"/>
      <c r="BK153" s="215"/>
      <c r="BL153" s="215"/>
      <c r="BM153" s="215"/>
      <c r="BN153" s="215"/>
      <c r="BO153" s="215"/>
      <c r="BP153" s="215"/>
      <c r="BQ153" s="215"/>
      <c r="BR153" s="215"/>
      <c r="BS153" s="215"/>
      <c r="BT153" s="215"/>
      <c r="BU153" s="215"/>
      <c r="BV153" s="215"/>
      <c r="BW153" s="215"/>
      <c r="BX153" s="215"/>
      <c r="BY153" s="215"/>
      <c r="BZ153" s="215"/>
    </row>
    <row r="154" spans="8:78" x14ac:dyDescent="0.25">
      <c r="H154" s="215"/>
      <c r="I154" s="215"/>
      <c r="J154" s="215"/>
      <c r="K154" s="215"/>
      <c r="L154" s="215"/>
      <c r="M154" s="215"/>
      <c r="N154" s="215"/>
      <c r="O154" s="215"/>
      <c r="P154" s="215"/>
      <c r="Q154" s="215"/>
      <c r="R154" s="215"/>
      <c r="S154" s="215"/>
      <c r="T154" s="215"/>
      <c r="U154" s="215"/>
      <c r="V154" s="215"/>
      <c r="W154" s="215"/>
      <c r="X154" s="215"/>
      <c r="Y154" s="215"/>
      <c r="Z154" s="215"/>
      <c r="AA154" s="215"/>
      <c r="AB154" s="215"/>
      <c r="AC154" s="215"/>
      <c r="AD154" s="215"/>
      <c r="AE154" s="215"/>
      <c r="AF154" s="215"/>
      <c r="AG154" s="215"/>
      <c r="AH154" s="215"/>
      <c r="AI154" s="215"/>
      <c r="AJ154" s="215"/>
      <c r="AK154" s="215"/>
      <c r="AL154" s="215"/>
      <c r="AM154" s="215"/>
      <c r="AN154" s="215"/>
      <c r="AO154" s="215"/>
      <c r="AP154" s="215"/>
      <c r="AQ154" s="215"/>
      <c r="AR154" s="215"/>
      <c r="AS154" s="215"/>
      <c r="AT154" s="215"/>
      <c r="AU154" s="215"/>
      <c r="AV154" s="215"/>
      <c r="AW154" s="215"/>
      <c r="AX154" s="215"/>
      <c r="AY154" s="215"/>
      <c r="AZ154" s="215"/>
      <c r="BA154" s="215"/>
      <c r="BB154" s="215"/>
      <c r="BC154" s="215"/>
      <c r="BD154" s="215"/>
      <c r="BE154" s="215"/>
      <c r="BF154" s="215"/>
      <c r="BG154" s="215"/>
      <c r="BH154" s="215"/>
      <c r="BI154" s="215"/>
      <c r="BJ154" s="215"/>
      <c r="BK154" s="215"/>
      <c r="BL154" s="215"/>
      <c r="BM154" s="215"/>
      <c r="BN154" s="215"/>
      <c r="BO154" s="215"/>
      <c r="BP154" s="215"/>
      <c r="BQ154" s="215"/>
      <c r="BR154" s="215"/>
      <c r="BS154" s="215"/>
      <c r="BT154" s="215"/>
      <c r="BU154" s="215"/>
      <c r="BV154" s="215"/>
      <c r="BW154" s="215"/>
      <c r="BX154" s="215"/>
      <c r="BY154" s="215"/>
      <c r="BZ154" s="215"/>
    </row>
    <row r="155" spans="8:78" x14ac:dyDescent="0.25">
      <c r="H155" s="215"/>
      <c r="I155" s="215"/>
      <c r="J155" s="215"/>
      <c r="K155" s="215"/>
      <c r="L155" s="215"/>
      <c r="M155" s="215"/>
      <c r="N155" s="215"/>
      <c r="O155" s="215"/>
      <c r="P155" s="215"/>
      <c r="Q155" s="215"/>
      <c r="R155" s="215"/>
      <c r="S155" s="215"/>
      <c r="T155" s="215"/>
      <c r="U155" s="215"/>
      <c r="V155" s="215"/>
      <c r="W155" s="215"/>
      <c r="X155" s="215"/>
      <c r="Y155" s="215"/>
      <c r="Z155" s="215"/>
      <c r="AA155" s="215"/>
      <c r="AB155" s="215"/>
      <c r="AC155" s="215"/>
      <c r="AD155" s="215"/>
      <c r="AE155" s="215"/>
      <c r="AF155" s="215"/>
      <c r="AG155" s="215"/>
      <c r="AH155" s="215"/>
      <c r="AI155" s="215"/>
      <c r="AJ155" s="215"/>
      <c r="AK155" s="215"/>
      <c r="AL155" s="215"/>
      <c r="AM155" s="215"/>
      <c r="AN155" s="215"/>
      <c r="AO155" s="215"/>
      <c r="AP155" s="215"/>
      <c r="AQ155" s="215"/>
      <c r="AR155" s="215"/>
      <c r="AS155" s="215"/>
      <c r="AT155" s="215"/>
      <c r="AU155" s="215"/>
      <c r="AV155" s="215"/>
      <c r="AW155" s="215"/>
      <c r="AX155" s="215"/>
      <c r="AY155" s="215"/>
      <c r="AZ155" s="215"/>
      <c r="BA155" s="215"/>
      <c r="BB155" s="215"/>
      <c r="BC155" s="215"/>
      <c r="BD155" s="215"/>
      <c r="BE155" s="215"/>
      <c r="BF155" s="215"/>
      <c r="BG155" s="215"/>
      <c r="BH155" s="215"/>
      <c r="BI155" s="215"/>
      <c r="BJ155" s="215"/>
      <c r="BK155" s="215"/>
      <c r="BL155" s="215"/>
      <c r="BM155" s="215"/>
      <c r="BN155" s="215"/>
      <c r="BO155" s="215"/>
      <c r="BP155" s="215"/>
      <c r="BQ155" s="215"/>
      <c r="BR155" s="215"/>
      <c r="BS155" s="215"/>
      <c r="BT155" s="215"/>
      <c r="BU155" s="215"/>
      <c r="BV155" s="215"/>
      <c r="BW155" s="215"/>
      <c r="BX155" s="215"/>
      <c r="BY155" s="215"/>
      <c r="BZ155" s="215"/>
    </row>
    <row r="156" spans="8:78" x14ac:dyDescent="0.25">
      <c r="H156" s="215"/>
      <c r="I156" s="215"/>
      <c r="J156" s="215"/>
      <c r="K156" s="215"/>
      <c r="L156" s="215"/>
      <c r="M156" s="215"/>
      <c r="N156" s="215"/>
      <c r="O156" s="215"/>
      <c r="P156" s="215"/>
      <c r="Q156" s="215"/>
      <c r="R156" s="215"/>
      <c r="S156" s="215"/>
      <c r="T156" s="215"/>
      <c r="U156" s="215"/>
      <c r="V156" s="215"/>
      <c r="W156" s="215"/>
      <c r="X156" s="215"/>
      <c r="Y156" s="215"/>
      <c r="Z156" s="215"/>
      <c r="AA156" s="215"/>
      <c r="AB156" s="215"/>
      <c r="AC156" s="215"/>
      <c r="AD156" s="215"/>
      <c r="AE156" s="215"/>
      <c r="AF156" s="215"/>
      <c r="AG156" s="215"/>
      <c r="AH156" s="215"/>
      <c r="AI156" s="215"/>
      <c r="AJ156" s="215"/>
      <c r="AK156" s="215"/>
      <c r="AL156" s="215"/>
      <c r="AM156" s="215"/>
      <c r="AN156" s="215"/>
      <c r="AO156" s="215"/>
      <c r="AP156" s="215"/>
      <c r="AQ156" s="215"/>
      <c r="AR156" s="215"/>
      <c r="AS156" s="215"/>
      <c r="AT156" s="215"/>
      <c r="AU156" s="215"/>
      <c r="AV156" s="215"/>
      <c r="AW156" s="215"/>
      <c r="AX156" s="215"/>
      <c r="AY156" s="215"/>
      <c r="AZ156" s="215"/>
      <c r="BA156" s="215"/>
      <c r="BB156" s="215"/>
      <c r="BC156" s="215"/>
      <c r="BD156" s="215"/>
      <c r="BE156" s="215"/>
      <c r="BF156" s="215"/>
      <c r="BG156" s="215"/>
      <c r="BH156" s="215"/>
      <c r="BI156" s="215"/>
      <c r="BJ156" s="215"/>
      <c r="BK156" s="215"/>
      <c r="BL156" s="215"/>
      <c r="BM156" s="215"/>
      <c r="BN156" s="215"/>
      <c r="BO156" s="215"/>
      <c r="BP156" s="215"/>
      <c r="BQ156" s="215"/>
      <c r="BR156" s="215"/>
      <c r="BS156" s="215"/>
      <c r="BT156" s="215"/>
      <c r="BU156" s="215"/>
      <c r="BV156" s="215"/>
      <c r="BW156" s="215"/>
      <c r="BX156" s="215"/>
      <c r="BY156" s="215"/>
      <c r="BZ156" s="215"/>
    </row>
    <row r="157" spans="8:78" x14ac:dyDescent="0.25">
      <c r="H157" s="215"/>
      <c r="I157" s="215"/>
      <c r="J157" s="215"/>
      <c r="K157" s="215"/>
      <c r="L157" s="215"/>
      <c r="M157" s="215"/>
      <c r="N157" s="215"/>
      <c r="O157" s="215"/>
      <c r="P157" s="215"/>
      <c r="Q157" s="215"/>
      <c r="R157" s="215"/>
      <c r="S157" s="215"/>
      <c r="T157" s="215"/>
      <c r="U157" s="215"/>
      <c r="V157" s="215"/>
      <c r="W157" s="215"/>
      <c r="X157" s="215"/>
      <c r="Y157" s="215"/>
      <c r="Z157" s="215"/>
      <c r="AA157" s="215"/>
      <c r="AB157" s="215"/>
      <c r="AC157" s="215"/>
      <c r="AD157" s="215"/>
      <c r="AE157" s="215"/>
      <c r="AF157" s="215"/>
      <c r="AG157" s="215"/>
      <c r="AH157" s="215"/>
      <c r="AI157" s="215"/>
      <c r="AJ157" s="215"/>
      <c r="AK157" s="215"/>
      <c r="AL157" s="215"/>
      <c r="AM157" s="215"/>
      <c r="AN157" s="215"/>
      <c r="AO157" s="215"/>
      <c r="AP157" s="215"/>
      <c r="AQ157" s="215"/>
      <c r="AR157" s="215"/>
      <c r="AS157" s="215"/>
      <c r="AT157" s="215"/>
      <c r="AU157" s="215"/>
      <c r="AV157" s="215"/>
      <c r="AW157" s="215"/>
      <c r="AX157" s="215"/>
      <c r="AY157" s="215"/>
      <c r="AZ157" s="215"/>
      <c r="BA157" s="215"/>
      <c r="BB157" s="215"/>
      <c r="BC157" s="215"/>
      <c r="BD157" s="215"/>
      <c r="BE157" s="215"/>
      <c r="BF157" s="215"/>
      <c r="BG157" s="215"/>
      <c r="BH157" s="215"/>
      <c r="BI157" s="215"/>
      <c r="BJ157" s="215"/>
      <c r="BK157" s="215"/>
      <c r="BL157" s="215"/>
      <c r="BM157" s="215"/>
      <c r="BN157" s="215"/>
      <c r="BO157" s="215"/>
      <c r="BP157" s="215"/>
      <c r="BQ157" s="215"/>
      <c r="BR157" s="215"/>
      <c r="BS157" s="215"/>
      <c r="BT157" s="215"/>
      <c r="BU157" s="215"/>
      <c r="BV157" s="215"/>
      <c r="BW157" s="215"/>
      <c r="BX157" s="215"/>
      <c r="BY157" s="215"/>
      <c r="BZ157" s="215"/>
    </row>
    <row r="158" spans="8:78" x14ac:dyDescent="0.25">
      <c r="H158" s="215"/>
      <c r="I158" s="215"/>
      <c r="J158" s="215"/>
      <c r="K158" s="215"/>
      <c r="L158" s="215"/>
      <c r="M158" s="215"/>
      <c r="N158" s="215"/>
      <c r="O158" s="215"/>
      <c r="P158" s="215"/>
      <c r="Q158" s="215"/>
      <c r="R158" s="215"/>
      <c r="S158" s="215"/>
      <c r="T158" s="215"/>
      <c r="U158" s="215"/>
      <c r="V158" s="215"/>
      <c r="W158" s="215"/>
      <c r="X158" s="215"/>
      <c r="Y158" s="215"/>
      <c r="Z158" s="215"/>
      <c r="AA158" s="215"/>
      <c r="AB158" s="215"/>
      <c r="AC158" s="215"/>
      <c r="AD158" s="215"/>
      <c r="AE158" s="215"/>
      <c r="AF158" s="215"/>
      <c r="AG158" s="215"/>
      <c r="AH158" s="215"/>
      <c r="AI158" s="215"/>
      <c r="AJ158" s="215"/>
      <c r="AK158" s="215"/>
      <c r="AL158" s="215"/>
      <c r="AM158" s="215"/>
      <c r="AN158" s="215"/>
      <c r="AO158" s="215"/>
      <c r="AP158" s="215"/>
      <c r="AQ158" s="215"/>
      <c r="AR158" s="215"/>
      <c r="AS158" s="215"/>
      <c r="AT158" s="215"/>
      <c r="AU158" s="215"/>
      <c r="AV158" s="215"/>
      <c r="AW158" s="215"/>
      <c r="AX158" s="215"/>
      <c r="AY158" s="215"/>
      <c r="AZ158" s="215"/>
      <c r="BA158" s="215"/>
      <c r="BB158" s="215"/>
      <c r="BC158" s="215"/>
      <c r="BD158" s="215"/>
      <c r="BE158" s="215"/>
      <c r="BF158" s="215"/>
      <c r="BG158" s="215"/>
      <c r="BH158" s="215"/>
      <c r="BI158" s="215"/>
      <c r="BJ158" s="215"/>
      <c r="BK158" s="215"/>
      <c r="BL158" s="215"/>
      <c r="BM158" s="215"/>
      <c r="BN158" s="215"/>
      <c r="BO158" s="215"/>
      <c r="BP158" s="215"/>
      <c r="BQ158" s="215"/>
      <c r="BR158" s="215"/>
      <c r="BS158" s="215"/>
      <c r="BT158" s="215"/>
      <c r="BU158" s="215"/>
      <c r="BV158" s="215"/>
      <c r="BW158" s="215"/>
      <c r="BX158" s="215"/>
      <c r="BY158" s="215"/>
      <c r="BZ158" s="215"/>
    </row>
    <row r="159" spans="8:78" x14ac:dyDescent="0.25">
      <c r="H159" s="215"/>
      <c r="I159" s="215"/>
      <c r="J159" s="215"/>
      <c r="K159" s="215"/>
      <c r="L159" s="215"/>
      <c r="M159" s="215"/>
      <c r="N159" s="215"/>
      <c r="O159" s="215"/>
      <c r="P159" s="215"/>
      <c r="Q159" s="215"/>
      <c r="R159" s="215"/>
      <c r="S159" s="215"/>
      <c r="T159" s="215"/>
      <c r="U159" s="215"/>
      <c r="V159" s="215"/>
      <c r="W159" s="215"/>
      <c r="X159" s="215"/>
      <c r="Y159" s="215"/>
      <c r="Z159" s="215"/>
      <c r="AA159" s="215"/>
      <c r="AB159" s="215"/>
      <c r="AC159" s="215"/>
      <c r="AD159" s="215"/>
      <c r="AE159" s="215"/>
      <c r="AF159" s="215"/>
      <c r="AG159" s="215"/>
      <c r="AH159" s="215"/>
      <c r="AI159" s="215"/>
      <c r="AJ159" s="215"/>
      <c r="AK159" s="215"/>
      <c r="AL159" s="215"/>
      <c r="AM159" s="215"/>
      <c r="AN159" s="215"/>
      <c r="AO159" s="215"/>
      <c r="AP159" s="215"/>
      <c r="AQ159" s="215"/>
      <c r="AR159" s="215"/>
      <c r="AS159" s="215"/>
      <c r="AT159" s="215"/>
      <c r="AU159" s="215"/>
      <c r="AV159" s="215"/>
      <c r="AW159" s="215"/>
      <c r="AX159" s="215"/>
      <c r="AY159" s="215"/>
      <c r="AZ159" s="215"/>
      <c r="BA159" s="215"/>
      <c r="BB159" s="215"/>
      <c r="BC159" s="215"/>
      <c r="BD159" s="215"/>
      <c r="BE159" s="215"/>
      <c r="BF159" s="215"/>
      <c r="BG159" s="215"/>
      <c r="BH159" s="215"/>
      <c r="BI159" s="215"/>
      <c r="BJ159" s="215"/>
      <c r="BK159" s="215"/>
      <c r="BL159" s="215"/>
      <c r="BM159" s="215"/>
      <c r="BN159" s="215"/>
      <c r="BO159" s="215"/>
      <c r="BP159" s="215"/>
      <c r="BQ159" s="215"/>
      <c r="BR159" s="215"/>
      <c r="BS159" s="215"/>
      <c r="BT159" s="215"/>
      <c r="BU159" s="215"/>
      <c r="BV159" s="215"/>
      <c r="BW159" s="215"/>
      <c r="BX159" s="215"/>
      <c r="BY159" s="215"/>
      <c r="BZ159" s="215"/>
    </row>
    <row r="160" spans="8:78" x14ac:dyDescent="0.25">
      <c r="H160" s="215"/>
      <c r="I160" s="215"/>
      <c r="J160" s="215"/>
      <c r="K160" s="215"/>
      <c r="L160" s="215"/>
      <c r="M160" s="215"/>
      <c r="N160" s="215"/>
      <c r="O160" s="215"/>
      <c r="P160" s="215"/>
      <c r="Q160" s="215"/>
      <c r="R160" s="215"/>
      <c r="S160" s="215"/>
      <c r="T160" s="215"/>
      <c r="U160" s="215"/>
      <c r="V160" s="215"/>
      <c r="W160" s="215"/>
      <c r="X160" s="215"/>
      <c r="Y160" s="215"/>
      <c r="Z160" s="215"/>
      <c r="AA160" s="215"/>
      <c r="AB160" s="215"/>
      <c r="AC160" s="215"/>
      <c r="AD160" s="215"/>
      <c r="AE160" s="215"/>
      <c r="AF160" s="215"/>
      <c r="AG160" s="215"/>
      <c r="AH160" s="215"/>
      <c r="AI160" s="215"/>
      <c r="AJ160" s="215"/>
      <c r="AK160" s="215"/>
      <c r="AL160" s="215"/>
      <c r="AM160" s="215"/>
      <c r="AN160" s="215"/>
      <c r="AO160" s="215"/>
      <c r="AP160" s="215"/>
      <c r="AQ160" s="215"/>
      <c r="AR160" s="215"/>
      <c r="AS160" s="215"/>
      <c r="AT160" s="215"/>
      <c r="AU160" s="215"/>
      <c r="AV160" s="215"/>
      <c r="AW160" s="215"/>
      <c r="AX160" s="215"/>
      <c r="AY160" s="215"/>
      <c r="AZ160" s="215"/>
      <c r="BA160" s="215"/>
      <c r="BB160" s="215"/>
      <c r="BC160" s="215"/>
      <c r="BD160" s="215"/>
      <c r="BE160" s="215"/>
      <c r="BF160" s="215"/>
      <c r="BG160" s="215"/>
      <c r="BH160" s="215"/>
      <c r="BI160" s="215"/>
      <c r="BJ160" s="215"/>
      <c r="BK160" s="215"/>
      <c r="BL160" s="215"/>
      <c r="BM160" s="215"/>
      <c r="BN160" s="215"/>
      <c r="BO160" s="215"/>
      <c r="BP160" s="215"/>
      <c r="BQ160" s="215"/>
      <c r="BR160" s="215"/>
      <c r="BS160" s="215"/>
      <c r="BT160" s="215"/>
      <c r="BU160" s="215"/>
      <c r="BV160" s="215"/>
      <c r="BW160" s="215"/>
      <c r="BX160" s="215"/>
      <c r="BY160" s="215"/>
      <c r="BZ160" s="215"/>
    </row>
    <row r="161" spans="8:78" x14ac:dyDescent="0.25">
      <c r="H161" s="215"/>
      <c r="I161" s="215"/>
      <c r="J161" s="215"/>
      <c r="K161" s="215"/>
      <c r="L161" s="215"/>
      <c r="M161" s="215"/>
      <c r="N161" s="215"/>
      <c r="O161" s="215"/>
      <c r="P161" s="215"/>
      <c r="Q161" s="215"/>
      <c r="R161" s="215"/>
      <c r="S161" s="215"/>
      <c r="T161" s="215"/>
      <c r="U161" s="215"/>
      <c r="V161" s="215"/>
      <c r="W161" s="215"/>
      <c r="X161" s="215"/>
      <c r="Y161" s="215"/>
      <c r="Z161" s="215"/>
      <c r="AA161" s="215"/>
      <c r="AB161" s="215"/>
      <c r="AC161" s="215"/>
      <c r="AD161" s="215"/>
      <c r="AE161" s="215"/>
      <c r="AF161" s="215"/>
      <c r="AG161" s="215"/>
      <c r="AH161" s="215"/>
      <c r="AI161" s="215"/>
      <c r="AJ161" s="215"/>
      <c r="AK161" s="215"/>
      <c r="AL161" s="215"/>
      <c r="AM161" s="215"/>
      <c r="AN161" s="215"/>
      <c r="AO161" s="215"/>
      <c r="AP161" s="215"/>
      <c r="AQ161" s="215"/>
      <c r="AR161" s="215"/>
      <c r="AS161" s="215"/>
      <c r="AT161" s="215"/>
      <c r="AU161" s="215"/>
      <c r="AV161" s="215"/>
      <c r="AW161" s="215"/>
      <c r="AX161" s="215"/>
      <c r="AY161" s="215"/>
      <c r="AZ161" s="215"/>
      <c r="BA161" s="215"/>
      <c r="BB161" s="215"/>
      <c r="BC161" s="215"/>
      <c r="BD161" s="215"/>
      <c r="BE161" s="215"/>
      <c r="BF161" s="215"/>
      <c r="BG161" s="215"/>
      <c r="BH161" s="215"/>
      <c r="BI161" s="215"/>
      <c r="BJ161" s="215"/>
      <c r="BK161" s="215"/>
      <c r="BL161" s="215"/>
      <c r="BM161" s="215"/>
      <c r="BN161" s="215"/>
      <c r="BO161" s="215"/>
      <c r="BP161" s="215"/>
      <c r="BQ161" s="215"/>
      <c r="BR161" s="215"/>
      <c r="BS161" s="215"/>
      <c r="BT161" s="215"/>
      <c r="BU161" s="215"/>
      <c r="BV161" s="215"/>
      <c r="BW161" s="215"/>
      <c r="BX161" s="215"/>
      <c r="BY161" s="215"/>
      <c r="BZ161" s="215"/>
    </row>
    <row r="162" spans="8:78" x14ac:dyDescent="0.25">
      <c r="H162" s="215"/>
      <c r="I162" s="215"/>
      <c r="J162" s="215"/>
      <c r="K162" s="215"/>
      <c r="L162" s="215"/>
      <c r="M162" s="215"/>
      <c r="N162" s="215"/>
      <c r="O162" s="215"/>
      <c r="P162" s="215"/>
      <c r="Q162" s="215"/>
      <c r="R162" s="215"/>
      <c r="S162" s="215"/>
      <c r="T162" s="215"/>
      <c r="U162" s="215"/>
      <c r="V162" s="215"/>
      <c r="W162" s="215"/>
      <c r="X162" s="215"/>
      <c r="Y162" s="215"/>
      <c r="Z162" s="215"/>
      <c r="AA162" s="215"/>
      <c r="AB162" s="215"/>
      <c r="AC162" s="215"/>
      <c r="AD162" s="215"/>
      <c r="AE162" s="215"/>
      <c r="AF162" s="215"/>
      <c r="AG162" s="215"/>
      <c r="AH162" s="215"/>
      <c r="AI162" s="215"/>
      <c r="AJ162" s="215"/>
      <c r="AK162" s="215"/>
      <c r="AL162" s="215"/>
      <c r="AM162" s="215"/>
      <c r="AN162" s="215"/>
      <c r="AO162" s="215"/>
      <c r="AP162" s="215"/>
      <c r="AQ162" s="215"/>
      <c r="AR162" s="215"/>
      <c r="AS162" s="215"/>
      <c r="AT162" s="215"/>
      <c r="AU162" s="215"/>
      <c r="AV162" s="215"/>
      <c r="AW162" s="215"/>
      <c r="AX162" s="215"/>
      <c r="AY162" s="215"/>
      <c r="AZ162" s="215"/>
      <c r="BA162" s="215"/>
      <c r="BB162" s="215"/>
      <c r="BC162" s="215"/>
      <c r="BD162" s="215"/>
      <c r="BE162" s="215"/>
      <c r="BF162" s="215"/>
      <c r="BG162" s="215"/>
      <c r="BH162" s="215"/>
      <c r="BI162" s="215"/>
      <c r="BJ162" s="215"/>
      <c r="BK162" s="215"/>
      <c r="BL162" s="215"/>
      <c r="BM162" s="215"/>
      <c r="BN162" s="215"/>
      <c r="BO162" s="215"/>
      <c r="BP162" s="215"/>
      <c r="BQ162" s="215"/>
      <c r="BR162" s="215"/>
      <c r="BS162" s="215"/>
      <c r="BT162" s="215"/>
      <c r="BU162" s="215"/>
      <c r="BV162" s="215"/>
      <c r="BW162" s="215"/>
      <c r="BX162" s="215"/>
      <c r="BY162" s="215"/>
      <c r="BZ162" s="215"/>
    </row>
    <row r="163" spans="8:78" x14ac:dyDescent="0.25">
      <c r="H163" s="215"/>
      <c r="I163" s="215"/>
      <c r="J163" s="215"/>
      <c r="K163" s="215"/>
      <c r="L163" s="215"/>
      <c r="M163" s="215"/>
      <c r="N163" s="215"/>
      <c r="O163" s="215"/>
      <c r="P163" s="215"/>
      <c r="Q163" s="215"/>
      <c r="R163" s="215"/>
      <c r="S163" s="215"/>
      <c r="T163" s="215"/>
      <c r="U163" s="215"/>
      <c r="V163" s="215"/>
      <c r="W163" s="215"/>
      <c r="X163" s="215"/>
      <c r="Y163" s="215"/>
      <c r="Z163" s="215"/>
      <c r="AA163" s="215"/>
      <c r="AB163" s="215"/>
      <c r="AC163" s="215"/>
      <c r="AD163" s="215"/>
      <c r="AE163" s="215"/>
      <c r="AF163" s="215"/>
      <c r="AG163" s="215"/>
      <c r="AH163" s="215"/>
      <c r="AI163" s="215"/>
      <c r="AJ163" s="215"/>
      <c r="AK163" s="215"/>
      <c r="AL163" s="215"/>
      <c r="AM163" s="215"/>
      <c r="AN163" s="215"/>
      <c r="AO163" s="215"/>
      <c r="AP163" s="215"/>
      <c r="AQ163" s="215"/>
      <c r="AR163" s="215"/>
      <c r="AS163" s="215"/>
      <c r="AT163" s="215"/>
      <c r="AU163" s="215"/>
      <c r="AV163" s="215"/>
      <c r="AW163" s="215"/>
      <c r="AX163" s="215"/>
      <c r="AY163" s="215"/>
      <c r="AZ163" s="215"/>
      <c r="BA163" s="215"/>
      <c r="BB163" s="215"/>
      <c r="BC163" s="215"/>
      <c r="BD163" s="215"/>
      <c r="BE163" s="215"/>
      <c r="BF163" s="215"/>
      <c r="BG163" s="215"/>
      <c r="BH163" s="215"/>
      <c r="BI163" s="215"/>
      <c r="BJ163" s="215"/>
      <c r="BK163" s="215"/>
      <c r="BL163" s="215"/>
      <c r="BM163" s="215"/>
      <c r="BN163" s="215"/>
      <c r="BO163" s="215"/>
      <c r="BP163" s="215"/>
      <c r="BQ163" s="215"/>
      <c r="BR163" s="215"/>
      <c r="BS163" s="215"/>
      <c r="BT163" s="215"/>
      <c r="BU163" s="215"/>
      <c r="BV163" s="215"/>
      <c r="BW163" s="215"/>
      <c r="BX163" s="215"/>
      <c r="BY163" s="215"/>
      <c r="BZ163" s="215"/>
    </row>
    <row r="164" spans="8:78" x14ac:dyDescent="0.25">
      <c r="H164" s="215"/>
      <c r="I164" s="215"/>
      <c r="J164" s="215"/>
      <c r="K164" s="215"/>
      <c r="L164" s="215"/>
      <c r="M164" s="215"/>
      <c r="N164" s="215"/>
      <c r="O164" s="215"/>
      <c r="P164" s="215"/>
      <c r="Q164" s="215"/>
      <c r="R164" s="215"/>
      <c r="S164" s="215"/>
      <c r="T164" s="215"/>
      <c r="U164" s="215"/>
      <c r="V164" s="215"/>
      <c r="W164" s="215"/>
      <c r="X164" s="215"/>
      <c r="Y164" s="215"/>
      <c r="Z164" s="215"/>
      <c r="AA164" s="215"/>
      <c r="AB164" s="215"/>
      <c r="AC164" s="215"/>
      <c r="AD164" s="215"/>
      <c r="AE164" s="215"/>
      <c r="AF164" s="215"/>
      <c r="AG164" s="215"/>
      <c r="AH164" s="215"/>
      <c r="AI164" s="215"/>
      <c r="AJ164" s="215"/>
      <c r="AK164" s="215"/>
      <c r="AL164" s="215"/>
      <c r="AM164" s="215"/>
      <c r="AN164" s="215"/>
      <c r="AO164" s="215"/>
      <c r="AP164" s="215"/>
      <c r="AQ164" s="215"/>
      <c r="AR164" s="215"/>
      <c r="AS164" s="215"/>
      <c r="AT164" s="215"/>
      <c r="AU164" s="215"/>
      <c r="AV164" s="215"/>
      <c r="AW164" s="215"/>
      <c r="AX164" s="215"/>
      <c r="AY164" s="215"/>
      <c r="AZ164" s="215"/>
      <c r="BA164" s="215"/>
      <c r="BB164" s="215"/>
      <c r="BC164" s="215"/>
      <c r="BD164" s="215"/>
      <c r="BE164" s="215"/>
      <c r="BF164" s="215"/>
      <c r="BG164" s="215"/>
      <c r="BH164" s="215"/>
      <c r="BI164" s="215"/>
      <c r="BJ164" s="215"/>
      <c r="BK164" s="215"/>
      <c r="BL164" s="215"/>
      <c r="BM164" s="215"/>
      <c r="BN164" s="215"/>
      <c r="BO164" s="215"/>
      <c r="BP164" s="215"/>
      <c r="BQ164" s="215"/>
      <c r="BR164" s="215"/>
      <c r="BS164" s="215"/>
      <c r="BT164" s="215"/>
      <c r="BU164" s="215"/>
      <c r="BV164" s="215"/>
      <c r="BW164" s="215"/>
      <c r="BX164" s="215"/>
      <c r="BY164" s="215"/>
      <c r="BZ164" s="215"/>
    </row>
    <row r="165" spans="8:78" x14ac:dyDescent="0.25">
      <c r="H165" s="215"/>
      <c r="I165" s="215"/>
      <c r="J165" s="215"/>
      <c r="K165" s="215"/>
      <c r="L165" s="215"/>
      <c r="M165" s="215"/>
      <c r="N165" s="215"/>
      <c r="O165" s="215"/>
      <c r="P165" s="215"/>
      <c r="Q165" s="215"/>
      <c r="R165" s="215"/>
      <c r="S165" s="215"/>
      <c r="T165" s="215"/>
      <c r="U165" s="215"/>
      <c r="V165" s="215"/>
      <c r="W165" s="215"/>
      <c r="X165" s="215"/>
      <c r="Y165" s="215"/>
      <c r="Z165" s="215"/>
      <c r="AA165" s="215"/>
      <c r="AB165" s="215"/>
      <c r="AC165" s="215"/>
      <c r="AD165" s="215"/>
      <c r="AE165" s="215"/>
      <c r="AF165" s="215"/>
      <c r="AG165" s="215"/>
      <c r="AH165" s="215"/>
      <c r="AI165" s="215"/>
      <c r="AJ165" s="215"/>
      <c r="AK165" s="215"/>
      <c r="AL165" s="215"/>
      <c r="AM165" s="215"/>
      <c r="AN165" s="215"/>
      <c r="AO165" s="215"/>
      <c r="AP165" s="215"/>
      <c r="AQ165" s="215"/>
      <c r="AR165" s="215"/>
      <c r="AS165" s="215"/>
      <c r="AT165" s="215"/>
      <c r="AU165" s="215"/>
      <c r="AV165" s="215"/>
      <c r="AW165" s="215"/>
      <c r="AX165" s="215"/>
      <c r="AY165" s="215"/>
      <c r="AZ165" s="215"/>
      <c r="BA165" s="215"/>
      <c r="BB165" s="215"/>
      <c r="BC165" s="215"/>
      <c r="BD165" s="215"/>
      <c r="BE165" s="215"/>
      <c r="BF165" s="215"/>
      <c r="BG165" s="215"/>
      <c r="BH165" s="215"/>
      <c r="BI165" s="215"/>
      <c r="BJ165" s="215"/>
      <c r="BK165" s="215"/>
      <c r="BL165" s="215"/>
      <c r="BM165" s="215"/>
      <c r="BN165" s="215"/>
      <c r="BO165" s="215"/>
      <c r="BP165" s="215"/>
      <c r="BQ165" s="215"/>
      <c r="BR165" s="215"/>
      <c r="BS165" s="215"/>
      <c r="BT165" s="215"/>
      <c r="BU165" s="215"/>
      <c r="BV165" s="215"/>
      <c r="BW165" s="215"/>
      <c r="BX165" s="215"/>
      <c r="BY165" s="215"/>
      <c r="BZ165" s="215"/>
    </row>
    <row r="166" spans="8:78" x14ac:dyDescent="0.25">
      <c r="H166" s="215"/>
      <c r="I166" s="215"/>
      <c r="J166" s="215"/>
      <c r="K166" s="215"/>
      <c r="L166" s="215"/>
      <c r="M166" s="215"/>
      <c r="N166" s="215"/>
      <c r="O166" s="215"/>
      <c r="P166" s="215"/>
      <c r="Q166" s="215"/>
      <c r="R166" s="215"/>
      <c r="S166" s="215"/>
      <c r="T166" s="215"/>
      <c r="U166" s="215"/>
      <c r="V166" s="215"/>
      <c r="W166" s="215"/>
      <c r="X166" s="215"/>
      <c r="Y166" s="215"/>
      <c r="Z166" s="215"/>
      <c r="AA166" s="215"/>
      <c r="AB166" s="215"/>
      <c r="AC166" s="215"/>
      <c r="AD166" s="215"/>
      <c r="AE166" s="215"/>
      <c r="AF166" s="215"/>
      <c r="AG166" s="215"/>
      <c r="AH166" s="215"/>
      <c r="AI166" s="215"/>
      <c r="AJ166" s="215"/>
      <c r="AK166" s="215"/>
      <c r="AL166" s="215"/>
      <c r="AM166" s="215"/>
      <c r="AN166" s="215"/>
      <c r="AO166" s="215"/>
      <c r="AP166" s="215"/>
      <c r="AQ166" s="215"/>
      <c r="AR166" s="215"/>
      <c r="AS166" s="215"/>
      <c r="AT166" s="215"/>
      <c r="AU166" s="215"/>
      <c r="AV166" s="215"/>
      <c r="AW166" s="215"/>
      <c r="AX166" s="215"/>
      <c r="AY166" s="215"/>
      <c r="AZ166" s="215"/>
      <c r="BA166" s="215"/>
      <c r="BB166" s="215"/>
      <c r="BC166" s="215"/>
      <c r="BD166" s="215"/>
      <c r="BE166" s="215"/>
      <c r="BF166" s="215"/>
      <c r="BG166" s="215"/>
      <c r="BH166" s="215"/>
      <c r="BI166" s="215"/>
      <c r="BJ166" s="215"/>
      <c r="BK166" s="215"/>
      <c r="BL166" s="215"/>
      <c r="BM166" s="215"/>
      <c r="BN166" s="215"/>
      <c r="BO166" s="215"/>
      <c r="BP166" s="215"/>
      <c r="BQ166" s="215"/>
      <c r="BR166" s="215"/>
      <c r="BS166" s="215"/>
      <c r="BT166" s="215"/>
      <c r="BU166" s="215"/>
      <c r="BV166" s="215"/>
      <c r="BW166" s="215"/>
      <c r="BX166" s="215"/>
      <c r="BY166" s="215"/>
      <c r="BZ166" s="215"/>
    </row>
    <row r="167" spans="8:78" x14ac:dyDescent="0.25">
      <c r="H167" s="215"/>
      <c r="I167" s="215"/>
      <c r="J167" s="215"/>
      <c r="K167" s="215"/>
      <c r="L167" s="215"/>
      <c r="M167" s="215"/>
      <c r="N167" s="215"/>
      <c r="O167" s="215"/>
      <c r="P167" s="215"/>
      <c r="Q167" s="215"/>
      <c r="R167" s="215"/>
      <c r="S167" s="215"/>
      <c r="T167" s="215"/>
      <c r="U167" s="215"/>
      <c r="V167" s="215"/>
      <c r="W167" s="215"/>
      <c r="X167" s="215"/>
      <c r="Y167" s="215"/>
      <c r="Z167" s="215"/>
      <c r="AA167" s="215"/>
      <c r="AB167" s="215"/>
      <c r="AC167" s="215"/>
      <c r="AD167" s="215"/>
      <c r="AE167" s="215"/>
      <c r="AF167" s="215"/>
      <c r="AG167" s="215"/>
      <c r="AH167" s="215"/>
      <c r="AI167" s="215"/>
      <c r="AJ167" s="215"/>
      <c r="AK167" s="215"/>
      <c r="AL167" s="215"/>
      <c r="AM167" s="215"/>
      <c r="AN167" s="215"/>
      <c r="AO167" s="215"/>
      <c r="AP167" s="215"/>
      <c r="AQ167" s="215"/>
      <c r="AR167" s="215"/>
      <c r="AS167" s="215"/>
      <c r="AT167" s="215"/>
      <c r="AU167" s="215"/>
      <c r="AV167" s="215"/>
      <c r="AW167" s="215"/>
      <c r="AX167" s="215"/>
      <c r="AY167" s="215"/>
      <c r="AZ167" s="215"/>
      <c r="BA167" s="215"/>
      <c r="BB167" s="215"/>
      <c r="BC167" s="215"/>
      <c r="BD167" s="215"/>
      <c r="BE167" s="215"/>
      <c r="BF167" s="215"/>
      <c r="BG167" s="215"/>
      <c r="BH167" s="215"/>
      <c r="BI167" s="215"/>
      <c r="BJ167" s="215"/>
      <c r="BK167" s="215"/>
      <c r="BL167" s="215"/>
      <c r="BM167" s="215"/>
      <c r="BN167" s="215"/>
      <c r="BO167" s="215"/>
      <c r="BP167" s="215"/>
      <c r="BQ167" s="215"/>
      <c r="BR167" s="215"/>
      <c r="BS167" s="215"/>
      <c r="BT167" s="215"/>
      <c r="BU167" s="215"/>
      <c r="BV167" s="215"/>
      <c r="BW167" s="215"/>
      <c r="BX167" s="215"/>
      <c r="BY167" s="215"/>
      <c r="BZ167" s="215"/>
    </row>
    <row r="168" spans="8:78" x14ac:dyDescent="0.25">
      <c r="H168" s="215"/>
      <c r="I168" s="215"/>
      <c r="J168" s="215"/>
      <c r="K168" s="215"/>
      <c r="L168" s="215"/>
      <c r="M168" s="215"/>
      <c r="N168" s="215"/>
      <c r="O168" s="215"/>
      <c r="P168" s="215"/>
      <c r="Q168" s="215"/>
      <c r="R168" s="215"/>
      <c r="S168" s="215"/>
      <c r="T168" s="215"/>
      <c r="U168" s="215"/>
      <c r="V168" s="215"/>
      <c r="W168" s="215"/>
      <c r="X168" s="215"/>
      <c r="Y168" s="215"/>
      <c r="Z168" s="215"/>
      <c r="AA168" s="215"/>
      <c r="AB168" s="215"/>
      <c r="AC168" s="215"/>
      <c r="AD168" s="215"/>
      <c r="AE168" s="215"/>
      <c r="AF168" s="215"/>
      <c r="AG168" s="215"/>
      <c r="AH168" s="215"/>
      <c r="AI168" s="215"/>
      <c r="AJ168" s="215"/>
      <c r="AK168" s="215"/>
      <c r="AL168" s="215"/>
      <c r="AM168" s="215"/>
      <c r="AN168" s="215"/>
      <c r="AO168" s="215"/>
      <c r="AP168" s="215"/>
      <c r="AQ168" s="215"/>
      <c r="AR168" s="215"/>
      <c r="AS168" s="215"/>
      <c r="AT168" s="215"/>
      <c r="AU168" s="215"/>
      <c r="AV168" s="215"/>
      <c r="AW168" s="215"/>
      <c r="AX168" s="215"/>
      <c r="AY168" s="215"/>
      <c r="AZ168" s="215"/>
      <c r="BA168" s="215"/>
      <c r="BB168" s="215"/>
      <c r="BC168" s="215"/>
      <c r="BD168" s="215"/>
      <c r="BE168" s="215"/>
      <c r="BF168" s="215"/>
      <c r="BG168" s="215"/>
      <c r="BH168" s="215"/>
      <c r="BI168" s="215"/>
      <c r="BJ168" s="215"/>
      <c r="BK168" s="215"/>
      <c r="BL168" s="215"/>
      <c r="BM168" s="215"/>
      <c r="BN168" s="215"/>
      <c r="BO168" s="215"/>
      <c r="BP168" s="215"/>
      <c r="BQ168" s="215"/>
      <c r="BR168" s="215"/>
      <c r="BS168" s="215"/>
      <c r="BT168" s="215"/>
      <c r="BU168" s="215"/>
      <c r="BV168" s="215"/>
      <c r="BW168" s="215"/>
      <c r="BX168" s="215"/>
      <c r="BY168" s="215"/>
      <c r="BZ168" s="215"/>
    </row>
    <row r="169" spans="8:78" x14ac:dyDescent="0.25">
      <c r="H169" s="215"/>
      <c r="I169" s="215"/>
      <c r="J169" s="215"/>
      <c r="K169" s="215"/>
      <c r="L169" s="215"/>
      <c r="M169" s="215"/>
      <c r="N169" s="215"/>
      <c r="O169" s="215"/>
      <c r="P169" s="215"/>
      <c r="Q169" s="215"/>
      <c r="R169" s="215"/>
      <c r="S169" s="215"/>
      <c r="T169" s="215"/>
      <c r="U169" s="215"/>
      <c r="V169" s="215"/>
      <c r="W169" s="215"/>
      <c r="X169" s="215"/>
      <c r="Y169" s="215"/>
      <c r="Z169" s="215"/>
      <c r="AA169" s="215"/>
      <c r="AB169" s="215"/>
      <c r="AC169" s="215"/>
      <c r="AD169" s="215"/>
      <c r="AE169" s="215"/>
      <c r="AF169" s="215"/>
      <c r="AG169" s="215"/>
      <c r="AH169" s="215"/>
      <c r="AI169" s="215"/>
      <c r="AJ169" s="215"/>
      <c r="AK169" s="215"/>
      <c r="AL169" s="215"/>
      <c r="AM169" s="215"/>
      <c r="AN169" s="215"/>
      <c r="AO169" s="215"/>
      <c r="AP169" s="215"/>
      <c r="AQ169" s="215"/>
      <c r="AR169" s="215"/>
      <c r="AS169" s="215"/>
      <c r="AT169" s="215"/>
      <c r="AU169" s="215"/>
      <c r="AV169" s="215"/>
      <c r="AW169" s="215"/>
      <c r="AX169" s="215"/>
      <c r="AY169" s="215"/>
      <c r="AZ169" s="215"/>
      <c r="BA169" s="215"/>
      <c r="BB169" s="215"/>
      <c r="BC169" s="215"/>
      <c r="BD169" s="215"/>
      <c r="BE169" s="215"/>
      <c r="BF169" s="215"/>
      <c r="BG169" s="215"/>
      <c r="BH169" s="215"/>
      <c r="BI169" s="215"/>
      <c r="BJ169" s="215"/>
      <c r="BK169" s="215"/>
      <c r="BL169" s="215"/>
      <c r="BM169" s="215"/>
      <c r="BN169" s="215"/>
      <c r="BO169" s="215"/>
      <c r="BP169" s="215"/>
      <c r="BQ169" s="215"/>
      <c r="BR169" s="215"/>
      <c r="BS169" s="215"/>
      <c r="BT169" s="215"/>
      <c r="BU169" s="215"/>
      <c r="BV169" s="215"/>
      <c r="BW169" s="215"/>
      <c r="BX169" s="215"/>
      <c r="BY169" s="215"/>
      <c r="BZ169" s="215"/>
    </row>
    <row r="170" spans="8:78" x14ac:dyDescent="0.25">
      <c r="H170" s="215"/>
      <c r="I170" s="215"/>
      <c r="J170" s="215"/>
      <c r="K170" s="215"/>
      <c r="L170" s="215"/>
      <c r="M170" s="215"/>
      <c r="N170" s="215"/>
      <c r="O170" s="215"/>
      <c r="P170" s="215"/>
      <c r="Q170" s="215"/>
      <c r="R170" s="215"/>
      <c r="S170" s="215"/>
      <c r="T170" s="215"/>
      <c r="U170" s="215"/>
      <c r="V170" s="215"/>
      <c r="W170" s="215"/>
      <c r="X170" s="215"/>
      <c r="Y170" s="215"/>
      <c r="Z170" s="215"/>
      <c r="AA170" s="215"/>
      <c r="AB170" s="215"/>
      <c r="AC170" s="215"/>
      <c r="AD170" s="215"/>
      <c r="AE170" s="215"/>
      <c r="AF170" s="215"/>
      <c r="AG170" s="215"/>
      <c r="AH170" s="215"/>
      <c r="AI170" s="215"/>
      <c r="AJ170" s="215"/>
      <c r="AK170" s="215"/>
      <c r="AL170" s="215"/>
      <c r="AM170" s="215"/>
      <c r="AN170" s="215"/>
      <c r="AO170" s="215"/>
      <c r="AP170" s="215"/>
      <c r="AQ170" s="215"/>
      <c r="AR170" s="215"/>
      <c r="AS170" s="215"/>
      <c r="AT170" s="215"/>
      <c r="AU170" s="215"/>
      <c r="AV170" s="215"/>
      <c r="AW170" s="215"/>
      <c r="AX170" s="215"/>
      <c r="AY170" s="215"/>
      <c r="AZ170" s="215"/>
      <c r="BA170" s="215"/>
      <c r="BB170" s="215"/>
      <c r="BC170" s="215"/>
      <c r="BD170" s="215"/>
      <c r="BE170" s="215"/>
      <c r="BF170" s="215"/>
      <c r="BG170" s="215"/>
      <c r="BH170" s="215"/>
      <c r="BI170" s="215"/>
      <c r="BJ170" s="215"/>
      <c r="BK170" s="215"/>
      <c r="BL170" s="215"/>
      <c r="BM170" s="215"/>
      <c r="BN170" s="215"/>
      <c r="BO170" s="215"/>
      <c r="BP170" s="215"/>
      <c r="BQ170" s="215"/>
      <c r="BR170" s="215"/>
      <c r="BS170" s="215"/>
      <c r="BT170" s="215"/>
      <c r="BU170" s="215"/>
      <c r="BV170" s="215"/>
      <c r="BW170" s="215"/>
      <c r="BX170" s="215"/>
      <c r="BY170" s="215"/>
      <c r="BZ170" s="215"/>
    </row>
    <row r="171" spans="8:78" x14ac:dyDescent="0.25">
      <c r="H171" s="215"/>
      <c r="I171" s="215"/>
      <c r="J171" s="215"/>
      <c r="K171" s="215"/>
      <c r="L171" s="215"/>
      <c r="M171" s="215"/>
      <c r="N171" s="215"/>
      <c r="O171" s="215"/>
      <c r="P171" s="215"/>
      <c r="Q171" s="215"/>
      <c r="R171" s="215"/>
      <c r="S171" s="215"/>
      <c r="T171" s="215"/>
      <c r="U171" s="215"/>
      <c r="V171" s="215"/>
      <c r="W171" s="215"/>
      <c r="X171" s="215"/>
      <c r="Y171" s="215"/>
      <c r="Z171" s="215"/>
      <c r="AA171" s="215"/>
      <c r="AB171" s="215"/>
      <c r="AC171" s="215"/>
      <c r="AD171" s="215"/>
      <c r="AE171" s="215"/>
      <c r="AF171" s="215"/>
      <c r="AG171" s="215"/>
      <c r="AH171" s="215"/>
      <c r="AI171" s="215"/>
      <c r="AJ171" s="215"/>
      <c r="AK171" s="215"/>
      <c r="AL171" s="215"/>
      <c r="AM171" s="215"/>
      <c r="AN171" s="215"/>
      <c r="AO171" s="215"/>
      <c r="AP171" s="215"/>
      <c r="AQ171" s="215"/>
      <c r="AR171" s="215"/>
      <c r="AS171" s="215"/>
      <c r="AT171" s="215"/>
      <c r="AU171" s="215"/>
      <c r="AV171" s="215"/>
      <c r="AW171" s="215"/>
      <c r="AX171" s="215"/>
      <c r="AY171" s="215"/>
      <c r="AZ171" s="215"/>
      <c r="BA171" s="215"/>
      <c r="BB171" s="215"/>
      <c r="BC171" s="215"/>
      <c r="BD171" s="215"/>
      <c r="BE171" s="215"/>
      <c r="BF171" s="215"/>
      <c r="BG171" s="215"/>
      <c r="BH171" s="215"/>
      <c r="BI171" s="215"/>
      <c r="BJ171" s="215"/>
      <c r="BK171" s="215"/>
      <c r="BL171" s="215"/>
      <c r="BM171" s="215"/>
      <c r="BN171" s="215"/>
      <c r="BO171" s="215"/>
      <c r="BP171" s="215"/>
      <c r="BQ171" s="215"/>
      <c r="BR171" s="215"/>
      <c r="BS171" s="215"/>
      <c r="BT171" s="215"/>
      <c r="BU171" s="215"/>
      <c r="BV171" s="215"/>
      <c r="BW171" s="215"/>
      <c r="BX171" s="215"/>
      <c r="BY171" s="215"/>
      <c r="BZ171" s="215"/>
    </row>
    <row r="172" spans="8:78" x14ac:dyDescent="0.25">
      <c r="H172" s="215"/>
      <c r="I172" s="215"/>
      <c r="J172" s="215"/>
      <c r="K172" s="215"/>
      <c r="L172" s="215"/>
      <c r="M172" s="215"/>
      <c r="N172" s="215"/>
      <c r="O172" s="215"/>
      <c r="P172" s="215"/>
      <c r="Q172" s="215"/>
      <c r="R172" s="215"/>
      <c r="S172" s="215"/>
      <c r="T172" s="215"/>
      <c r="U172" s="215"/>
      <c r="V172" s="215"/>
      <c r="W172" s="215"/>
      <c r="X172" s="215"/>
      <c r="Y172" s="215"/>
      <c r="Z172" s="215"/>
      <c r="AA172" s="215"/>
      <c r="AB172" s="215"/>
      <c r="AC172" s="215"/>
      <c r="AD172" s="215"/>
      <c r="AE172" s="215"/>
      <c r="AF172" s="215"/>
      <c r="AG172" s="215"/>
      <c r="AH172" s="215"/>
      <c r="AI172" s="215"/>
      <c r="AJ172" s="215"/>
      <c r="AK172" s="215"/>
      <c r="AL172" s="215"/>
      <c r="AM172" s="215"/>
      <c r="AN172" s="215"/>
      <c r="AO172" s="215"/>
      <c r="AP172" s="215"/>
      <c r="AQ172" s="215"/>
      <c r="AR172" s="215"/>
      <c r="AS172" s="215"/>
      <c r="AT172" s="215"/>
      <c r="AU172" s="215"/>
      <c r="AV172" s="215"/>
      <c r="AW172" s="215"/>
      <c r="AX172" s="215"/>
      <c r="AY172" s="215"/>
      <c r="AZ172" s="215"/>
      <c r="BA172" s="215"/>
      <c r="BB172" s="215"/>
      <c r="BC172" s="215"/>
      <c r="BD172" s="215"/>
      <c r="BE172" s="215"/>
      <c r="BF172" s="215"/>
      <c r="BG172" s="215"/>
      <c r="BH172" s="215"/>
      <c r="BI172" s="215"/>
      <c r="BJ172" s="215"/>
      <c r="BK172" s="215"/>
      <c r="BL172" s="215"/>
      <c r="BM172" s="215"/>
      <c r="BN172" s="215"/>
      <c r="BO172" s="215"/>
      <c r="BP172" s="215"/>
      <c r="BQ172" s="215"/>
      <c r="BR172" s="215"/>
      <c r="BS172" s="215"/>
      <c r="BT172" s="215"/>
      <c r="BU172" s="215"/>
      <c r="BV172" s="215"/>
      <c r="BW172" s="215"/>
      <c r="BX172" s="215"/>
      <c r="BY172" s="215"/>
      <c r="BZ172" s="215"/>
    </row>
    <row r="173" spans="8:78" x14ac:dyDescent="0.25">
      <c r="H173" s="215"/>
      <c r="I173" s="215"/>
      <c r="J173" s="215"/>
      <c r="K173" s="215"/>
      <c r="L173" s="215"/>
      <c r="M173" s="215"/>
      <c r="N173" s="215"/>
      <c r="O173" s="215"/>
      <c r="P173" s="215"/>
      <c r="Q173" s="215"/>
      <c r="R173" s="215"/>
      <c r="S173" s="215"/>
      <c r="T173" s="215"/>
      <c r="U173" s="215"/>
      <c r="V173" s="215"/>
      <c r="W173" s="215"/>
      <c r="X173" s="215"/>
      <c r="Y173" s="215"/>
      <c r="Z173" s="215"/>
      <c r="AA173" s="215"/>
      <c r="AB173" s="215"/>
      <c r="AC173" s="215"/>
      <c r="AD173" s="215"/>
      <c r="AE173" s="215"/>
      <c r="AF173" s="215"/>
      <c r="AG173" s="215"/>
      <c r="AH173" s="215"/>
      <c r="AI173" s="215"/>
      <c r="AJ173" s="215"/>
      <c r="AK173" s="215"/>
      <c r="AL173" s="215"/>
      <c r="AM173" s="215"/>
      <c r="AN173" s="215"/>
      <c r="AO173" s="215"/>
      <c r="AP173" s="215"/>
      <c r="AQ173" s="215"/>
      <c r="AR173" s="215"/>
      <c r="AS173" s="215"/>
      <c r="AT173" s="215"/>
      <c r="AU173" s="215"/>
      <c r="AV173" s="215"/>
      <c r="AW173" s="215"/>
      <c r="AX173" s="215"/>
      <c r="AY173" s="215"/>
      <c r="AZ173" s="215"/>
      <c r="BA173" s="215"/>
      <c r="BB173" s="215"/>
      <c r="BC173" s="215"/>
      <c r="BD173" s="215"/>
      <c r="BE173" s="215"/>
      <c r="BF173" s="215"/>
      <c r="BG173" s="215"/>
      <c r="BH173" s="215"/>
      <c r="BI173" s="215"/>
      <c r="BJ173" s="215"/>
      <c r="BK173" s="215"/>
      <c r="BL173" s="215"/>
      <c r="BM173" s="215"/>
      <c r="BN173" s="215"/>
      <c r="BO173" s="215"/>
      <c r="BP173" s="215"/>
      <c r="BQ173" s="215"/>
      <c r="BR173" s="215"/>
      <c r="BS173" s="215"/>
      <c r="BT173" s="215"/>
      <c r="BU173" s="215"/>
      <c r="BV173" s="215"/>
      <c r="BW173" s="215"/>
      <c r="BX173" s="215"/>
      <c r="BY173" s="215"/>
      <c r="BZ173" s="215"/>
    </row>
    <row r="174" spans="8:78" x14ac:dyDescent="0.25">
      <c r="H174" s="215"/>
      <c r="I174" s="215"/>
      <c r="J174" s="215"/>
      <c r="K174" s="215"/>
      <c r="L174" s="215"/>
      <c r="M174" s="215"/>
      <c r="N174" s="215"/>
      <c r="O174" s="215"/>
      <c r="P174" s="215"/>
      <c r="Q174" s="215"/>
      <c r="R174" s="215"/>
      <c r="S174" s="215"/>
      <c r="T174" s="215"/>
      <c r="U174" s="215"/>
      <c r="V174" s="215"/>
      <c r="W174" s="215"/>
      <c r="X174" s="215"/>
      <c r="Y174" s="215"/>
      <c r="Z174" s="215"/>
      <c r="AA174" s="215"/>
      <c r="AB174" s="215"/>
      <c r="AC174" s="215"/>
      <c r="AD174" s="215"/>
      <c r="AE174" s="215"/>
      <c r="AF174" s="215"/>
      <c r="AG174" s="215"/>
      <c r="AH174" s="215"/>
      <c r="AI174" s="215"/>
      <c r="AJ174" s="215"/>
      <c r="AK174" s="215"/>
      <c r="AL174" s="215"/>
      <c r="AM174" s="215"/>
      <c r="AN174" s="215"/>
      <c r="AO174" s="215"/>
      <c r="AP174" s="215"/>
      <c r="AQ174" s="215"/>
      <c r="AR174" s="215"/>
      <c r="AS174" s="215"/>
      <c r="AT174" s="215"/>
      <c r="AU174" s="215"/>
      <c r="AV174" s="215"/>
      <c r="AW174" s="215"/>
      <c r="AX174" s="215"/>
      <c r="AY174" s="215"/>
      <c r="AZ174" s="215"/>
      <c r="BA174" s="215"/>
      <c r="BB174" s="215"/>
      <c r="BC174" s="215"/>
      <c r="BD174" s="215"/>
      <c r="BE174" s="215"/>
      <c r="BF174" s="215"/>
      <c r="BG174" s="215"/>
      <c r="BH174" s="215"/>
      <c r="BI174" s="215"/>
      <c r="BJ174" s="215"/>
      <c r="BK174" s="215"/>
      <c r="BL174" s="215"/>
      <c r="BM174" s="215"/>
      <c r="BN174" s="215"/>
      <c r="BO174" s="215"/>
      <c r="BP174" s="215"/>
      <c r="BQ174" s="215"/>
      <c r="BR174" s="215"/>
      <c r="BS174" s="215"/>
      <c r="BT174" s="215"/>
      <c r="BU174" s="215"/>
      <c r="BV174" s="215"/>
      <c r="BW174" s="215"/>
      <c r="BX174" s="215"/>
      <c r="BY174" s="215"/>
      <c r="BZ174" s="215"/>
    </row>
    <row r="175" spans="8:78" x14ac:dyDescent="0.25">
      <c r="H175" s="215"/>
      <c r="I175" s="215"/>
      <c r="J175" s="215"/>
      <c r="K175" s="215"/>
      <c r="L175" s="215"/>
      <c r="M175" s="215"/>
      <c r="N175" s="215"/>
      <c r="O175" s="215"/>
      <c r="P175" s="215"/>
      <c r="Q175" s="215"/>
      <c r="R175" s="215"/>
      <c r="S175" s="215"/>
      <c r="T175" s="215"/>
      <c r="U175" s="215"/>
      <c r="V175" s="215"/>
      <c r="W175" s="215"/>
      <c r="X175" s="215"/>
      <c r="Y175" s="215"/>
      <c r="Z175" s="215"/>
      <c r="AA175" s="215"/>
      <c r="AB175" s="215"/>
      <c r="AC175" s="215"/>
      <c r="AD175" s="215"/>
      <c r="AE175" s="215"/>
      <c r="AF175" s="215"/>
      <c r="AG175" s="215"/>
      <c r="AH175" s="215"/>
      <c r="AI175" s="215"/>
      <c r="AJ175" s="215"/>
      <c r="AK175" s="215"/>
      <c r="AL175" s="215"/>
      <c r="AM175" s="215"/>
      <c r="AN175" s="215"/>
      <c r="AO175" s="215"/>
      <c r="AP175" s="215"/>
      <c r="AQ175" s="215"/>
      <c r="AR175" s="215"/>
      <c r="AS175" s="215"/>
      <c r="AT175" s="215"/>
      <c r="AU175" s="215"/>
      <c r="AV175" s="215"/>
      <c r="AW175" s="215"/>
      <c r="AX175" s="215"/>
      <c r="AY175" s="215"/>
      <c r="AZ175" s="215"/>
      <c r="BA175" s="215"/>
      <c r="BB175" s="215"/>
      <c r="BC175" s="215"/>
      <c r="BD175" s="215"/>
      <c r="BE175" s="215"/>
      <c r="BF175" s="215"/>
      <c r="BG175" s="215"/>
      <c r="BH175" s="215"/>
      <c r="BI175" s="215"/>
      <c r="BJ175" s="215"/>
      <c r="BK175" s="215"/>
      <c r="BL175" s="215"/>
      <c r="BM175" s="215"/>
      <c r="BN175" s="215"/>
      <c r="BO175" s="215"/>
      <c r="BP175" s="215"/>
      <c r="BQ175" s="215"/>
      <c r="BR175" s="215"/>
      <c r="BS175" s="215"/>
      <c r="BT175" s="215"/>
      <c r="BU175" s="215"/>
      <c r="BV175" s="215"/>
      <c r="BW175" s="215"/>
      <c r="BX175" s="215"/>
      <c r="BY175" s="215"/>
      <c r="BZ175" s="215"/>
    </row>
    <row r="176" spans="8:78" x14ac:dyDescent="0.25">
      <c r="H176" s="215"/>
      <c r="I176" s="215"/>
      <c r="J176" s="215"/>
      <c r="K176" s="215"/>
      <c r="L176" s="215"/>
      <c r="M176" s="215"/>
      <c r="N176" s="215"/>
      <c r="O176" s="215"/>
      <c r="P176" s="215"/>
      <c r="Q176" s="215"/>
      <c r="R176" s="215"/>
      <c r="S176" s="215"/>
      <c r="T176" s="215"/>
      <c r="U176" s="215"/>
      <c r="V176" s="215"/>
      <c r="W176" s="215"/>
      <c r="X176" s="215"/>
      <c r="Y176" s="215"/>
      <c r="Z176" s="215"/>
      <c r="AA176" s="215"/>
      <c r="AB176" s="215"/>
      <c r="AC176" s="215"/>
      <c r="AD176" s="215"/>
      <c r="AE176" s="215"/>
      <c r="AF176" s="215"/>
      <c r="AG176" s="215"/>
      <c r="AH176" s="215"/>
      <c r="AI176" s="215"/>
      <c r="AJ176" s="215"/>
      <c r="AK176" s="215"/>
      <c r="AL176" s="215"/>
      <c r="AM176" s="215"/>
      <c r="AN176" s="215"/>
      <c r="AO176" s="215"/>
      <c r="AP176" s="215"/>
      <c r="AQ176" s="215"/>
      <c r="AR176" s="215"/>
      <c r="AS176" s="215"/>
      <c r="AT176" s="215"/>
      <c r="AU176" s="215"/>
      <c r="AV176" s="215"/>
      <c r="AW176" s="215"/>
      <c r="AX176" s="215"/>
      <c r="AY176" s="215"/>
      <c r="AZ176" s="215"/>
      <c r="BA176" s="215"/>
      <c r="BB176" s="215"/>
      <c r="BC176" s="215"/>
      <c r="BD176" s="215"/>
      <c r="BE176" s="215"/>
      <c r="BF176" s="215"/>
      <c r="BG176" s="215"/>
      <c r="BH176" s="215"/>
      <c r="BI176" s="215"/>
      <c r="BJ176" s="215"/>
      <c r="BK176" s="215"/>
      <c r="BL176" s="215"/>
      <c r="BM176" s="215"/>
      <c r="BN176" s="215"/>
      <c r="BO176" s="215"/>
      <c r="BP176" s="215"/>
      <c r="BQ176" s="215"/>
      <c r="BR176" s="215"/>
      <c r="BS176" s="215"/>
      <c r="BT176" s="215"/>
      <c r="BU176" s="215"/>
      <c r="BV176" s="215"/>
      <c r="BW176" s="215"/>
      <c r="BX176" s="215"/>
      <c r="BY176" s="215"/>
      <c r="BZ176" s="215"/>
    </row>
    <row r="177" spans="8:78" x14ac:dyDescent="0.25">
      <c r="H177" s="215"/>
      <c r="I177" s="215"/>
      <c r="J177" s="215"/>
      <c r="K177" s="215"/>
      <c r="L177" s="215"/>
      <c r="M177" s="215"/>
      <c r="N177" s="215"/>
      <c r="O177" s="215"/>
      <c r="P177" s="215"/>
      <c r="Q177" s="215"/>
      <c r="R177" s="215"/>
      <c r="S177" s="215"/>
      <c r="T177" s="215"/>
      <c r="U177" s="215"/>
      <c r="V177" s="215"/>
      <c r="W177" s="215"/>
      <c r="X177" s="215"/>
      <c r="Y177" s="215"/>
      <c r="Z177" s="215"/>
      <c r="AA177" s="215"/>
      <c r="AB177" s="215"/>
      <c r="AC177" s="215"/>
      <c r="AD177" s="215"/>
      <c r="AE177" s="215"/>
      <c r="AF177" s="215"/>
      <c r="AG177" s="215"/>
      <c r="AH177" s="215"/>
      <c r="AI177" s="215"/>
      <c r="AJ177" s="215"/>
      <c r="AK177" s="215"/>
      <c r="AL177" s="215"/>
      <c r="AM177" s="215"/>
      <c r="AN177" s="215"/>
      <c r="AO177" s="215"/>
      <c r="AP177" s="215"/>
      <c r="AQ177" s="215"/>
      <c r="AR177" s="215"/>
      <c r="AS177" s="215"/>
      <c r="AT177" s="215"/>
      <c r="AU177" s="215"/>
      <c r="AV177" s="215"/>
      <c r="AW177" s="215"/>
      <c r="AX177" s="215"/>
      <c r="AY177" s="215"/>
      <c r="AZ177" s="215"/>
      <c r="BA177" s="215"/>
      <c r="BB177" s="215"/>
      <c r="BC177" s="215"/>
      <c r="BD177" s="215"/>
      <c r="BE177" s="215"/>
      <c r="BF177" s="215"/>
      <c r="BG177" s="215"/>
      <c r="BH177" s="215"/>
      <c r="BI177" s="215"/>
      <c r="BJ177" s="215"/>
      <c r="BK177" s="215"/>
      <c r="BL177" s="215"/>
      <c r="BM177" s="215"/>
      <c r="BN177" s="215"/>
      <c r="BO177" s="215"/>
      <c r="BP177" s="215"/>
      <c r="BQ177" s="215"/>
      <c r="BR177" s="215"/>
      <c r="BS177" s="215"/>
      <c r="BT177" s="215"/>
      <c r="BU177" s="215"/>
      <c r="BV177" s="215"/>
      <c r="BW177" s="215"/>
      <c r="BX177" s="215"/>
      <c r="BY177" s="215"/>
      <c r="BZ177" s="215"/>
    </row>
    <row r="178" spans="8:78" x14ac:dyDescent="0.25">
      <c r="H178" s="215"/>
      <c r="I178" s="215"/>
      <c r="J178" s="215"/>
      <c r="K178" s="215"/>
      <c r="L178" s="215"/>
      <c r="M178" s="215"/>
      <c r="N178" s="215"/>
      <c r="O178" s="215"/>
      <c r="P178" s="215"/>
      <c r="Q178" s="215"/>
      <c r="R178" s="215"/>
      <c r="S178" s="215"/>
      <c r="T178" s="215"/>
      <c r="U178" s="215"/>
      <c r="V178" s="215"/>
      <c r="W178" s="215"/>
      <c r="X178" s="215"/>
      <c r="Y178" s="215"/>
      <c r="Z178" s="215"/>
      <c r="AA178" s="215"/>
      <c r="AB178" s="215"/>
      <c r="AC178" s="215"/>
      <c r="AD178" s="215"/>
      <c r="AE178" s="215"/>
      <c r="AF178" s="215"/>
      <c r="AG178" s="215"/>
      <c r="AH178" s="215"/>
      <c r="AI178" s="215"/>
      <c r="AJ178" s="215"/>
      <c r="AK178" s="215"/>
      <c r="AL178" s="215"/>
      <c r="AM178" s="215"/>
      <c r="AN178" s="215"/>
      <c r="AO178" s="215"/>
      <c r="AP178" s="215"/>
      <c r="AQ178" s="215"/>
      <c r="AR178" s="215"/>
      <c r="AS178" s="215"/>
      <c r="AT178" s="215"/>
      <c r="AU178" s="215"/>
      <c r="AV178" s="215"/>
      <c r="AW178" s="215"/>
      <c r="AX178" s="215"/>
      <c r="AY178" s="215"/>
      <c r="AZ178" s="215"/>
      <c r="BA178" s="215"/>
      <c r="BB178" s="215"/>
      <c r="BC178" s="215"/>
      <c r="BD178" s="215"/>
      <c r="BE178" s="215"/>
      <c r="BF178" s="215"/>
      <c r="BG178" s="215"/>
      <c r="BH178" s="215"/>
      <c r="BI178" s="215"/>
      <c r="BJ178" s="215"/>
      <c r="BK178" s="215"/>
      <c r="BL178" s="215"/>
      <c r="BM178" s="215"/>
      <c r="BN178" s="215"/>
      <c r="BO178" s="215"/>
      <c r="BP178" s="215"/>
      <c r="BQ178" s="215"/>
      <c r="BR178" s="215"/>
      <c r="BS178" s="215"/>
      <c r="BT178" s="215"/>
      <c r="BU178" s="215"/>
      <c r="BV178" s="215"/>
      <c r="BW178" s="215"/>
      <c r="BX178" s="215"/>
      <c r="BY178" s="215"/>
      <c r="BZ178" s="215"/>
    </row>
    <row r="179" spans="8:78" x14ac:dyDescent="0.25">
      <c r="H179" s="215"/>
      <c r="I179" s="215"/>
      <c r="J179" s="215"/>
      <c r="K179" s="215"/>
      <c r="L179" s="215"/>
      <c r="M179" s="215"/>
      <c r="N179" s="215"/>
      <c r="O179" s="215"/>
      <c r="P179" s="215"/>
      <c r="Q179" s="215"/>
      <c r="R179" s="215"/>
      <c r="S179" s="215"/>
      <c r="T179" s="215"/>
      <c r="U179" s="215"/>
      <c r="V179" s="215"/>
      <c r="W179" s="215"/>
      <c r="X179" s="215"/>
      <c r="Y179" s="215"/>
      <c r="Z179" s="215"/>
      <c r="AA179" s="215"/>
      <c r="AB179" s="215"/>
      <c r="AC179" s="215"/>
      <c r="AD179" s="215"/>
      <c r="AE179" s="215"/>
      <c r="AF179" s="215"/>
      <c r="AG179" s="215"/>
      <c r="AH179" s="215"/>
      <c r="AI179" s="215"/>
      <c r="AJ179" s="215"/>
      <c r="AK179" s="215"/>
      <c r="AL179" s="215"/>
      <c r="AM179" s="215"/>
      <c r="AN179" s="215"/>
      <c r="AO179" s="215"/>
      <c r="AP179" s="215"/>
      <c r="AQ179" s="215"/>
      <c r="AR179" s="215"/>
      <c r="AS179" s="215"/>
      <c r="AT179" s="215"/>
      <c r="AU179" s="215"/>
      <c r="AV179" s="215"/>
      <c r="AW179" s="215"/>
      <c r="AX179" s="215"/>
      <c r="AY179" s="215"/>
      <c r="AZ179" s="215"/>
      <c r="BA179" s="215"/>
      <c r="BB179" s="215"/>
      <c r="BC179" s="215"/>
      <c r="BD179" s="215"/>
      <c r="BE179" s="215"/>
      <c r="BF179" s="215"/>
      <c r="BG179" s="215"/>
      <c r="BH179" s="215"/>
      <c r="BI179" s="215"/>
      <c r="BJ179" s="215"/>
      <c r="BK179" s="215"/>
      <c r="BL179" s="215"/>
      <c r="BM179" s="215"/>
      <c r="BN179" s="215"/>
      <c r="BO179" s="215"/>
      <c r="BP179" s="215"/>
      <c r="BQ179" s="215"/>
      <c r="BR179" s="215"/>
      <c r="BS179" s="215"/>
      <c r="BT179" s="215"/>
      <c r="BU179" s="215"/>
      <c r="BV179" s="215"/>
      <c r="BW179" s="215"/>
      <c r="BX179" s="215"/>
      <c r="BY179" s="215"/>
      <c r="BZ179" s="215"/>
    </row>
    <row r="180" spans="8:78" x14ac:dyDescent="0.25">
      <c r="H180" s="215"/>
      <c r="I180" s="215"/>
      <c r="J180" s="215"/>
      <c r="K180" s="215"/>
      <c r="L180" s="215"/>
      <c r="M180" s="215"/>
      <c r="N180" s="215"/>
      <c r="O180" s="215"/>
      <c r="P180" s="215"/>
      <c r="Q180" s="215"/>
      <c r="R180" s="215"/>
      <c r="S180" s="215"/>
      <c r="T180" s="215"/>
      <c r="U180" s="215"/>
      <c r="V180" s="215"/>
      <c r="W180" s="215"/>
      <c r="X180" s="215"/>
      <c r="Y180" s="215"/>
      <c r="Z180" s="215"/>
      <c r="AA180" s="215"/>
      <c r="AB180" s="215"/>
      <c r="AC180" s="215"/>
      <c r="AD180" s="215"/>
      <c r="AE180" s="215"/>
      <c r="AF180" s="215"/>
      <c r="AG180" s="215"/>
      <c r="AH180" s="215"/>
      <c r="AI180" s="215"/>
      <c r="AJ180" s="215"/>
      <c r="AK180" s="215"/>
      <c r="AL180" s="215"/>
      <c r="AM180" s="215"/>
      <c r="AN180" s="215"/>
      <c r="AO180" s="215"/>
      <c r="AP180" s="215"/>
      <c r="AQ180" s="215"/>
      <c r="AR180" s="215"/>
      <c r="AS180" s="215"/>
      <c r="AT180" s="215"/>
      <c r="AU180" s="215"/>
      <c r="AV180" s="215"/>
      <c r="AW180" s="215"/>
      <c r="AX180" s="215"/>
      <c r="AY180" s="215"/>
      <c r="AZ180" s="215"/>
      <c r="BA180" s="215"/>
      <c r="BB180" s="215"/>
      <c r="BC180" s="215"/>
      <c r="BD180" s="215"/>
      <c r="BE180" s="215"/>
      <c r="BF180" s="215"/>
      <c r="BG180" s="215"/>
      <c r="BH180" s="215"/>
      <c r="BI180" s="215"/>
      <c r="BJ180" s="215"/>
      <c r="BK180" s="215"/>
      <c r="BL180" s="215"/>
      <c r="BM180" s="215"/>
      <c r="BN180" s="215"/>
      <c r="BO180" s="215"/>
      <c r="BP180" s="215"/>
      <c r="BQ180" s="215"/>
      <c r="BR180" s="215"/>
      <c r="BS180" s="215"/>
      <c r="BT180" s="215"/>
      <c r="BU180" s="215"/>
      <c r="BV180" s="215"/>
      <c r="BW180" s="215"/>
      <c r="BX180" s="215"/>
      <c r="BY180" s="215"/>
      <c r="BZ180" s="215"/>
    </row>
    <row r="181" spans="8:78" x14ac:dyDescent="0.25">
      <c r="H181" s="215"/>
      <c r="I181" s="215"/>
      <c r="J181" s="215"/>
      <c r="K181" s="215"/>
      <c r="L181" s="215"/>
      <c r="M181" s="215"/>
      <c r="N181" s="215"/>
      <c r="O181" s="215"/>
      <c r="P181" s="215"/>
      <c r="Q181" s="215"/>
      <c r="R181" s="215"/>
      <c r="S181" s="215"/>
      <c r="T181" s="215"/>
      <c r="U181" s="215"/>
      <c r="V181" s="215"/>
      <c r="W181" s="215"/>
      <c r="X181" s="215"/>
      <c r="Y181" s="215"/>
      <c r="Z181" s="215"/>
      <c r="AA181" s="215"/>
      <c r="AB181" s="215"/>
      <c r="AC181" s="215"/>
      <c r="AD181" s="215"/>
      <c r="AE181" s="215"/>
      <c r="AF181" s="215"/>
      <c r="AG181" s="215"/>
      <c r="AH181" s="215"/>
      <c r="AI181" s="215"/>
      <c r="AJ181" s="215"/>
      <c r="AK181" s="215"/>
      <c r="AL181" s="215"/>
      <c r="AM181" s="215"/>
      <c r="AN181" s="215"/>
      <c r="AO181" s="215"/>
      <c r="AP181" s="215"/>
      <c r="AQ181" s="215"/>
      <c r="AR181" s="215"/>
      <c r="AS181" s="215"/>
      <c r="AT181" s="215"/>
      <c r="AU181" s="215"/>
      <c r="AV181" s="215"/>
      <c r="AW181" s="215"/>
      <c r="AX181" s="215"/>
      <c r="AY181" s="215"/>
      <c r="AZ181" s="215"/>
      <c r="BA181" s="215"/>
      <c r="BB181" s="215"/>
      <c r="BC181" s="215"/>
      <c r="BD181" s="215"/>
      <c r="BE181" s="215"/>
      <c r="BF181" s="215"/>
      <c r="BG181" s="215"/>
      <c r="BH181" s="215"/>
      <c r="BI181" s="215"/>
      <c r="BJ181" s="215"/>
      <c r="BK181" s="215"/>
      <c r="BL181" s="215"/>
      <c r="BM181" s="215"/>
      <c r="BN181" s="215"/>
      <c r="BO181" s="215"/>
      <c r="BP181" s="215"/>
      <c r="BQ181" s="215"/>
      <c r="BR181" s="215"/>
      <c r="BS181" s="215"/>
      <c r="BT181" s="215"/>
      <c r="BU181" s="215"/>
      <c r="BV181" s="215"/>
      <c r="BW181" s="215"/>
      <c r="BX181" s="215"/>
      <c r="BY181" s="215"/>
      <c r="BZ181" s="215"/>
    </row>
    <row r="182" spans="8:78" x14ac:dyDescent="0.25">
      <c r="H182" s="215"/>
      <c r="I182" s="215"/>
      <c r="J182" s="215"/>
      <c r="K182" s="215"/>
      <c r="L182" s="215"/>
      <c r="M182" s="215"/>
      <c r="N182" s="215"/>
      <c r="O182" s="215"/>
      <c r="P182" s="215"/>
      <c r="Q182" s="215"/>
      <c r="R182" s="215"/>
      <c r="S182" s="215"/>
      <c r="T182" s="215"/>
      <c r="U182" s="215"/>
      <c r="V182" s="215"/>
      <c r="W182" s="215"/>
      <c r="X182" s="215"/>
      <c r="Y182" s="215"/>
      <c r="Z182" s="215"/>
      <c r="AA182" s="215"/>
      <c r="AB182" s="215"/>
      <c r="AC182" s="215"/>
      <c r="AD182" s="215"/>
      <c r="AE182" s="215"/>
      <c r="AF182" s="215"/>
      <c r="AG182" s="215"/>
      <c r="AH182" s="215"/>
      <c r="AI182" s="215"/>
      <c r="AJ182" s="215"/>
      <c r="AK182" s="215"/>
      <c r="AL182" s="215"/>
      <c r="AM182" s="215"/>
      <c r="AN182" s="215"/>
      <c r="AO182" s="215"/>
      <c r="AP182" s="215"/>
      <c r="AQ182" s="215"/>
      <c r="AR182" s="215"/>
      <c r="AS182" s="215"/>
      <c r="AT182" s="215"/>
      <c r="AU182" s="215"/>
      <c r="AV182" s="215"/>
      <c r="AW182" s="215"/>
      <c r="AX182" s="215"/>
      <c r="AY182" s="215"/>
      <c r="AZ182" s="215"/>
      <c r="BA182" s="215"/>
      <c r="BB182" s="215"/>
      <c r="BC182" s="215"/>
      <c r="BD182" s="215"/>
      <c r="BE182" s="215"/>
      <c r="BF182" s="215"/>
      <c r="BG182" s="215"/>
      <c r="BH182" s="215"/>
      <c r="BI182" s="215"/>
      <c r="BJ182" s="215"/>
      <c r="BK182" s="215"/>
      <c r="BL182" s="215"/>
      <c r="BM182" s="215"/>
      <c r="BN182" s="215"/>
      <c r="BO182" s="215"/>
      <c r="BP182" s="215"/>
      <c r="BQ182" s="215"/>
      <c r="BR182" s="215"/>
      <c r="BS182" s="215"/>
      <c r="BT182" s="215"/>
      <c r="BU182" s="215"/>
      <c r="BV182" s="215"/>
      <c r="BW182" s="215"/>
      <c r="BX182" s="215"/>
      <c r="BY182" s="215"/>
      <c r="BZ182" s="215"/>
    </row>
    <row r="183" spans="8:78" x14ac:dyDescent="0.25">
      <c r="H183" s="215"/>
      <c r="I183" s="215"/>
      <c r="J183" s="215"/>
      <c r="K183" s="215"/>
      <c r="L183" s="215"/>
      <c r="M183" s="215"/>
      <c r="N183" s="215"/>
      <c r="O183" s="215"/>
      <c r="P183" s="215"/>
      <c r="Q183" s="215"/>
      <c r="R183" s="215"/>
      <c r="S183" s="215"/>
      <c r="T183" s="215"/>
      <c r="U183" s="215"/>
      <c r="V183" s="215"/>
      <c r="W183" s="215"/>
      <c r="X183" s="215"/>
      <c r="Y183" s="215"/>
      <c r="Z183" s="215"/>
      <c r="AA183" s="215"/>
      <c r="AB183" s="215"/>
      <c r="AC183" s="215"/>
      <c r="AD183" s="215"/>
      <c r="AE183" s="215"/>
      <c r="AF183" s="215"/>
      <c r="AG183" s="215"/>
      <c r="AH183" s="215"/>
      <c r="AI183" s="215"/>
      <c r="AJ183" s="215"/>
      <c r="AK183" s="215"/>
      <c r="AL183" s="215"/>
      <c r="AM183" s="215"/>
      <c r="AN183" s="215"/>
      <c r="AO183" s="215"/>
      <c r="AP183" s="215"/>
      <c r="AQ183" s="215"/>
      <c r="AR183" s="215"/>
      <c r="AS183" s="215"/>
      <c r="AT183" s="215"/>
      <c r="AU183" s="215"/>
      <c r="AV183" s="215"/>
      <c r="AW183" s="215"/>
      <c r="AX183" s="215"/>
      <c r="AY183" s="215"/>
      <c r="AZ183" s="215"/>
      <c r="BA183" s="215"/>
      <c r="BB183" s="215"/>
      <c r="BC183" s="215"/>
      <c r="BD183" s="215"/>
      <c r="BE183" s="215"/>
      <c r="BF183" s="215"/>
      <c r="BG183" s="215"/>
      <c r="BH183" s="215"/>
      <c r="BI183" s="215"/>
      <c r="BJ183" s="215"/>
      <c r="BK183" s="215"/>
      <c r="BL183" s="215"/>
      <c r="BM183" s="215"/>
      <c r="BN183" s="215"/>
      <c r="BO183" s="215"/>
      <c r="BP183" s="215"/>
      <c r="BQ183" s="215"/>
      <c r="BR183" s="215"/>
      <c r="BS183" s="215"/>
      <c r="BT183" s="215"/>
      <c r="BU183" s="215"/>
      <c r="BV183" s="215"/>
      <c r="BW183" s="215"/>
      <c r="BX183" s="215"/>
      <c r="BY183" s="215"/>
      <c r="BZ183" s="215"/>
    </row>
    <row r="184" spans="8:78" x14ac:dyDescent="0.25">
      <c r="H184" s="215"/>
      <c r="I184" s="215"/>
      <c r="J184" s="215"/>
      <c r="K184" s="215"/>
      <c r="L184" s="215"/>
      <c r="M184" s="215"/>
      <c r="N184" s="215"/>
      <c r="O184" s="215"/>
      <c r="P184" s="215"/>
      <c r="Q184" s="215"/>
      <c r="R184" s="215"/>
      <c r="S184" s="215"/>
      <c r="T184" s="215"/>
      <c r="U184" s="215"/>
      <c r="V184" s="215"/>
      <c r="W184" s="215"/>
      <c r="X184" s="215"/>
      <c r="Y184" s="215"/>
      <c r="Z184" s="215"/>
      <c r="AA184" s="215"/>
      <c r="AB184" s="215"/>
      <c r="AC184" s="215"/>
      <c r="AD184" s="215"/>
      <c r="AE184" s="215"/>
      <c r="AF184" s="215"/>
      <c r="AG184" s="215"/>
      <c r="AH184" s="215"/>
      <c r="AI184" s="215"/>
      <c r="AJ184" s="215"/>
      <c r="AK184" s="215"/>
      <c r="AL184" s="215"/>
      <c r="AM184" s="215"/>
      <c r="AN184" s="215"/>
      <c r="AO184" s="215"/>
      <c r="AP184" s="215"/>
      <c r="AQ184" s="215"/>
      <c r="AR184" s="215"/>
      <c r="AS184" s="215"/>
      <c r="AT184" s="215"/>
      <c r="AU184" s="215"/>
      <c r="AV184" s="215"/>
      <c r="AW184" s="215"/>
      <c r="AX184" s="215"/>
      <c r="AY184" s="215"/>
      <c r="AZ184" s="215"/>
      <c r="BA184" s="215"/>
      <c r="BB184" s="215"/>
      <c r="BC184" s="215"/>
      <c r="BD184" s="215"/>
      <c r="BE184" s="215"/>
      <c r="BF184" s="215"/>
      <c r="BG184" s="215"/>
      <c r="BH184" s="215"/>
      <c r="BI184" s="215"/>
      <c r="BJ184" s="215"/>
      <c r="BK184" s="215"/>
      <c r="BL184" s="215"/>
      <c r="BM184" s="215"/>
      <c r="BN184" s="215"/>
      <c r="BO184" s="215"/>
      <c r="BP184" s="215"/>
      <c r="BQ184" s="215"/>
      <c r="BR184" s="215"/>
      <c r="BS184" s="215"/>
      <c r="BT184" s="215"/>
      <c r="BU184" s="215"/>
      <c r="BV184" s="215"/>
      <c r="BW184" s="215"/>
      <c r="BX184" s="215"/>
      <c r="BY184" s="215"/>
      <c r="BZ184" s="215"/>
    </row>
    <row r="185" spans="8:78" x14ac:dyDescent="0.25">
      <c r="H185" s="215"/>
      <c r="I185" s="215"/>
      <c r="J185" s="215"/>
      <c r="K185" s="215"/>
      <c r="L185" s="215"/>
      <c r="M185" s="215"/>
      <c r="N185" s="215"/>
      <c r="O185" s="215"/>
      <c r="P185" s="215"/>
      <c r="Q185" s="215"/>
      <c r="R185" s="215"/>
      <c r="S185" s="215"/>
      <c r="T185" s="215"/>
      <c r="U185" s="215"/>
      <c r="V185" s="215"/>
      <c r="W185" s="215"/>
      <c r="X185" s="215"/>
      <c r="Y185" s="215"/>
      <c r="Z185" s="215"/>
      <c r="AA185" s="215"/>
      <c r="AB185" s="215"/>
      <c r="AC185" s="215"/>
      <c r="AD185" s="215"/>
      <c r="AE185" s="215"/>
      <c r="AF185" s="215"/>
      <c r="AG185" s="215"/>
      <c r="AH185" s="215"/>
      <c r="AI185" s="215"/>
      <c r="AJ185" s="215"/>
      <c r="AK185" s="215"/>
      <c r="AL185" s="215"/>
      <c r="AM185" s="215"/>
      <c r="AN185" s="215"/>
      <c r="AO185" s="215"/>
      <c r="AP185" s="215"/>
      <c r="AQ185" s="215"/>
      <c r="AR185" s="215"/>
      <c r="AS185" s="215"/>
      <c r="AT185" s="215"/>
      <c r="AU185" s="215"/>
      <c r="AV185" s="215"/>
      <c r="AW185" s="215"/>
      <c r="AX185" s="215"/>
      <c r="AY185" s="215"/>
      <c r="AZ185" s="215"/>
      <c r="BA185" s="215"/>
      <c r="BB185" s="215"/>
      <c r="BC185" s="215"/>
      <c r="BD185" s="215"/>
      <c r="BE185" s="215"/>
      <c r="BF185" s="215"/>
      <c r="BG185" s="215"/>
      <c r="BH185" s="215"/>
      <c r="BI185" s="215"/>
      <c r="BJ185" s="215"/>
      <c r="BK185" s="215"/>
      <c r="BL185" s="215"/>
      <c r="BM185" s="215"/>
      <c r="BN185" s="215"/>
      <c r="BO185" s="215"/>
      <c r="BP185" s="215"/>
      <c r="BQ185" s="215"/>
      <c r="BR185" s="215"/>
      <c r="BS185" s="215"/>
      <c r="BT185" s="215"/>
      <c r="BU185" s="215"/>
      <c r="BV185" s="215"/>
      <c r="BW185" s="215"/>
      <c r="BX185" s="215"/>
      <c r="BY185" s="215"/>
      <c r="BZ185" s="215"/>
    </row>
    <row r="186" spans="8:78" x14ac:dyDescent="0.25">
      <c r="H186" s="215"/>
      <c r="I186" s="215"/>
      <c r="J186" s="215"/>
      <c r="K186" s="215"/>
      <c r="L186" s="215"/>
      <c r="M186" s="215"/>
      <c r="N186" s="215"/>
      <c r="O186" s="215"/>
      <c r="P186" s="215"/>
      <c r="Q186" s="215"/>
      <c r="R186" s="215"/>
      <c r="S186" s="215"/>
      <c r="T186" s="215"/>
      <c r="U186" s="215"/>
      <c r="V186" s="215"/>
      <c r="W186" s="215"/>
      <c r="X186" s="215"/>
      <c r="Y186" s="215"/>
      <c r="Z186" s="215"/>
      <c r="AA186" s="215"/>
      <c r="AB186" s="215"/>
      <c r="AC186" s="215"/>
      <c r="AD186" s="215"/>
      <c r="AE186" s="215"/>
      <c r="AF186" s="215"/>
      <c r="AG186" s="215"/>
      <c r="AH186" s="215"/>
      <c r="AI186" s="215"/>
      <c r="AJ186" s="215"/>
      <c r="AK186" s="215"/>
      <c r="AL186" s="215"/>
      <c r="AM186" s="215"/>
      <c r="AN186" s="215"/>
      <c r="AO186" s="215"/>
      <c r="AP186" s="215"/>
      <c r="AQ186" s="215"/>
      <c r="AR186" s="215"/>
      <c r="AS186" s="215"/>
      <c r="AT186" s="215"/>
      <c r="AU186" s="215"/>
      <c r="AV186" s="215"/>
      <c r="AW186" s="215"/>
      <c r="AX186" s="215"/>
      <c r="AY186" s="215"/>
      <c r="AZ186" s="215"/>
      <c r="BA186" s="215"/>
      <c r="BB186" s="215"/>
      <c r="BC186" s="215"/>
      <c r="BD186" s="215"/>
      <c r="BE186" s="215"/>
      <c r="BF186" s="215"/>
      <c r="BG186" s="215"/>
      <c r="BH186" s="215"/>
      <c r="BI186" s="215"/>
      <c r="BJ186" s="215"/>
      <c r="BK186" s="215"/>
      <c r="BL186" s="215"/>
      <c r="BM186" s="215"/>
      <c r="BN186" s="215"/>
      <c r="BO186" s="215"/>
      <c r="BP186" s="215"/>
      <c r="BQ186" s="215"/>
      <c r="BR186" s="215"/>
      <c r="BS186" s="215"/>
      <c r="BT186" s="215"/>
      <c r="BU186" s="215"/>
      <c r="BV186" s="215"/>
      <c r="BW186" s="215"/>
      <c r="BX186" s="215"/>
      <c r="BY186" s="215"/>
      <c r="BZ186" s="215"/>
    </row>
    <row r="187" spans="8:78" x14ac:dyDescent="0.25">
      <c r="H187" s="215"/>
      <c r="I187" s="215"/>
      <c r="J187" s="215"/>
      <c r="K187" s="215"/>
      <c r="L187" s="215"/>
      <c r="M187" s="215"/>
      <c r="N187" s="215"/>
      <c r="O187" s="215"/>
      <c r="P187" s="215"/>
      <c r="Q187" s="215"/>
      <c r="R187" s="215"/>
      <c r="S187" s="215"/>
      <c r="T187" s="215"/>
      <c r="U187" s="215"/>
      <c r="V187" s="215"/>
      <c r="W187" s="215"/>
      <c r="X187" s="215"/>
      <c r="Y187" s="215"/>
      <c r="Z187" s="215"/>
      <c r="AA187" s="215"/>
      <c r="AB187" s="215"/>
      <c r="AC187" s="215"/>
      <c r="AD187" s="215"/>
      <c r="AE187" s="215"/>
      <c r="AF187" s="215"/>
      <c r="AG187" s="215"/>
      <c r="AH187" s="215"/>
      <c r="AI187" s="215"/>
      <c r="AJ187" s="215"/>
      <c r="AK187" s="215"/>
      <c r="AL187" s="215"/>
      <c r="AM187" s="215"/>
      <c r="AN187" s="215"/>
      <c r="AO187" s="215"/>
      <c r="AP187" s="215"/>
      <c r="AQ187" s="215"/>
      <c r="AR187" s="215"/>
      <c r="AS187" s="215"/>
      <c r="AT187" s="215"/>
      <c r="AU187" s="215"/>
      <c r="AV187" s="215"/>
      <c r="AW187" s="215"/>
      <c r="AX187" s="215"/>
      <c r="AY187" s="215"/>
      <c r="AZ187" s="215"/>
      <c r="BA187" s="215"/>
      <c r="BB187" s="215"/>
      <c r="BC187" s="215"/>
      <c r="BD187" s="215"/>
      <c r="BE187" s="215"/>
      <c r="BF187" s="215"/>
      <c r="BG187" s="215"/>
      <c r="BH187" s="215"/>
      <c r="BI187" s="215"/>
      <c r="BJ187" s="215"/>
      <c r="BK187" s="215"/>
      <c r="BL187" s="215"/>
      <c r="BM187" s="215"/>
      <c r="BN187" s="215"/>
      <c r="BO187" s="215"/>
      <c r="BP187" s="215"/>
      <c r="BQ187" s="215"/>
      <c r="BR187" s="215"/>
      <c r="BS187" s="215"/>
      <c r="BT187" s="215"/>
      <c r="BU187" s="215"/>
      <c r="BV187" s="215"/>
      <c r="BW187" s="215"/>
      <c r="BX187" s="215"/>
      <c r="BY187" s="215"/>
      <c r="BZ187" s="215"/>
    </row>
    <row r="188" spans="8:78" x14ac:dyDescent="0.25">
      <c r="H188" s="215"/>
      <c r="I188" s="215"/>
      <c r="J188" s="215"/>
      <c r="K188" s="215"/>
      <c r="L188" s="215"/>
      <c r="M188" s="215"/>
      <c r="N188" s="215"/>
      <c r="O188" s="215"/>
      <c r="P188" s="215"/>
      <c r="Q188" s="215"/>
      <c r="R188" s="215"/>
      <c r="S188" s="215"/>
      <c r="T188" s="215"/>
      <c r="U188" s="215"/>
      <c r="V188" s="215"/>
      <c r="W188" s="215"/>
      <c r="X188" s="215"/>
      <c r="Y188" s="215"/>
      <c r="Z188" s="215"/>
      <c r="AA188" s="215"/>
      <c r="AB188" s="215"/>
      <c r="AC188" s="215"/>
      <c r="AD188" s="215"/>
      <c r="AE188" s="215"/>
      <c r="AF188" s="215"/>
      <c r="AG188" s="215"/>
      <c r="AH188" s="215"/>
      <c r="AI188" s="215"/>
      <c r="AJ188" s="215"/>
      <c r="AK188" s="215"/>
      <c r="AL188" s="215"/>
      <c r="AM188" s="215"/>
      <c r="AN188" s="215"/>
      <c r="AO188" s="215"/>
      <c r="AP188" s="215"/>
      <c r="AQ188" s="215"/>
      <c r="AR188" s="215"/>
      <c r="AS188" s="215"/>
      <c r="AT188" s="215"/>
      <c r="AU188" s="215"/>
      <c r="AV188" s="215"/>
      <c r="AW188" s="215"/>
      <c r="AX188" s="215"/>
      <c r="AY188" s="215"/>
      <c r="AZ188" s="215"/>
      <c r="BA188" s="215"/>
      <c r="BB188" s="215"/>
      <c r="BC188" s="215"/>
      <c r="BD188" s="215"/>
      <c r="BE188" s="215"/>
      <c r="BF188" s="215"/>
      <c r="BG188" s="215"/>
      <c r="BH188" s="215"/>
      <c r="BI188" s="215"/>
      <c r="BJ188" s="215"/>
      <c r="BK188" s="215"/>
      <c r="BL188" s="215"/>
      <c r="BM188" s="215"/>
      <c r="BN188" s="215"/>
      <c r="BO188" s="215"/>
      <c r="BP188" s="215"/>
      <c r="BQ188" s="215"/>
      <c r="BR188" s="215"/>
      <c r="BS188" s="215"/>
      <c r="BT188" s="215"/>
      <c r="BU188" s="215"/>
      <c r="BV188" s="215"/>
      <c r="BW188" s="215"/>
      <c r="BX188" s="215"/>
      <c r="BY188" s="215"/>
      <c r="BZ188" s="215"/>
    </row>
    <row r="189" spans="8:78" x14ac:dyDescent="0.25">
      <c r="H189" s="215"/>
      <c r="I189" s="215"/>
      <c r="J189" s="215"/>
      <c r="K189" s="215"/>
      <c r="L189" s="215"/>
      <c r="M189" s="215"/>
      <c r="N189" s="215"/>
      <c r="O189" s="215"/>
      <c r="P189" s="215"/>
      <c r="Q189" s="215"/>
      <c r="R189" s="215"/>
      <c r="S189" s="215"/>
      <c r="T189" s="215"/>
      <c r="U189" s="215"/>
      <c r="V189" s="215"/>
      <c r="W189" s="215"/>
      <c r="X189" s="215"/>
      <c r="Y189" s="215"/>
      <c r="Z189" s="215"/>
      <c r="AA189" s="215"/>
      <c r="AB189" s="215"/>
      <c r="AC189" s="215"/>
      <c r="AD189" s="215"/>
      <c r="AE189" s="215"/>
      <c r="AF189" s="215"/>
      <c r="AG189" s="215"/>
      <c r="AH189" s="215"/>
      <c r="AI189" s="215"/>
      <c r="AJ189" s="215"/>
      <c r="AK189" s="215"/>
      <c r="AL189" s="215"/>
      <c r="AM189" s="215"/>
      <c r="AN189" s="215"/>
      <c r="AO189" s="215"/>
      <c r="AP189" s="215"/>
      <c r="AQ189" s="215"/>
      <c r="AR189" s="215"/>
      <c r="AS189" s="215"/>
      <c r="AT189" s="215"/>
      <c r="AU189" s="215"/>
      <c r="AV189" s="215"/>
      <c r="AW189" s="215"/>
      <c r="AX189" s="215"/>
      <c r="AY189" s="215"/>
      <c r="AZ189" s="215"/>
      <c r="BA189" s="215"/>
      <c r="BB189" s="215"/>
      <c r="BC189" s="215"/>
      <c r="BD189" s="215"/>
      <c r="BE189" s="215"/>
      <c r="BF189" s="215"/>
      <c r="BG189" s="215"/>
      <c r="BH189" s="215"/>
      <c r="BI189" s="215"/>
      <c r="BJ189" s="215"/>
      <c r="BK189" s="215"/>
      <c r="BL189" s="215"/>
      <c r="BM189" s="215"/>
      <c r="BN189" s="215"/>
      <c r="BO189" s="215"/>
      <c r="BP189" s="215"/>
      <c r="BQ189" s="215"/>
      <c r="BR189" s="215"/>
      <c r="BS189" s="215"/>
      <c r="BT189" s="215"/>
      <c r="BU189" s="215"/>
      <c r="BV189" s="215"/>
      <c r="BW189" s="215"/>
      <c r="BX189" s="215"/>
      <c r="BY189" s="215"/>
      <c r="BZ189" s="215"/>
    </row>
    <row r="190" spans="8:78" x14ac:dyDescent="0.25">
      <c r="H190" s="215"/>
      <c r="I190" s="215"/>
      <c r="J190" s="215"/>
      <c r="K190" s="215"/>
      <c r="L190" s="215"/>
      <c r="M190" s="215"/>
      <c r="N190" s="215"/>
      <c r="O190" s="215"/>
      <c r="P190" s="215"/>
      <c r="Q190" s="215"/>
      <c r="R190" s="215"/>
      <c r="S190" s="215"/>
      <c r="T190" s="215"/>
      <c r="U190" s="215"/>
      <c r="V190" s="215"/>
      <c r="W190" s="215"/>
      <c r="X190" s="215"/>
      <c r="Y190" s="215"/>
      <c r="Z190" s="215"/>
      <c r="AA190" s="215"/>
      <c r="AB190" s="215"/>
      <c r="AC190" s="215"/>
      <c r="AD190" s="215"/>
      <c r="AE190" s="215"/>
      <c r="AF190" s="215"/>
      <c r="AG190" s="215"/>
      <c r="AH190" s="215"/>
      <c r="AI190" s="215"/>
      <c r="AJ190" s="215"/>
      <c r="AK190" s="215"/>
      <c r="AL190" s="215"/>
      <c r="AM190" s="215"/>
      <c r="AN190" s="215"/>
      <c r="AO190" s="215"/>
      <c r="AP190" s="215"/>
      <c r="AQ190" s="215"/>
      <c r="AR190" s="215"/>
      <c r="AS190" s="215"/>
      <c r="AT190" s="215"/>
      <c r="AU190" s="215"/>
      <c r="AV190" s="215"/>
      <c r="AW190" s="215"/>
      <c r="AX190" s="215"/>
      <c r="AY190" s="215"/>
      <c r="AZ190" s="215"/>
      <c r="BA190" s="215"/>
      <c r="BB190" s="215"/>
      <c r="BC190" s="215"/>
      <c r="BD190" s="215"/>
      <c r="BE190" s="215"/>
      <c r="BF190" s="215"/>
      <c r="BG190" s="215"/>
      <c r="BH190" s="215"/>
      <c r="BI190" s="215"/>
      <c r="BJ190" s="215"/>
      <c r="BK190" s="215"/>
      <c r="BL190" s="215"/>
      <c r="BM190" s="215"/>
      <c r="BN190" s="215"/>
      <c r="BO190" s="215"/>
      <c r="BP190" s="215"/>
      <c r="BQ190" s="215"/>
      <c r="BR190" s="215"/>
      <c r="BS190" s="215"/>
      <c r="BT190" s="215"/>
      <c r="BU190" s="215"/>
      <c r="BV190" s="215"/>
      <c r="BW190" s="215"/>
      <c r="BX190" s="215"/>
      <c r="BY190" s="215"/>
      <c r="BZ190" s="215"/>
    </row>
    <row r="191" spans="8:78" x14ac:dyDescent="0.25">
      <c r="H191" s="215"/>
      <c r="I191" s="215"/>
      <c r="J191" s="215"/>
      <c r="K191" s="215"/>
      <c r="L191" s="215"/>
      <c r="M191" s="215"/>
      <c r="N191" s="215"/>
      <c r="O191" s="215"/>
      <c r="P191" s="215"/>
      <c r="Q191" s="215"/>
      <c r="R191" s="215"/>
      <c r="S191" s="215"/>
      <c r="T191" s="215"/>
      <c r="U191" s="215"/>
      <c r="V191" s="215"/>
      <c r="W191" s="215"/>
      <c r="X191" s="215"/>
      <c r="Y191" s="215"/>
      <c r="Z191" s="215"/>
      <c r="AA191" s="215"/>
      <c r="AB191" s="215"/>
      <c r="AC191" s="215"/>
      <c r="AD191" s="215"/>
      <c r="AE191" s="215"/>
      <c r="AF191" s="215"/>
      <c r="AG191" s="215"/>
      <c r="AH191" s="215"/>
      <c r="AI191" s="215"/>
      <c r="AJ191" s="215"/>
      <c r="AK191" s="215"/>
      <c r="AL191" s="215"/>
      <c r="AM191" s="215"/>
      <c r="AN191" s="215"/>
      <c r="AO191" s="215"/>
      <c r="AP191" s="215"/>
      <c r="AQ191" s="215"/>
      <c r="AR191" s="215"/>
      <c r="AS191" s="215"/>
      <c r="AT191" s="215"/>
      <c r="AU191" s="215"/>
      <c r="AV191" s="215"/>
      <c r="AW191" s="215"/>
      <c r="AX191" s="215"/>
      <c r="AY191" s="215"/>
      <c r="AZ191" s="215"/>
      <c r="BA191" s="215"/>
      <c r="BB191" s="215"/>
      <c r="BC191" s="215"/>
      <c r="BD191" s="215"/>
      <c r="BE191" s="215"/>
      <c r="BF191" s="215"/>
      <c r="BG191" s="215"/>
      <c r="BH191" s="215"/>
      <c r="BI191" s="215"/>
      <c r="BJ191" s="215"/>
      <c r="BK191" s="215"/>
      <c r="BL191" s="215"/>
      <c r="BM191" s="215"/>
      <c r="BN191" s="215"/>
      <c r="BO191" s="215"/>
      <c r="BP191" s="215"/>
      <c r="BQ191" s="215"/>
      <c r="BR191" s="215"/>
      <c r="BS191" s="215"/>
      <c r="BT191" s="215"/>
      <c r="BU191" s="215"/>
      <c r="BV191" s="215"/>
      <c r="BW191" s="215"/>
      <c r="BX191" s="215"/>
      <c r="BY191" s="215"/>
      <c r="BZ191" s="215"/>
    </row>
    <row r="192" spans="8:78" x14ac:dyDescent="0.25">
      <c r="H192" s="215"/>
      <c r="I192" s="215"/>
      <c r="J192" s="215"/>
      <c r="K192" s="215"/>
      <c r="L192" s="215"/>
      <c r="M192" s="215"/>
      <c r="N192" s="215"/>
      <c r="O192" s="215"/>
      <c r="P192" s="215"/>
      <c r="Q192" s="215"/>
      <c r="R192" s="215"/>
      <c r="S192" s="215"/>
      <c r="T192" s="215"/>
      <c r="U192" s="215"/>
      <c r="V192" s="215"/>
      <c r="W192" s="215"/>
      <c r="X192" s="215"/>
      <c r="Y192" s="215"/>
      <c r="Z192" s="215"/>
      <c r="AA192" s="215"/>
      <c r="AB192" s="215"/>
      <c r="AC192" s="215"/>
      <c r="AD192" s="215"/>
      <c r="AE192" s="215"/>
      <c r="AF192" s="215"/>
      <c r="AG192" s="215"/>
      <c r="AH192" s="215"/>
      <c r="AI192" s="215"/>
      <c r="AJ192" s="215"/>
      <c r="AK192" s="215"/>
      <c r="AL192" s="215"/>
      <c r="AM192" s="215"/>
      <c r="AN192" s="215"/>
      <c r="AO192" s="215"/>
      <c r="AP192" s="215"/>
      <c r="AQ192" s="215"/>
      <c r="AR192" s="215"/>
      <c r="AS192" s="215"/>
      <c r="AT192" s="215"/>
      <c r="AU192" s="215"/>
      <c r="AV192" s="215"/>
      <c r="AW192" s="215"/>
      <c r="AX192" s="215"/>
      <c r="AY192" s="215"/>
      <c r="AZ192" s="215"/>
      <c r="BA192" s="215"/>
      <c r="BB192" s="215"/>
      <c r="BC192" s="215"/>
      <c r="BD192" s="215"/>
      <c r="BE192" s="215"/>
      <c r="BF192" s="215"/>
      <c r="BG192" s="215"/>
      <c r="BH192" s="215"/>
      <c r="BI192" s="215"/>
      <c r="BJ192" s="215"/>
      <c r="BK192" s="215"/>
      <c r="BL192" s="215"/>
      <c r="BM192" s="215"/>
      <c r="BN192" s="215"/>
      <c r="BO192" s="215"/>
      <c r="BP192" s="215"/>
      <c r="BQ192" s="215"/>
      <c r="BR192" s="215"/>
      <c r="BS192" s="215"/>
      <c r="BT192" s="215"/>
      <c r="BU192" s="215"/>
      <c r="BV192" s="215"/>
      <c r="BW192" s="215"/>
      <c r="BX192" s="215"/>
      <c r="BY192" s="215"/>
      <c r="BZ192" s="215"/>
    </row>
    <row r="193" spans="8:78" x14ac:dyDescent="0.25">
      <c r="H193" s="215"/>
      <c r="I193" s="215"/>
      <c r="J193" s="215"/>
      <c r="K193" s="215"/>
      <c r="L193" s="215"/>
      <c r="M193" s="215"/>
      <c r="N193" s="215"/>
      <c r="O193" s="215"/>
      <c r="P193" s="215"/>
      <c r="Q193" s="215"/>
      <c r="R193" s="215"/>
      <c r="S193" s="215"/>
      <c r="T193" s="215"/>
      <c r="U193" s="215"/>
      <c r="V193" s="215"/>
      <c r="W193" s="215"/>
      <c r="X193" s="215"/>
      <c r="Y193" s="215"/>
      <c r="Z193" s="215"/>
      <c r="AA193" s="215"/>
      <c r="AB193" s="215"/>
      <c r="AC193" s="215"/>
      <c r="AD193" s="215"/>
      <c r="AE193" s="215"/>
      <c r="AF193" s="215"/>
      <c r="AG193" s="215"/>
      <c r="AH193" s="215"/>
      <c r="AI193" s="215"/>
      <c r="AJ193" s="215"/>
      <c r="AK193" s="215"/>
      <c r="AL193" s="215"/>
      <c r="AM193" s="215"/>
      <c r="AN193" s="215"/>
      <c r="AO193" s="215"/>
      <c r="AP193" s="215"/>
      <c r="AQ193" s="215"/>
      <c r="AR193" s="215"/>
      <c r="AS193" s="215"/>
      <c r="AT193" s="215"/>
      <c r="AU193" s="215"/>
      <c r="AV193" s="215"/>
      <c r="AW193" s="215"/>
      <c r="AX193" s="215"/>
      <c r="AY193" s="215"/>
      <c r="AZ193" s="215"/>
      <c r="BA193" s="215"/>
      <c r="BB193" s="215"/>
      <c r="BC193" s="215"/>
      <c r="BD193" s="215"/>
      <c r="BE193" s="215"/>
      <c r="BF193" s="215"/>
      <c r="BG193" s="215"/>
      <c r="BH193" s="215"/>
      <c r="BI193" s="215"/>
      <c r="BJ193" s="215"/>
      <c r="BK193" s="215"/>
      <c r="BL193" s="215"/>
      <c r="BM193" s="215"/>
      <c r="BN193" s="215"/>
      <c r="BO193" s="215"/>
      <c r="BP193" s="215"/>
      <c r="BQ193" s="215"/>
      <c r="BR193" s="215"/>
      <c r="BS193" s="215"/>
      <c r="BT193" s="215"/>
      <c r="BU193" s="215"/>
      <c r="BV193" s="215"/>
      <c r="BW193" s="215"/>
      <c r="BX193" s="215"/>
      <c r="BY193" s="215"/>
      <c r="BZ193" s="215"/>
    </row>
    <row r="194" spans="8:78" x14ac:dyDescent="0.25">
      <c r="H194" s="215"/>
      <c r="I194" s="215"/>
      <c r="J194" s="215"/>
      <c r="K194" s="215"/>
      <c r="L194" s="215"/>
      <c r="M194" s="215"/>
      <c r="N194" s="215"/>
      <c r="O194" s="215"/>
      <c r="P194" s="215"/>
      <c r="Q194" s="215"/>
      <c r="R194" s="215"/>
      <c r="S194" s="215"/>
      <c r="T194" s="215"/>
      <c r="U194" s="215"/>
      <c r="V194" s="215"/>
      <c r="W194" s="215"/>
      <c r="X194" s="215"/>
      <c r="Y194" s="215"/>
      <c r="Z194" s="215"/>
      <c r="AA194" s="215"/>
      <c r="AB194" s="215"/>
      <c r="AC194" s="215"/>
      <c r="AD194" s="215"/>
      <c r="AE194" s="215"/>
      <c r="AF194" s="215"/>
      <c r="AG194" s="215"/>
      <c r="AH194" s="215"/>
      <c r="AI194" s="215"/>
      <c r="AJ194" s="215"/>
      <c r="AK194" s="215"/>
      <c r="AL194" s="215"/>
      <c r="AM194" s="215"/>
      <c r="AN194" s="215"/>
      <c r="AO194" s="215"/>
      <c r="AP194" s="215"/>
      <c r="AQ194" s="215"/>
      <c r="AR194" s="215"/>
      <c r="AS194" s="215"/>
      <c r="AT194" s="215"/>
      <c r="AU194" s="215"/>
      <c r="AV194" s="215"/>
      <c r="AW194" s="215"/>
      <c r="AX194" s="215"/>
      <c r="AY194" s="215"/>
      <c r="AZ194" s="215"/>
      <c r="BA194" s="215"/>
      <c r="BB194" s="215"/>
      <c r="BC194" s="215"/>
      <c r="BD194" s="215"/>
      <c r="BE194" s="215"/>
      <c r="BF194" s="215"/>
      <c r="BG194" s="215"/>
      <c r="BH194" s="215"/>
      <c r="BI194" s="215"/>
      <c r="BJ194" s="215"/>
      <c r="BK194" s="215"/>
      <c r="BL194" s="215"/>
      <c r="BM194" s="215"/>
      <c r="BN194" s="215"/>
      <c r="BO194" s="215"/>
      <c r="BP194" s="215"/>
      <c r="BQ194" s="215"/>
      <c r="BR194" s="215"/>
      <c r="BS194" s="215"/>
      <c r="BT194" s="215"/>
      <c r="BU194" s="215"/>
      <c r="BV194" s="215"/>
      <c r="BW194" s="215"/>
      <c r="BX194" s="215"/>
      <c r="BY194" s="215"/>
      <c r="BZ194" s="215"/>
    </row>
    <row r="195" spans="8:78" x14ac:dyDescent="0.25">
      <c r="H195" s="215"/>
      <c r="I195" s="215"/>
      <c r="J195" s="215"/>
      <c r="K195" s="215"/>
      <c r="L195" s="215"/>
      <c r="M195" s="215"/>
      <c r="N195" s="215"/>
      <c r="O195" s="215"/>
      <c r="P195" s="215"/>
      <c r="Q195" s="215"/>
      <c r="R195" s="215"/>
      <c r="S195" s="215"/>
      <c r="T195" s="215"/>
      <c r="U195" s="215"/>
      <c r="V195" s="215"/>
      <c r="W195" s="215"/>
      <c r="X195" s="215"/>
      <c r="Y195" s="215"/>
      <c r="Z195" s="215"/>
      <c r="AA195" s="215"/>
      <c r="AB195" s="215"/>
      <c r="AC195" s="215"/>
      <c r="AD195" s="215"/>
      <c r="AE195" s="215"/>
      <c r="AF195" s="215"/>
      <c r="AG195" s="215"/>
      <c r="AH195" s="215"/>
      <c r="AI195" s="215"/>
      <c r="AJ195" s="215"/>
      <c r="AK195" s="215"/>
      <c r="AL195" s="215"/>
      <c r="AM195" s="215"/>
      <c r="AN195" s="215"/>
      <c r="AO195" s="215"/>
      <c r="AP195" s="215"/>
      <c r="AQ195" s="215"/>
      <c r="AR195" s="215"/>
      <c r="AS195" s="215"/>
      <c r="AT195" s="215"/>
      <c r="AU195" s="215"/>
      <c r="AV195" s="215"/>
      <c r="AW195" s="215"/>
      <c r="AX195" s="215"/>
      <c r="AY195" s="215"/>
      <c r="AZ195" s="215"/>
      <c r="BA195" s="215"/>
      <c r="BB195" s="215"/>
      <c r="BC195" s="215"/>
      <c r="BD195" s="215"/>
      <c r="BE195" s="215"/>
      <c r="BF195" s="215"/>
      <c r="BG195" s="215"/>
      <c r="BH195" s="215"/>
      <c r="BI195" s="215"/>
      <c r="BJ195" s="215"/>
      <c r="BK195" s="215"/>
      <c r="BL195" s="215"/>
      <c r="BM195" s="215"/>
      <c r="BN195" s="215"/>
      <c r="BO195" s="215"/>
      <c r="BP195" s="215"/>
      <c r="BQ195" s="215"/>
      <c r="BR195" s="215"/>
      <c r="BS195" s="215"/>
      <c r="BT195" s="215"/>
      <c r="BU195" s="215"/>
      <c r="BV195" s="215"/>
      <c r="BW195" s="215"/>
      <c r="BX195" s="215"/>
      <c r="BY195" s="215"/>
      <c r="BZ195" s="215"/>
    </row>
    <row r="196" spans="8:78" x14ac:dyDescent="0.25">
      <c r="H196" s="215"/>
      <c r="I196" s="215"/>
      <c r="J196" s="215"/>
      <c r="K196" s="215"/>
      <c r="L196" s="215"/>
      <c r="M196" s="215"/>
      <c r="N196" s="215"/>
      <c r="O196" s="215"/>
      <c r="P196" s="215"/>
      <c r="Q196" s="215"/>
      <c r="R196" s="215"/>
      <c r="S196" s="215"/>
      <c r="T196" s="215"/>
      <c r="U196" s="215"/>
      <c r="V196" s="215"/>
      <c r="W196" s="215"/>
      <c r="X196" s="215"/>
      <c r="Y196" s="215"/>
      <c r="Z196" s="215"/>
      <c r="AA196" s="215"/>
      <c r="AB196" s="215"/>
      <c r="AC196" s="215"/>
      <c r="AD196" s="215"/>
      <c r="AE196" s="215"/>
      <c r="AF196" s="215"/>
      <c r="AG196" s="215"/>
      <c r="AH196" s="215"/>
      <c r="AI196" s="215"/>
      <c r="AJ196" s="215"/>
      <c r="AK196" s="215"/>
      <c r="AL196" s="215"/>
      <c r="AM196" s="215"/>
      <c r="AN196" s="215"/>
      <c r="AO196" s="215"/>
      <c r="AP196" s="215"/>
      <c r="AQ196" s="215"/>
      <c r="AR196" s="215"/>
      <c r="AS196" s="215"/>
      <c r="AT196" s="215"/>
      <c r="AU196" s="215"/>
      <c r="AV196" s="215"/>
      <c r="AW196" s="215"/>
      <c r="AX196" s="215"/>
      <c r="AY196" s="215"/>
      <c r="AZ196" s="215"/>
      <c r="BA196" s="215"/>
      <c r="BB196" s="215"/>
      <c r="BC196" s="215"/>
      <c r="BD196" s="215"/>
      <c r="BE196" s="215"/>
      <c r="BF196" s="215"/>
      <c r="BG196" s="215"/>
      <c r="BH196" s="215"/>
      <c r="BI196" s="215"/>
      <c r="BJ196" s="215"/>
      <c r="BK196" s="215"/>
      <c r="BL196" s="215"/>
      <c r="BM196" s="215"/>
      <c r="BN196" s="215"/>
      <c r="BO196" s="215"/>
      <c r="BP196" s="215"/>
      <c r="BQ196" s="215"/>
      <c r="BR196" s="215"/>
      <c r="BS196" s="215"/>
      <c r="BT196" s="215"/>
      <c r="BU196" s="215"/>
      <c r="BV196" s="215"/>
      <c r="BW196" s="215"/>
      <c r="BX196" s="215"/>
      <c r="BY196" s="215"/>
      <c r="BZ196" s="215"/>
    </row>
    <row r="197" spans="8:78" x14ac:dyDescent="0.25">
      <c r="H197" s="215"/>
      <c r="I197" s="215"/>
      <c r="J197" s="215"/>
      <c r="K197" s="215"/>
      <c r="L197" s="215"/>
      <c r="M197" s="215"/>
      <c r="N197" s="215"/>
      <c r="O197" s="215"/>
      <c r="P197" s="215"/>
      <c r="Q197" s="215"/>
      <c r="R197" s="215"/>
      <c r="S197" s="215"/>
      <c r="T197" s="215"/>
      <c r="U197" s="215"/>
      <c r="V197" s="215"/>
      <c r="W197" s="215"/>
      <c r="X197" s="215"/>
      <c r="Y197" s="215"/>
      <c r="Z197" s="215"/>
      <c r="AA197" s="215"/>
      <c r="AB197" s="215"/>
      <c r="AC197" s="215"/>
      <c r="AD197" s="215"/>
      <c r="AE197" s="215"/>
      <c r="AF197" s="215"/>
      <c r="AG197" s="215"/>
      <c r="AH197" s="215"/>
      <c r="AI197" s="215"/>
      <c r="AJ197" s="215"/>
      <c r="AK197" s="215"/>
      <c r="AL197" s="215"/>
      <c r="AM197" s="215"/>
      <c r="AN197" s="215"/>
      <c r="AO197" s="215"/>
      <c r="AP197" s="215"/>
      <c r="AQ197" s="215"/>
      <c r="AR197" s="215"/>
      <c r="AS197" s="215"/>
      <c r="AT197" s="215"/>
      <c r="AU197" s="215"/>
      <c r="AV197" s="215"/>
      <c r="AW197" s="215"/>
      <c r="AX197" s="215"/>
      <c r="AY197" s="215"/>
      <c r="AZ197" s="215"/>
      <c r="BA197" s="215"/>
      <c r="BB197" s="215"/>
      <c r="BC197" s="215"/>
      <c r="BD197" s="215"/>
      <c r="BE197" s="215"/>
      <c r="BF197" s="215"/>
      <c r="BG197" s="215"/>
      <c r="BH197" s="215"/>
      <c r="BI197" s="215"/>
      <c r="BJ197" s="215"/>
      <c r="BK197" s="215"/>
      <c r="BL197" s="215"/>
      <c r="BM197" s="215"/>
      <c r="BN197" s="215"/>
      <c r="BO197" s="215"/>
      <c r="BP197" s="215"/>
      <c r="BQ197" s="215"/>
      <c r="BR197" s="215"/>
      <c r="BS197" s="215"/>
      <c r="BT197" s="215"/>
      <c r="BU197" s="215"/>
      <c r="BV197" s="215"/>
      <c r="BW197" s="215"/>
      <c r="BX197" s="215"/>
      <c r="BY197" s="215"/>
      <c r="BZ197" s="215"/>
    </row>
    <row r="198" spans="8:78" x14ac:dyDescent="0.25">
      <c r="H198" s="215"/>
      <c r="I198" s="215"/>
      <c r="J198" s="215"/>
      <c r="K198" s="215"/>
      <c r="L198" s="215"/>
      <c r="M198" s="215"/>
      <c r="N198" s="215"/>
      <c r="O198" s="215"/>
      <c r="P198" s="215"/>
      <c r="Q198" s="215"/>
      <c r="R198" s="215"/>
      <c r="S198" s="215"/>
      <c r="T198" s="215"/>
      <c r="U198" s="215"/>
      <c r="V198" s="215"/>
      <c r="W198" s="215"/>
      <c r="X198" s="215"/>
      <c r="Y198" s="215"/>
      <c r="Z198" s="215"/>
      <c r="AA198" s="215"/>
      <c r="AB198" s="215"/>
      <c r="AC198" s="215"/>
      <c r="AD198" s="215"/>
      <c r="AE198" s="215"/>
      <c r="AF198" s="215"/>
      <c r="AG198" s="215"/>
      <c r="AH198" s="215"/>
      <c r="AI198" s="215"/>
      <c r="AJ198" s="215"/>
      <c r="AK198" s="215"/>
      <c r="AL198" s="215"/>
      <c r="AM198" s="215"/>
      <c r="AN198" s="215"/>
      <c r="AO198" s="215"/>
      <c r="AP198" s="215"/>
      <c r="AQ198" s="215"/>
      <c r="AR198" s="215"/>
      <c r="AS198" s="215"/>
      <c r="AT198" s="215"/>
      <c r="AU198" s="215"/>
      <c r="AV198" s="215"/>
      <c r="AW198" s="215"/>
      <c r="AX198" s="215"/>
      <c r="AY198" s="215"/>
      <c r="AZ198" s="215"/>
      <c r="BA198" s="215"/>
      <c r="BB198" s="215"/>
      <c r="BC198" s="215"/>
      <c r="BD198" s="215"/>
      <c r="BE198" s="215"/>
      <c r="BF198" s="215"/>
      <c r="BG198" s="215"/>
      <c r="BH198" s="215"/>
      <c r="BI198" s="215"/>
      <c r="BJ198" s="215"/>
      <c r="BK198" s="215"/>
      <c r="BL198" s="215"/>
      <c r="BM198" s="215"/>
      <c r="BN198" s="215"/>
      <c r="BO198" s="215"/>
      <c r="BP198" s="215"/>
      <c r="BQ198" s="215"/>
      <c r="BR198" s="215"/>
      <c r="BS198" s="215"/>
      <c r="BT198" s="215"/>
      <c r="BU198" s="215"/>
      <c r="BV198" s="215"/>
      <c r="BW198" s="215"/>
      <c r="BX198" s="215"/>
      <c r="BY198" s="215"/>
      <c r="BZ198" s="215"/>
    </row>
    <row r="199" spans="8:78" x14ac:dyDescent="0.25">
      <c r="H199" s="215"/>
      <c r="I199" s="215"/>
      <c r="J199" s="215"/>
      <c r="K199" s="215"/>
      <c r="L199" s="215"/>
      <c r="M199" s="215"/>
      <c r="N199" s="215"/>
      <c r="O199" s="215"/>
      <c r="P199" s="215"/>
      <c r="Q199" s="215"/>
      <c r="R199" s="215"/>
      <c r="S199" s="215"/>
      <c r="T199" s="215"/>
      <c r="U199" s="215"/>
      <c r="V199" s="215"/>
      <c r="W199" s="215"/>
      <c r="X199" s="215"/>
      <c r="Y199" s="215"/>
      <c r="Z199" s="215"/>
      <c r="AA199" s="215"/>
      <c r="AB199" s="215"/>
      <c r="AC199" s="215"/>
      <c r="AD199" s="215"/>
      <c r="AE199" s="215"/>
      <c r="AF199" s="215"/>
      <c r="AG199" s="215"/>
      <c r="AH199" s="215"/>
      <c r="AI199" s="215"/>
      <c r="AJ199" s="215"/>
      <c r="AK199" s="215"/>
      <c r="AL199" s="215"/>
      <c r="AM199" s="215"/>
      <c r="AN199" s="215"/>
      <c r="AO199" s="215"/>
      <c r="AP199" s="215"/>
      <c r="AQ199" s="215"/>
      <c r="AR199" s="215"/>
      <c r="AS199" s="215"/>
      <c r="AT199" s="215"/>
      <c r="AU199" s="215"/>
      <c r="AV199" s="215"/>
      <c r="AW199" s="215"/>
      <c r="AX199" s="215"/>
      <c r="AY199" s="215"/>
      <c r="AZ199" s="215"/>
      <c r="BA199" s="215"/>
      <c r="BB199" s="215"/>
      <c r="BC199" s="215"/>
      <c r="BD199" s="215"/>
      <c r="BE199" s="215"/>
      <c r="BF199" s="215"/>
      <c r="BG199" s="215"/>
      <c r="BH199" s="215"/>
      <c r="BI199" s="215"/>
      <c r="BJ199" s="215"/>
      <c r="BK199" s="215"/>
      <c r="BL199" s="215"/>
      <c r="BM199" s="215"/>
      <c r="BN199" s="215"/>
      <c r="BO199" s="215"/>
      <c r="BP199" s="215"/>
      <c r="BQ199" s="215"/>
      <c r="BR199" s="215"/>
      <c r="BS199" s="215"/>
      <c r="BT199" s="215"/>
      <c r="BU199" s="215"/>
      <c r="BV199" s="215"/>
      <c r="BW199" s="215"/>
      <c r="BX199" s="215"/>
      <c r="BY199" s="215"/>
      <c r="BZ199" s="215"/>
    </row>
    <row r="200" spans="8:78" x14ac:dyDescent="0.25">
      <c r="H200" s="215"/>
      <c r="I200" s="215"/>
      <c r="J200" s="215"/>
      <c r="K200" s="215"/>
      <c r="L200" s="215"/>
      <c r="M200" s="215"/>
      <c r="N200" s="215"/>
      <c r="O200" s="215"/>
      <c r="P200" s="215"/>
      <c r="Q200" s="215"/>
      <c r="R200" s="215"/>
      <c r="S200" s="215"/>
      <c r="T200" s="215"/>
      <c r="U200" s="215"/>
      <c r="V200" s="215"/>
      <c r="W200" s="215"/>
      <c r="X200" s="215"/>
      <c r="Y200" s="215"/>
      <c r="Z200" s="215"/>
      <c r="AA200" s="215"/>
      <c r="AB200" s="215"/>
      <c r="AC200" s="215"/>
      <c r="AD200" s="215"/>
      <c r="AE200" s="215"/>
      <c r="AF200" s="215"/>
      <c r="AG200" s="215"/>
      <c r="AH200" s="215"/>
      <c r="AI200" s="215"/>
      <c r="AJ200" s="215"/>
      <c r="AK200" s="215"/>
      <c r="AL200" s="215"/>
      <c r="AM200" s="215"/>
      <c r="AN200" s="215"/>
      <c r="AO200" s="215"/>
      <c r="AP200" s="215"/>
      <c r="AQ200" s="215"/>
      <c r="AR200" s="215"/>
      <c r="AS200" s="215"/>
      <c r="AT200" s="215"/>
      <c r="AU200" s="215"/>
      <c r="AV200" s="215"/>
      <c r="AW200" s="215"/>
      <c r="AX200" s="215"/>
      <c r="AY200" s="215"/>
      <c r="AZ200" s="215"/>
      <c r="BA200" s="215"/>
      <c r="BB200" s="215"/>
      <c r="BC200" s="215"/>
      <c r="BD200" s="215"/>
      <c r="BE200" s="215"/>
      <c r="BF200" s="215"/>
      <c r="BG200" s="215"/>
      <c r="BH200" s="215"/>
      <c r="BI200" s="215"/>
      <c r="BJ200" s="215"/>
      <c r="BK200" s="215"/>
      <c r="BL200" s="215"/>
      <c r="BM200" s="215"/>
      <c r="BN200" s="215"/>
      <c r="BO200" s="215"/>
      <c r="BP200" s="215"/>
      <c r="BQ200" s="215"/>
      <c r="BR200" s="215"/>
      <c r="BS200" s="215"/>
      <c r="BT200" s="215"/>
      <c r="BU200" s="215"/>
      <c r="BV200" s="215"/>
      <c r="BW200" s="215"/>
      <c r="BX200" s="215"/>
      <c r="BY200" s="215"/>
      <c r="BZ200" s="215"/>
    </row>
    <row r="201" spans="8:78" x14ac:dyDescent="0.25">
      <c r="H201" s="215"/>
      <c r="I201" s="215"/>
      <c r="J201" s="215"/>
      <c r="K201" s="215"/>
      <c r="L201" s="215"/>
      <c r="M201" s="215"/>
      <c r="N201" s="215"/>
      <c r="O201" s="215"/>
      <c r="P201" s="215"/>
      <c r="Q201" s="215"/>
      <c r="R201" s="215"/>
      <c r="S201" s="215"/>
      <c r="T201" s="215"/>
      <c r="U201" s="215"/>
      <c r="V201" s="215"/>
      <c r="W201" s="215"/>
      <c r="X201" s="215"/>
      <c r="Y201" s="215"/>
      <c r="Z201" s="215"/>
      <c r="AA201" s="215"/>
      <c r="AB201" s="215"/>
      <c r="AC201" s="215"/>
      <c r="AD201" s="215"/>
      <c r="AE201" s="215"/>
      <c r="AF201" s="215"/>
      <c r="AG201" s="215"/>
      <c r="AH201" s="215"/>
      <c r="AI201" s="215"/>
      <c r="AJ201" s="215"/>
      <c r="AK201" s="215"/>
      <c r="AL201" s="215"/>
      <c r="AM201" s="215"/>
      <c r="AN201" s="215"/>
      <c r="AO201" s="215"/>
      <c r="AP201" s="215"/>
      <c r="AQ201" s="215"/>
      <c r="AR201" s="215"/>
      <c r="AS201" s="215"/>
      <c r="AT201" s="215"/>
      <c r="AU201" s="215"/>
      <c r="AV201" s="215"/>
      <c r="AW201" s="215"/>
      <c r="AX201" s="215"/>
      <c r="AY201" s="215"/>
      <c r="AZ201" s="215"/>
      <c r="BA201" s="215"/>
      <c r="BB201" s="215"/>
      <c r="BC201" s="215"/>
      <c r="BD201" s="215"/>
      <c r="BE201" s="215"/>
      <c r="BF201" s="215"/>
      <c r="BG201" s="215"/>
      <c r="BH201" s="215"/>
      <c r="BI201" s="215"/>
      <c r="BJ201" s="215"/>
      <c r="BK201" s="215"/>
      <c r="BL201" s="215"/>
      <c r="BM201" s="215"/>
      <c r="BN201" s="215"/>
      <c r="BO201" s="215"/>
      <c r="BP201" s="215"/>
      <c r="BQ201" s="215"/>
      <c r="BR201" s="215"/>
      <c r="BS201" s="215"/>
      <c r="BT201" s="215"/>
      <c r="BU201" s="215"/>
      <c r="BV201" s="215"/>
      <c r="BW201" s="215"/>
      <c r="BX201" s="215"/>
      <c r="BY201" s="215"/>
      <c r="BZ201" s="215"/>
    </row>
    <row r="202" spans="8:78" x14ac:dyDescent="0.25">
      <c r="H202" s="215"/>
      <c r="I202" s="215"/>
      <c r="J202" s="215"/>
      <c r="K202" s="215"/>
      <c r="L202" s="215"/>
      <c r="M202" s="215"/>
      <c r="N202" s="215"/>
      <c r="O202" s="215"/>
      <c r="P202" s="215"/>
      <c r="Q202" s="215"/>
      <c r="R202" s="215"/>
      <c r="S202" s="215"/>
      <c r="T202" s="215"/>
      <c r="U202" s="215"/>
      <c r="V202" s="215"/>
      <c r="W202" s="215"/>
      <c r="X202" s="215"/>
      <c r="Y202" s="215"/>
      <c r="Z202" s="215"/>
      <c r="AA202" s="215"/>
      <c r="AB202" s="215"/>
      <c r="AC202" s="215"/>
      <c r="AD202" s="215"/>
      <c r="AE202" s="215"/>
      <c r="AF202" s="215"/>
      <c r="AG202" s="215"/>
      <c r="AH202" s="215"/>
      <c r="AI202" s="215"/>
      <c r="AJ202" s="215"/>
      <c r="AK202" s="215"/>
      <c r="AL202" s="215"/>
      <c r="AM202" s="215"/>
      <c r="AN202" s="215"/>
      <c r="AO202" s="215"/>
      <c r="AP202" s="215"/>
      <c r="AQ202" s="215"/>
      <c r="AR202" s="215"/>
      <c r="AS202" s="215"/>
      <c r="AT202" s="215"/>
      <c r="AU202" s="215"/>
      <c r="AV202" s="215"/>
      <c r="AW202" s="215"/>
      <c r="AX202" s="215"/>
      <c r="AY202" s="215"/>
      <c r="AZ202" s="215"/>
      <c r="BA202" s="215"/>
      <c r="BB202" s="215"/>
      <c r="BC202" s="215"/>
      <c r="BD202" s="215"/>
      <c r="BE202" s="215"/>
      <c r="BF202" s="215"/>
      <c r="BG202" s="215"/>
      <c r="BH202" s="215"/>
      <c r="BI202" s="215"/>
      <c r="BJ202" s="215"/>
      <c r="BK202" s="215"/>
      <c r="BL202" s="215"/>
      <c r="BM202" s="215"/>
      <c r="BN202" s="215"/>
      <c r="BO202" s="215"/>
      <c r="BP202" s="215"/>
      <c r="BQ202" s="215"/>
      <c r="BR202" s="215"/>
      <c r="BS202" s="215"/>
      <c r="BT202" s="215"/>
      <c r="BU202" s="215"/>
      <c r="BV202" s="215"/>
      <c r="BW202" s="215"/>
      <c r="BX202" s="215"/>
      <c r="BY202" s="215"/>
      <c r="BZ202" s="215"/>
    </row>
    <row r="203" spans="8:78" x14ac:dyDescent="0.25">
      <c r="H203" s="215"/>
      <c r="I203" s="215"/>
      <c r="J203" s="215"/>
      <c r="K203" s="215"/>
      <c r="L203" s="215"/>
      <c r="M203" s="215"/>
      <c r="N203" s="215"/>
      <c r="O203" s="215"/>
      <c r="P203" s="215"/>
      <c r="Q203" s="215"/>
      <c r="R203" s="215"/>
      <c r="S203" s="215"/>
      <c r="T203" s="215"/>
      <c r="U203" s="215"/>
      <c r="V203" s="215"/>
      <c r="W203" s="215"/>
      <c r="X203" s="215"/>
      <c r="Y203" s="215"/>
      <c r="Z203" s="215"/>
      <c r="AA203" s="215"/>
      <c r="AB203" s="215"/>
      <c r="AC203" s="215"/>
      <c r="AD203" s="215"/>
      <c r="AE203" s="215"/>
      <c r="AF203" s="215"/>
      <c r="AG203" s="215"/>
      <c r="AH203" s="215"/>
      <c r="AI203" s="215"/>
      <c r="AJ203" s="215"/>
      <c r="AK203" s="215"/>
      <c r="AL203" s="215"/>
      <c r="AM203" s="215"/>
      <c r="AN203" s="215"/>
      <c r="AO203" s="215"/>
      <c r="AP203" s="215"/>
      <c r="AQ203" s="215"/>
      <c r="AR203" s="215"/>
      <c r="AS203" s="215"/>
      <c r="AT203" s="215"/>
      <c r="AU203" s="215"/>
      <c r="AV203" s="215"/>
      <c r="AW203" s="215"/>
      <c r="AX203" s="215"/>
      <c r="AY203" s="215"/>
      <c r="AZ203" s="215"/>
      <c r="BA203" s="215"/>
      <c r="BB203" s="215"/>
      <c r="BC203" s="215"/>
      <c r="BD203" s="215"/>
      <c r="BE203" s="215"/>
      <c r="BF203" s="215"/>
      <c r="BG203" s="215"/>
      <c r="BH203" s="215"/>
      <c r="BI203" s="215"/>
      <c r="BJ203" s="215"/>
      <c r="BK203" s="215"/>
      <c r="BL203" s="215"/>
      <c r="BM203" s="215"/>
      <c r="BN203" s="215"/>
      <c r="BO203" s="215"/>
      <c r="BP203" s="215"/>
      <c r="BQ203" s="215"/>
      <c r="BR203" s="215"/>
      <c r="BS203" s="215"/>
      <c r="BT203" s="215"/>
      <c r="BU203" s="215"/>
      <c r="BV203" s="215"/>
      <c r="BW203" s="215"/>
      <c r="BX203" s="215"/>
      <c r="BY203" s="215"/>
      <c r="BZ203" s="215"/>
    </row>
    <row r="204" spans="8:78" x14ac:dyDescent="0.25">
      <c r="H204" s="215"/>
      <c r="I204" s="215"/>
      <c r="J204" s="215"/>
      <c r="K204" s="215"/>
      <c r="L204" s="215"/>
      <c r="M204" s="215"/>
      <c r="N204" s="215"/>
      <c r="O204" s="215"/>
      <c r="P204" s="215"/>
      <c r="Q204" s="215"/>
      <c r="R204" s="215"/>
      <c r="S204" s="215"/>
      <c r="T204" s="215"/>
      <c r="U204" s="215"/>
      <c r="V204" s="215"/>
      <c r="W204" s="215"/>
      <c r="X204" s="215"/>
      <c r="Y204" s="215"/>
      <c r="Z204" s="215"/>
      <c r="AA204" s="215"/>
      <c r="AB204" s="215"/>
      <c r="AC204" s="215"/>
      <c r="AD204" s="215"/>
      <c r="AE204" s="215"/>
      <c r="AF204" s="215"/>
      <c r="AG204" s="215"/>
      <c r="AH204" s="215"/>
      <c r="AI204" s="215"/>
      <c r="AJ204" s="215"/>
      <c r="AK204" s="215"/>
      <c r="AL204" s="215"/>
      <c r="AM204" s="215"/>
      <c r="AN204" s="215"/>
      <c r="AO204" s="215"/>
      <c r="AP204" s="215"/>
      <c r="AQ204" s="215"/>
      <c r="AR204" s="215"/>
      <c r="AS204" s="215"/>
      <c r="AT204" s="215"/>
      <c r="AU204" s="215"/>
      <c r="AV204" s="215"/>
      <c r="AW204" s="215"/>
      <c r="AX204" s="215"/>
      <c r="AY204" s="215"/>
      <c r="AZ204" s="215"/>
      <c r="BA204" s="215"/>
      <c r="BB204" s="215"/>
      <c r="BC204" s="215"/>
      <c r="BD204" s="215"/>
      <c r="BE204" s="215"/>
      <c r="BF204" s="215"/>
      <c r="BG204" s="215"/>
      <c r="BH204" s="215"/>
      <c r="BI204" s="215"/>
      <c r="BJ204" s="215"/>
      <c r="BK204" s="215"/>
      <c r="BL204" s="215"/>
      <c r="BM204" s="215"/>
      <c r="BN204" s="215"/>
      <c r="BO204" s="215"/>
      <c r="BP204" s="215"/>
      <c r="BQ204" s="215"/>
      <c r="BR204" s="215"/>
      <c r="BS204" s="215"/>
      <c r="BT204" s="215"/>
      <c r="BU204" s="215"/>
      <c r="BV204" s="215"/>
      <c r="BW204" s="215"/>
      <c r="BX204" s="215"/>
      <c r="BY204" s="215"/>
      <c r="BZ204" s="215"/>
    </row>
    <row r="205" spans="8:78" x14ac:dyDescent="0.25">
      <c r="H205" s="215"/>
      <c r="I205" s="215"/>
      <c r="J205" s="215"/>
      <c r="K205" s="215"/>
      <c r="L205" s="215"/>
      <c r="M205" s="215"/>
      <c r="N205" s="215"/>
      <c r="O205" s="215"/>
      <c r="P205" s="215"/>
      <c r="Q205" s="215"/>
      <c r="R205" s="215"/>
      <c r="S205" s="215"/>
      <c r="T205" s="215"/>
      <c r="U205" s="215"/>
      <c r="V205" s="215"/>
      <c r="W205" s="215"/>
      <c r="X205" s="215"/>
      <c r="Y205" s="215"/>
      <c r="Z205" s="215"/>
      <c r="AA205" s="215"/>
      <c r="AB205" s="215"/>
      <c r="AC205" s="215"/>
      <c r="AD205" s="215"/>
      <c r="AE205" s="215"/>
      <c r="AF205" s="215"/>
      <c r="AG205" s="215"/>
      <c r="AH205" s="215"/>
      <c r="AI205" s="215"/>
      <c r="AJ205" s="215"/>
      <c r="AK205" s="215"/>
      <c r="AL205" s="215"/>
      <c r="AM205" s="215"/>
      <c r="AN205" s="215"/>
      <c r="AO205" s="215"/>
      <c r="AP205" s="215"/>
      <c r="AQ205" s="215"/>
      <c r="AR205" s="215"/>
      <c r="AS205" s="215"/>
      <c r="AT205" s="215"/>
      <c r="AU205" s="215"/>
      <c r="AV205" s="215"/>
      <c r="AW205" s="215"/>
      <c r="AX205" s="215"/>
      <c r="AY205" s="215"/>
      <c r="AZ205" s="215"/>
      <c r="BA205" s="215"/>
      <c r="BB205" s="215"/>
      <c r="BC205" s="215"/>
      <c r="BD205" s="215"/>
      <c r="BE205" s="215"/>
      <c r="BF205" s="215"/>
      <c r="BG205" s="215"/>
      <c r="BH205" s="215"/>
      <c r="BI205" s="215"/>
      <c r="BJ205" s="215"/>
      <c r="BK205" s="215"/>
      <c r="BL205" s="215"/>
      <c r="BM205" s="215"/>
      <c r="BN205" s="215"/>
      <c r="BO205" s="215"/>
      <c r="BP205" s="215"/>
      <c r="BQ205" s="215"/>
      <c r="BR205" s="215"/>
      <c r="BS205" s="215"/>
      <c r="BT205" s="215"/>
      <c r="BU205" s="215"/>
      <c r="BV205" s="215"/>
      <c r="BW205" s="215"/>
      <c r="BX205" s="215"/>
      <c r="BY205" s="215"/>
      <c r="BZ205" s="215"/>
    </row>
    <row r="206" spans="8:78" x14ac:dyDescent="0.25">
      <c r="H206" s="215"/>
      <c r="I206" s="215"/>
      <c r="J206" s="215"/>
      <c r="K206" s="215"/>
      <c r="L206" s="215"/>
      <c r="M206" s="215"/>
      <c r="N206" s="215"/>
      <c r="O206" s="215"/>
      <c r="P206" s="215"/>
      <c r="Q206" s="215"/>
      <c r="R206" s="215"/>
      <c r="S206" s="215"/>
      <c r="T206" s="215"/>
      <c r="U206" s="215"/>
      <c r="V206" s="215"/>
      <c r="W206" s="215"/>
      <c r="X206" s="215"/>
      <c r="Y206" s="215"/>
      <c r="Z206" s="215"/>
      <c r="AA206" s="215"/>
      <c r="AB206" s="215"/>
      <c r="AC206" s="215"/>
      <c r="AD206" s="215"/>
      <c r="AE206" s="215"/>
      <c r="AF206" s="215"/>
      <c r="AG206" s="215"/>
      <c r="AH206" s="215"/>
      <c r="AI206" s="215"/>
      <c r="AJ206" s="215"/>
      <c r="AK206" s="215"/>
      <c r="AL206" s="215"/>
      <c r="AM206" s="215"/>
      <c r="AN206" s="215"/>
      <c r="AO206" s="215"/>
      <c r="AP206" s="215"/>
      <c r="AQ206" s="215"/>
      <c r="AR206" s="215"/>
      <c r="AS206" s="215"/>
      <c r="AT206" s="215"/>
      <c r="AU206" s="215"/>
      <c r="AV206" s="215"/>
      <c r="AW206" s="215"/>
      <c r="AX206" s="215"/>
      <c r="AY206" s="215"/>
      <c r="AZ206" s="215"/>
      <c r="BA206" s="215"/>
      <c r="BB206" s="215"/>
      <c r="BC206" s="215"/>
      <c r="BD206" s="215"/>
      <c r="BE206" s="215"/>
      <c r="BF206" s="215"/>
      <c r="BG206" s="215"/>
      <c r="BH206" s="215"/>
      <c r="BI206" s="215"/>
      <c r="BJ206" s="215"/>
      <c r="BK206" s="215"/>
      <c r="BL206" s="215"/>
      <c r="BM206" s="215"/>
      <c r="BN206" s="215"/>
      <c r="BO206" s="215"/>
      <c r="BP206" s="215"/>
      <c r="BQ206" s="215"/>
      <c r="BR206" s="215"/>
      <c r="BS206" s="215"/>
      <c r="BT206" s="215"/>
      <c r="BU206" s="215"/>
      <c r="BV206" s="215"/>
      <c r="BW206" s="215"/>
      <c r="BX206" s="215"/>
      <c r="BY206" s="215"/>
      <c r="BZ206" s="215"/>
    </row>
    <row r="207" spans="8:78" x14ac:dyDescent="0.25">
      <c r="H207" s="215"/>
      <c r="I207" s="215"/>
      <c r="J207" s="215"/>
      <c r="K207" s="215"/>
      <c r="L207" s="215"/>
      <c r="M207" s="215"/>
      <c r="N207" s="215"/>
      <c r="O207" s="215"/>
      <c r="P207" s="215"/>
      <c r="Q207" s="215"/>
      <c r="R207" s="215"/>
      <c r="S207" s="215"/>
      <c r="T207" s="215"/>
      <c r="U207" s="215"/>
      <c r="V207" s="215"/>
      <c r="W207" s="215"/>
      <c r="X207" s="215"/>
      <c r="Y207" s="215"/>
      <c r="Z207" s="215"/>
      <c r="AA207" s="215"/>
      <c r="AB207" s="215"/>
      <c r="AC207" s="215"/>
      <c r="AD207" s="215"/>
      <c r="AE207" s="215"/>
      <c r="AF207" s="215"/>
      <c r="AG207" s="215"/>
      <c r="AH207" s="215"/>
      <c r="AI207" s="215"/>
      <c r="AJ207" s="215"/>
      <c r="AK207" s="215"/>
      <c r="AL207" s="215"/>
      <c r="AM207" s="215"/>
      <c r="AN207" s="215"/>
      <c r="AO207" s="215"/>
      <c r="AP207" s="215"/>
      <c r="AQ207" s="215"/>
      <c r="AR207" s="215"/>
      <c r="AS207" s="215"/>
      <c r="AT207" s="215"/>
      <c r="AU207" s="215"/>
      <c r="AV207" s="215"/>
      <c r="AW207" s="215"/>
      <c r="AX207" s="215"/>
      <c r="AY207" s="215"/>
      <c r="AZ207" s="215"/>
      <c r="BA207" s="215"/>
      <c r="BB207" s="215"/>
      <c r="BC207" s="215"/>
      <c r="BD207" s="215"/>
      <c r="BE207" s="215"/>
      <c r="BF207" s="215"/>
      <c r="BG207" s="215"/>
      <c r="BH207" s="215"/>
      <c r="BI207" s="215"/>
      <c r="BJ207" s="215"/>
      <c r="BK207" s="215"/>
      <c r="BL207" s="215"/>
      <c r="BM207" s="215"/>
      <c r="BN207" s="215"/>
      <c r="BO207" s="215"/>
      <c r="BP207" s="215"/>
      <c r="BQ207" s="215"/>
      <c r="BR207" s="215"/>
      <c r="BS207" s="215"/>
      <c r="BT207" s="215"/>
      <c r="BU207" s="215"/>
      <c r="BV207" s="215"/>
      <c r="BW207" s="215"/>
      <c r="BX207" s="215"/>
      <c r="BY207" s="215"/>
      <c r="BZ207" s="215"/>
    </row>
    <row r="208" spans="8:78" x14ac:dyDescent="0.25">
      <c r="H208" s="215"/>
      <c r="I208" s="215"/>
      <c r="J208" s="215"/>
      <c r="K208" s="215"/>
      <c r="L208" s="215"/>
      <c r="M208" s="215"/>
      <c r="N208" s="215"/>
      <c r="O208" s="215"/>
      <c r="P208" s="215"/>
      <c r="Q208" s="215"/>
      <c r="R208" s="215"/>
      <c r="S208" s="215"/>
      <c r="T208" s="215"/>
      <c r="U208" s="215"/>
      <c r="V208" s="215"/>
      <c r="W208" s="215"/>
      <c r="X208" s="215"/>
      <c r="Y208" s="215"/>
      <c r="Z208" s="215"/>
      <c r="AA208" s="215"/>
      <c r="AB208" s="215"/>
      <c r="AC208" s="215"/>
      <c r="AD208" s="215"/>
      <c r="AE208" s="215"/>
      <c r="AF208" s="215"/>
      <c r="AG208" s="215"/>
      <c r="AH208" s="215"/>
      <c r="AI208" s="215"/>
      <c r="AJ208" s="215"/>
      <c r="AK208" s="215"/>
      <c r="AL208" s="215"/>
      <c r="AM208" s="215"/>
      <c r="AN208" s="215"/>
      <c r="AO208" s="215"/>
      <c r="AP208" s="215"/>
      <c r="AQ208" s="215"/>
      <c r="AR208" s="215"/>
      <c r="AS208" s="215"/>
      <c r="AT208" s="215"/>
      <c r="AU208" s="215"/>
      <c r="AV208" s="215"/>
      <c r="AW208" s="215"/>
      <c r="AX208" s="215"/>
      <c r="AY208" s="215"/>
      <c r="AZ208" s="215"/>
      <c r="BA208" s="215"/>
      <c r="BB208" s="215"/>
      <c r="BC208" s="215"/>
      <c r="BD208" s="215"/>
      <c r="BE208" s="215"/>
      <c r="BF208" s="215"/>
      <c r="BG208" s="215"/>
      <c r="BH208" s="215"/>
      <c r="BI208" s="215"/>
      <c r="BJ208" s="215"/>
      <c r="BK208" s="215"/>
      <c r="BL208" s="215"/>
      <c r="BM208" s="215"/>
      <c r="BN208" s="215"/>
      <c r="BO208" s="215"/>
      <c r="BP208" s="215"/>
      <c r="BQ208" s="215"/>
      <c r="BR208" s="215"/>
      <c r="BS208" s="215"/>
      <c r="BT208" s="215"/>
      <c r="BU208" s="215"/>
      <c r="BV208" s="215"/>
      <c r="BW208" s="215"/>
      <c r="BX208" s="215"/>
      <c r="BY208" s="215"/>
      <c r="BZ208" s="215"/>
    </row>
    <row r="209" spans="8:78" x14ac:dyDescent="0.25">
      <c r="H209" s="215"/>
      <c r="I209" s="215"/>
      <c r="J209" s="215"/>
      <c r="K209" s="215"/>
      <c r="L209" s="215"/>
      <c r="M209" s="215"/>
      <c r="N209" s="215"/>
      <c r="O209" s="215"/>
      <c r="P209" s="215"/>
      <c r="Q209" s="215"/>
      <c r="R209" s="215"/>
      <c r="S209" s="215"/>
      <c r="T209" s="215"/>
      <c r="U209" s="215"/>
      <c r="V209" s="215"/>
      <c r="W209" s="215"/>
      <c r="X209" s="215"/>
      <c r="Y209" s="215"/>
      <c r="Z209" s="215"/>
      <c r="AA209" s="215"/>
      <c r="AB209" s="215"/>
      <c r="AC209" s="215"/>
      <c r="AD209" s="215"/>
      <c r="AE209" s="215"/>
      <c r="AF209" s="215"/>
      <c r="AG209" s="215"/>
      <c r="AH209" s="215"/>
      <c r="AI209" s="215"/>
      <c r="AJ209" s="215"/>
      <c r="AK209" s="215"/>
      <c r="AL209" s="215"/>
      <c r="AM209" s="215"/>
      <c r="AN209" s="215"/>
      <c r="AO209" s="215"/>
      <c r="AP209" s="215"/>
      <c r="AQ209" s="215"/>
      <c r="AR209" s="215"/>
      <c r="AS209" s="215"/>
      <c r="AT209" s="215"/>
      <c r="AU209" s="215"/>
      <c r="AV209" s="215"/>
      <c r="AW209" s="215"/>
      <c r="AX209" s="215"/>
      <c r="AY209" s="215"/>
      <c r="AZ209" s="215"/>
      <c r="BA209" s="215"/>
      <c r="BB209" s="215"/>
      <c r="BC209" s="215"/>
      <c r="BD209" s="215"/>
      <c r="BE209" s="215"/>
      <c r="BF209" s="215"/>
      <c r="BG209" s="215"/>
      <c r="BH209" s="215"/>
      <c r="BI209" s="215"/>
      <c r="BJ209" s="215"/>
      <c r="BK209" s="215"/>
      <c r="BL209" s="215"/>
      <c r="BM209" s="215"/>
      <c r="BN209" s="215"/>
      <c r="BO209" s="215"/>
      <c r="BP209" s="215"/>
      <c r="BQ209" s="215"/>
      <c r="BR209" s="215"/>
      <c r="BS209" s="215"/>
      <c r="BT209" s="215"/>
      <c r="BU209" s="215"/>
      <c r="BV209" s="215"/>
      <c r="BW209" s="215"/>
      <c r="BX209" s="215"/>
      <c r="BY209" s="215"/>
      <c r="BZ209" s="215"/>
    </row>
    <row r="210" spans="8:78" x14ac:dyDescent="0.25">
      <c r="H210" s="215"/>
      <c r="I210" s="215"/>
      <c r="J210" s="215"/>
      <c r="K210" s="215"/>
      <c r="L210" s="215"/>
      <c r="M210" s="215"/>
      <c r="N210" s="215"/>
      <c r="O210" s="215"/>
      <c r="P210" s="215"/>
      <c r="Q210" s="215"/>
      <c r="R210" s="215"/>
      <c r="S210" s="215"/>
      <c r="T210" s="215"/>
      <c r="U210" s="215"/>
      <c r="V210" s="215"/>
      <c r="W210" s="215"/>
      <c r="X210" s="215"/>
      <c r="Y210" s="215"/>
      <c r="Z210" s="215"/>
      <c r="AA210" s="215"/>
      <c r="AB210" s="215"/>
      <c r="AC210" s="215"/>
      <c r="AD210" s="215"/>
      <c r="AE210" s="215"/>
      <c r="AF210" s="215"/>
      <c r="AG210" s="215"/>
      <c r="AH210" s="215"/>
      <c r="AI210" s="215"/>
      <c r="AJ210" s="215"/>
      <c r="AK210" s="215"/>
      <c r="AL210" s="215"/>
      <c r="AM210" s="215"/>
      <c r="AN210" s="215"/>
      <c r="AO210" s="215"/>
      <c r="AP210" s="215"/>
      <c r="AQ210" s="215"/>
      <c r="AR210" s="215"/>
      <c r="AS210" s="215"/>
      <c r="AT210" s="215"/>
      <c r="AU210" s="215"/>
      <c r="AV210" s="215"/>
      <c r="AW210" s="215"/>
      <c r="AX210" s="215"/>
      <c r="AY210" s="215"/>
      <c r="AZ210" s="215"/>
      <c r="BA210" s="215"/>
      <c r="BB210" s="215"/>
      <c r="BC210" s="215"/>
      <c r="BD210" s="215"/>
      <c r="BE210" s="215"/>
      <c r="BF210" s="215"/>
      <c r="BG210" s="215"/>
      <c r="BH210" s="215"/>
      <c r="BI210" s="215"/>
      <c r="BJ210" s="215"/>
      <c r="BK210" s="215"/>
      <c r="BL210" s="215"/>
      <c r="BM210" s="215"/>
      <c r="BN210" s="215"/>
      <c r="BO210" s="215"/>
      <c r="BP210" s="215"/>
      <c r="BQ210" s="215"/>
      <c r="BR210" s="215"/>
      <c r="BS210" s="215"/>
      <c r="BT210" s="215"/>
      <c r="BU210" s="215"/>
      <c r="BV210" s="215"/>
      <c r="BW210" s="215"/>
      <c r="BX210" s="215"/>
      <c r="BY210" s="215"/>
      <c r="BZ210" s="215"/>
    </row>
    <row r="211" spans="8:78" x14ac:dyDescent="0.25">
      <c r="H211" s="215"/>
      <c r="I211" s="215"/>
      <c r="J211" s="215"/>
      <c r="K211" s="215"/>
      <c r="L211" s="215"/>
      <c r="M211" s="215"/>
      <c r="N211" s="215"/>
      <c r="O211" s="215"/>
      <c r="P211" s="215"/>
      <c r="Q211" s="215"/>
      <c r="R211" s="215"/>
      <c r="S211" s="215"/>
      <c r="T211" s="215"/>
      <c r="U211" s="215"/>
      <c r="V211" s="215"/>
      <c r="W211" s="215"/>
      <c r="X211" s="215"/>
      <c r="Y211" s="215"/>
      <c r="Z211" s="215"/>
      <c r="AA211" s="215"/>
      <c r="AB211" s="215"/>
      <c r="AC211" s="215"/>
      <c r="AD211" s="215"/>
      <c r="AE211" s="215"/>
      <c r="AF211" s="215"/>
      <c r="AG211" s="215"/>
      <c r="AH211" s="215"/>
      <c r="AI211" s="215"/>
      <c r="AJ211" s="215"/>
      <c r="AK211" s="215"/>
      <c r="AL211" s="215"/>
      <c r="AM211" s="215"/>
      <c r="AN211" s="215"/>
      <c r="AO211" s="215"/>
      <c r="AP211" s="215"/>
      <c r="AQ211" s="215"/>
      <c r="AR211" s="215"/>
      <c r="AS211" s="215"/>
      <c r="AT211" s="215"/>
      <c r="AU211" s="215"/>
      <c r="AV211" s="215"/>
      <c r="AW211" s="215"/>
      <c r="AX211" s="215"/>
      <c r="AY211" s="215"/>
      <c r="AZ211" s="215"/>
      <c r="BA211" s="215"/>
      <c r="BB211" s="215"/>
      <c r="BC211" s="215"/>
      <c r="BD211" s="215"/>
      <c r="BE211" s="215"/>
      <c r="BF211" s="215"/>
      <c r="BG211" s="215"/>
      <c r="BH211" s="215"/>
      <c r="BI211" s="215"/>
      <c r="BJ211" s="215"/>
      <c r="BK211" s="215"/>
      <c r="BL211" s="215"/>
      <c r="BM211" s="215"/>
      <c r="BN211" s="215"/>
      <c r="BO211" s="215"/>
      <c r="BP211" s="215"/>
      <c r="BQ211" s="215"/>
      <c r="BR211" s="215"/>
      <c r="BS211" s="215"/>
      <c r="BT211" s="215"/>
      <c r="BU211" s="215"/>
      <c r="BV211" s="215"/>
      <c r="BW211" s="215"/>
      <c r="BX211" s="215"/>
      <c r="BY211" s="215"/>
      <c r="BZ211" s="215"/>
    </row>
    <row r="212" spans="8:78" x14ac:dyDescent="0.25">
      <c r="H212" s="215"/>
      <c r="I212" s="215"/>
      <c r="J212" s="215"/>
      <c r="K212" s="215"/>
      <c r="L212" s="215"/>
      <c r="M212" s="215"/>
      <c r="N212" s="215"/>
      <c r="O212" s="215"/>
      <c r="P212" s="215"/>
      <c r="Q212" s="215"/>
      <c r="R212" s="215"/>
      <c r="S212" s="215"/>
      <c r="T212" s="215"/>
      <c r="U212" s="215"/>
      <c r="V212" s="215"/>
      <c r="W212" s="215"/>
      <c r="X212" s="215"/>
      <c r="Y212" s="215"/>
      <c r="Z212" s="215"/>
      <c r="AA212" s="215"/>
      <c r="AB212" s="215"/>
      <c r="AC212" s="215"/>
      <c r="AD212" s="215"/>
      <c r="AE212" s="215"/>
      <c r="AF212" s="215"/>
      <c r="AG212" s="215"/>
      <c r="AH212" s="215"/>
      <c r="AI212" s="215"/>
      <c r="AJ212" s="215"/>
      <c r="AK212" s="215"/>
      <c r="AL212" s="215"/>
      <c r="AM212" s="215"/>
      <c r="AN212" s="215"/>
      <c r="AO212" s="215"/>
      <c r="AP212" s="215"/>
      <c r="AQ212" s="215"/>
      <c r="AR212" s="215"/>
      <c r="AS212" s="215"/>
      <c r="AT212" s="215"/>
      <c r="AU212" s="215"/>
      <c r="AV212" s="215"/>
      <c r="AW212" s="215"/>
      <c r="AX212" s="215"/>
      <c r="AY212" s="215"/>
      <c r="AZ212" s="215"/>
      <c r="BA212" s="215"/>
      <c r="BB212" s="215"/>
      <c r="BC212" s="215"/>
      <c r="BD212" s="215"/>
      <c r="BE212" s="215"/>
      <c r="BF212" s="215"/>
      <c r="BG212" s="215"/>
      <c r="BH212" s="215"/>
      <c r="BI212" s="215"/>
      <c r="BJ212" s="215"/>
      <c r="BK212" s="215"/>
      <c r="BL212" s="215"/>
      <c r="BM212" s="215"/>
      <c r="BN212" s="215"/>
      <c r="BO212" s="215"/>
      <c r="BP212" s="215"/>
      <c r="BQ212" s="215"/>
      <c r="BR212" s="215"/>
      <c r="BS212" s="215"/>
      <c r="BT212" s="215"/>
      <c r="BU212" s="215"/>
      <c r="BV212" s="215"/>
      <c r="BW212" s="215"/>
      <c r="BX212" s="215"/>
      <c r="BY212" s="215"/>
      <c r="BZ212" s="215"/>
    </row>
    <row r="213" spans="8:78" x14ac:dyDescent="0.25">
      <c r="H213" s="215"/>
      <c r="I213" s="215"/>
      <c r="J213" s="215"/>
      <c r="K213" s="215"/>
      <c r="L213" s="215"/>
      <c r="M213" s="215"/>
      <c r="N213" s="215"/>
      <c r="O213" s="215"/>
      <c r="P213" s="215"/>
      <c r="Q213" s="215"/>
      <c r="R213" s="215"/>
      <c r="S213" s="215"/>
      <c r="T213" s="215"/>
      <c r="U213" s="215"/>
      <c r="V213" s="215"/>
      <c r="W213" s="215"/>
      <c r="X213" s="215"/>
      <c r="Y213" s="215"/>
      <c r="Z213" s="215"/>
      <c r="AA213" s="215"/>
      <c r="AB213" s="215"/>
      <c r="AC213" s="215"/>
      <c r="AD213" s="215"/>
      <c r="AE213" s="215"/>
      <c r="AF213" s="215"/>
      <c r="AG213" s="215"/>
      <c r="AH213" s="215"/>
      <c r="AI213" s="215"/>
      <c r="AJ213" s="215"/>
      <c r="AK213" s="215"/>
      <c r="AL213" s="215"/>
      <c r="AM213" s="215"/>
      <c r="AN213" s="215"/>
      <c r="AO213" s="215"/>
      <c r="AP213" s="215"/>
      <c r="AQ213" s="215"/>
      <c r="AR213" s="215"/>
      <c r="AS213" s="215"/>
      <c r="AT213" s="215"/>
      <c r="AU213" s="215"/>
      <c r="AV213" s="215"/>
      <c r="AW213" s="215"/>
      <c r="AX213" s="215"/>
      <c r="AY213" s="215"/>
      <c r="AZ213" s="215"/>
      <c r="BA213" s="215"/>
      <c r="BB213" s="215"/>
      <c r="BC213" s="215"/>
      <c r="BD213" s="215"/>
      <c r="BE213" s="215"/>
      <c r="BF213" s="215"/>
      <c r="BG213" s="215"/>
      <c r="BH213" s="215"/>
      <c r="BI213" s="215"/>
      <c r="BJ213" s="215"/>
      <c r="BK213" s="215"/>
      <c r="BL213" s="215"/>
      <c r="BM213" s="215"/>
      <c r="BN213" s="215"/>
      <c r="BO213" s="215"/>
      <c r="BP213" s="215"/>
      <c r="BQ213" s="215"/>
      <c r="BR213" s="215"/>
      <c r="BS213" s="215"/>
      <c r="BT213" s="215"/>
      <c r="BU213" s="215"/>
      <c r="BV213" s="215"/>
      <c r="BW213" s="215"/>
      <c r="BX213" s="215"/>
      <c r="BY213" s="215"/>
      <c r="BZ213" s="215"/>
    </row>
    <row r="214" spans="8:78" x14ac:dyDescent="0.25">
      <c r="H214" s="215"/>
      <c r="I214" s="215"/>
      <c r="J214" s="215"/>
      <c r="K214" s="215"/>
      <c r="L214" s="215"/>
      <c r="M214" s="215"/>
      <c r="N214" s="215"/>
      <c r="O214" s="215"/>
      <c r="P214" s="215"/>
      <c r="Q214" s="215"/>
      <c r="R214" s="215"/>
      <c r="S214" s="215"/>
      <c r="T214" s="215"/>
      <c r="U214" s="215"/>
      <c r="V214" s="215"/>
      <c r="W214" s="215"/>
      <c r="X214" s="215"/>
      <c r="Y214" s="215"/>
      <c r="Z214" s="215"/>
      <c r="AA214" s="215"/>
      <c r="AB214" s="215"/>
      <c r="AC214" s="215"/>
      <c r="AD214" s="215"/>
      <c r="AE214" s="215"/>
      <c r="AF214" s="215"/>
      <c r="AG214" s="215"/>
      <c r="AH214" s="215"/>
      <c r="AI214" s="215"/>
      <c r="AJ214" s="215"/>
      <c r="AK214" s="215"/>
      <c r="AL214" s="215"/>
      <c r="AM214" s="215"/>
      <c r="AN214" s="215"/>
      <c r="AO214" s="215"/>
      <c r="AP214" s="215"/>
      <c r="AQ214" s="215"/>
      <c r="AR214" s="215"/>
      <c r="AS214" s="215"/>
      <c r="AT214" s="215"/>
      <c r="AU214" s="215"/>
      <c r="AV214" s="215"/>
      <c r="AW214" s="215"/>
      <c r="AX214" s="215"/>
      <c r="AY214" s="215"/>
      <c r="AZ214" s="215"/>
      <c r="BA214" s="215"/>
      <c r="BB214" s="215"/>
      <c r="BC214" s="215"/>
      <c r="BD214" s="215"/>
      <c r="BE214" s="215"/>
      <c r="BF214" s="215"/>
      <c r="BG214" s="215"/>
      <c r="BH214" s="215"/>
      <c r="BI214" s="215"/>
      <c r="BJ214" s="215"/>
      <c r="BK214" s="215"/>
      <c r="BL214" s="215"/>
      <c r="BM214" s="215"/>
      <c r="BN214" s="215"/>
      <c r="BO214" s="215"/>
      <c r="BP214" s="215"/>
      <c r="BQ214" s="215"/>
      <c r="BR214" s="215"/>
      <c r="BS214" s="215"/>
      <c r="BT214" s="215"/>
      <c r="BU214" s="215"/>
      <c r="BV214" s="215"/>
      <c r="BW214" s="215"/>
      <c r="BX214" s="215"/>
      <c r="BY214" s="215"/>
      <c r="BZ214" s="215"/>
    </row>
    <row r="215" spans="8:78" x14ac:dyDescent="0.25">
      <c r="H215" s="215"/>
      <c r="I215" s="215"/>
      <c r="J215" s="215"/>
      <c r="K215" s="215"/>
      <c r="L215" s="215"/>
      <c r="M215" s="215"/>
      <c r="N215" s="215"/>
      <c r="O215" s="215"/>
      <c r="P215" s="215"/>
      <c r="Q215" s="215"/>
      <c r="R215" s="215"/>
      <c r="S215" s="215"/>
      <c r="T215" s="215"/>
      <c r="U215" s="215"/>
      <c r="V215" s="215"/>
      <c r="W215" s="215"/>
      <c r="X215" s="215"/>
      <c r="Y215" s="215"/>
      <c r="Z215" s="215"/>
      <c r="AA215" s="215"/>
      <c r="AB215" s="215"/>
      <c r="AC215" s="215"/>
      <c r="AD215" s="215"/>
      <c r="AE215" s="215"/>
      <c r="AF215" s="215"/>
      <c r="AG215" s="215"/>
      <c r="AH215" s="215"/>
      <c r="AI215" s="215"/>
      <c r="AJ215" s="215"/>
      <c r="AK215" s="215"/>
      <c r="AL215" s="215"/>
      <c r="AM215" s="215"/>
      <c r="AN215" s="215"/>
      <c r="AO215" s="215"/>
      <c r="AP215" s="215"/>
      <c r="AQ215" s="215"/>
      <c r="AR215" s="215"/>
      <c r="AS215" s="215"/>
      <c r="AT215" s="215"/>
      <c r="AU215" s="215"/>
      <c r="AV215" s="215"/>
      <c r="AW215" s="215"/>
      <c r="AX215" s="215"/>
      <c r="AY215" s="215"/>
      <c r="AZ215" s="215"/>
      <c r="BA215" s="215"/>
      <c r="BB215" s="215"/>
      <c r="BC215" s="215"/>
      <c r="BD215" s="215"/>
      <c r="BE215" s="215"/>
      <c r="BF215" s="215"/>
      <c r="BG215" s="215"/>
      <c r="BH215" s="215"/>
      <c r="BI215" s="215"/>
      <c r="BJ215" s="215"/>
      <c r="BK215" s="215"/>
      <c r="BL215" s="215"/>
      <c r="BM215" s="215"/>
      <c r="BN215" s="215"/>
      <c r="BO215" s="215"/>
      <c r="BP215" s="215"/>
      <c r="BQ215" s="215"/>
      <c r="BR215" s="215"/>
      <c r="BS215" s="215"/>
      <c r="BT215" s="215"/>
      <c r="BU215" s="215"/>
      <c r="BV215" s="215"/>
      <c r="BW215" s="215"/>
      <c r="BX215" s="215"/>
      <c r="BY215" s="215"/>
      <c r="BZ215" s="215"/>
    </row>
    <row r="216" spans="8:78" x14ac:dyDescent="0.25">
      <c r="H216" s="215"/>
      <c r="I216" s="215"/>
      <c r="J216" s="215"/>
      <c r="K216" s="215"/>
      <c r="L216" s="215"/>
      <c r="M216" s="215"/>
      <c r="N216" s="215"/>
      <c r="O216" s="215"/>
      <c r="P216" s="215"/>
      <c r="Q216" s="215"/>
      <c r="R216" s="215"/>
      <c r="S216" s="215"/>
      <c r="T216" s="215"/>
      <c r="U216" s="215"/>
      <c r="V216" s="215"/>
      <c r="W216" s="215"/>
      <c r="X216" s="215"/>
      <c r="Y216" s="215"/>
      <c r="Z216" s="215"/>
      <c r="AA216" s="215"/>
      <c r="AB216" s="215"/>
      <c r="AC216" s="215"/>
      <c r="AD216" s="215"/>
      <c r="AE216" s="215"/>
      <c r="AF216" s="215"/>
      <c r="AG216" s="215"/>
      <c r="AH216" s="215"/>
      <c r="AI216" s="215"/>
      <c r="AJ216" s="215"/>
      <c r="AK216" s="215"/>
      <c r="AL216" s="215"/>
      <c r="AM216" s="215"/>
      <c r="AN216" s="215"/>
      <c r="AO216" s="215"/>
      <c r="AP216" s="215"/>
      <c r="AQ216" s="215"/>
      <c r="AR216" s="215"/>
      <c r="AS216" s="215"/>
      <c r="AT216" s="215"/>
      <c r="AU216" s="215"/>
      <c r="AV216" s="215"/>
      <c r="AW216" s="215"/>
      <c r="AX216" s="215"/>
      <c r="AY216" s="215"/>
      <c r="AZ216" s="215"/>
      <c r="BA216" s="215"/>
      <c r="BB216" s="215"/>
      <c r="BC216" s="215"/>
      <c r="BD216" s="215"/>
      <c r="BE216" s="215"/>
      <c r="BF216" s="215"/>
      <c r="BG216" s="215"/>
      <c r="BH216" s="215"/>
      <c r="BI216" s="215"/>
      <c r="BJ216" s="215"/>
      <c r="BK216" s="215"/>
      <c r="BL216" s="215"/>
      <c r="BM216" s="215"/>
      <c r="BN216" s="215"/>
      <c r="BO216" s="215"/>
      <c r="BP216" s="215"/>
      <c r="BQ216" s="215"/>
      <c r="BR216" s="215"/>
      <c r="BS216" s="215"/>
      <c r="BT216" s="215"/>
      <c r="BU216" s="215"/>
      <c r="BV216" s="215"/>
      <c r="BW216" s="215"/>
      <c r="BX216" s="215"/>
      <c r="BY216" s="215"/>
      <c r="BZ216" s="215"/>
    </row>
    <row r="217" spans="8:78" x14ac:dyDescent="0.25">
      <c r="H217" s="215"/>
      <c r="I217" s="215"/>
      <c r="J217" s="215"/>
      <c r="K217" s="215"/>
      <c r="L217" s="215"/>
      <c r="M217" s="215"/>
      <c r="N217" s="215"/>
      <c r="O217" s="215"/>
      <c r="P217" s="215"/>
      <c r="Q217" s="215"/>
      <c r="R217" s="215"/>
      <c r="S217" s="215"/>
      <c r="T217" s="215"/>
      <c r="U217" s="215"/>
      <c r="V217" s="215"/>
      <c r="W217" s="215"/>
      <c r="X217" s="215"/>
      <c r="Y217" s="215"/>
      <c r="Z217" s="215"/>
      <c r="AA217" s="215"/>
      <c r="AB217" s="215"/>
      <c r="AC217" s="215"/>
      <c r="AD217" s="215"/>
      <c r="AE217" s="215"/>
      <c r="AF217" s="215"/>
      <c r="AG217" s="215"/>
      <c r="AH217" s="215"/>
      <c r="AI217" s="215"/>
      <c r="AJ217" s="215"/>
      <c r="AK217" s="215"/>
      <c r="AL217" s="215"/>
      <c r="AM217" s="215"/>
      <c r="AN217" s="215"/>
      <c r="AO217" s="215"/>
      <c r="AP217" s="215"/>
      <c r="AQ217" s="215"/>
      <c r="AR217" s="215"/>
      <c r="AS217" s="215"/>
      <c r="AT217" s="215"/>
      <c r="AU217" s="215"/>
      <c r="AV217" s="215"/>
      <c r="AW217" s="215"/>
      <c r="AX217" s="215"/>
      <c r="AY217" s="215"/>
      <c r="AZ217" s="215"/>
      <c r="BA217" s="215"/>
      <c r="BB217" s="215"/>
      <c r="BC217" s="215"/>
      <c r="BD217" s="215"/>
      <c r="BE217" s="215"/>
      <c r="BF217" s="215"/>
      <c r="BG217" s="215"/>
      <c r="BH217" s="215"/>
      <c r="BI217" s="215"/>
      <c r="BJ217" s="215"/>
      <c r="BK217" s="215"/>
      <c r="BL217" s="215"/>
      <c r="BM217" s="215"/>
      <c r="BN217" s="215"/>
      <c r="BO217" s="215"/>
      <c r="BP217" s="215"/>
      <c r="BQ217" s="215"/>
      <c r="BR217" s="215"/>
      <c r="BS217" s="215"/>
      <c r="BT217" s="215"/>
      <c r="BU217" s="215"/>
      <c r="BV217" s="215"/>
      <c r="BW217" s="215"/>
      <c r="BX217" s="215"/>
      <c r="BY217" s="215"/>
      <c r="BZ217" s="215"/>
    </row>
    <row r="218" spans="8:78" x14ac:dyDescent="0.25">
      <c r="H218" s="215"/>
      <c r="I218" s="215"/>
      <c r="J218" s="215"/>
      <c r="K218" s="215"/>
      <c r="L218" s="215"/>
      <c r="M218" s="215"/>
      <c r="N218" s="215"/>
      <c r="O218" s="215"/>
      <c r="P218" s="215"/>
      <c r="Q218" s="215"/>
      <c r="R218" s="215"/>
      <c r="S218" s="215"/>
      <c r="T218" s="215"/>
      <c r="U218" s="215"/>
      <c r="V218" s="215"/>
      <c r="W218" s="215"/>
      <c r="X218" s="215"/>
      <c r="Y218" s="215"/>
      <c r="Z218" s="215"/>
      <c r="AA218" s="215"/>
      <c r="AB218" s="215"/>
      <c r="AC218" s="215"/>
      <c r="AD218" s="215"/>
      <c r="AE218" s="215"/>
      <c r="AF218" s="215"/>
      <c r="AG218" s="215"/>
      <c r="AH218" s="215"/>
      <c r="AI218" s="215"/>
      <c r="AJ218" s="215"/>
      <c r="AK218" s="215"/>
      <c r="AL218" s="215"/>
      <c r="AM218" s="215"/>
      <c r="AN218" s="215"/>
      <c r="AO218" s="215"/>
      <c r="AP218" s="215"/>
      <c r="AQ218" s="215"/>
      <c r="AR218" s="215"/>
      <c r="AS218" s="215"/>
      <c r="AT218" s="215"/>
      <c r="AU218" s="215"/>
      <c r="AV218" s="215"/>
      <c r="AW218" s="215"/>
      <c r="AX218" s="215"/>
      <c r="AY218" s="215"/>
      <c r="AZ218" s="215"/>
      <c r="BA218" s="215"/>
      <c r="BB218" s="215"/>
      <c r="BC218" s="215"/>
      <c r="BD218" s="215"/>
      <c r="BE218" s="215"/>
      <c r="BF218" s="215"/>
      <c r="BG218" s="215"/>
      <c r="BH218" s="215"/>
      <c r="BI218" s="215"/>
      <c r="BJ218" s="215"/>
      <c r="BK218" s="215"/>
      <c r="BL218" s="215"/>
      <c r="BM218" s="215"/>
      <c r="BN218" s="215"/>
      <c r="BO218" s="215"/>
      <c r="BP218" s="215"/>
      <c r="BQ218" s="215"/>
      <c r="BR218" s="215"/>
      <c r="BS218" s="215"/>
      <c r="BT218" s="215"/>
      <c r="BU218" s="215"/>
      <c r="BV218" s="215"/>
      <c r="BW218" s="215"/>
      <c r="BX218" s="215"/>
      <c r="BY218" s="215"/>
      <c r="BZ218" s="215"/>
    </row>
    <row r="219" spans="8:78" x14ac:dyDescent="0.25">
      <c r="H219" s="215"/>
      <c r="I219" s="215"/>
      <c r="J219" s="215"/>
      <c r="K219" s="215"/>
      <c r="L219" s="215"/>
      <c r="M219" s="215"/>
      <c r="N219" s="215"/>
      <c r="O219" s="215"/>
      <c r="P219" s="215"/>
      <c r="Q219" s="215"/>
      <c r="R219" s="215"/>
      <c r="S219" s="215"/>
      <c r="T219" s="215"/>
      <c r="U219" s="215"/>
      <c r="V219" s="215"/>
      <c r="W219" s="215"/>
      <c r="X219" s="215"/>
      <c r="Y219" s="215"/>
      <c r="Z219" s="215"/>
      <c r="AA219" s="215"/>
      <c r="AB219" s="215"/>
      <c r="AC219" s="215"/>
      <c r="AD219" s="215"/>
      <c r="AE219" s="215"/>
      <c r="AF219" s="215"/>
      <c r="AG219" s="215"/>
      <c r="AH219" s="215"/>
      <c r="AI219" s="215"/>
      <c r="AJ219" s="215"/>
      <c r="AK219" s="215"/>
      <c r="AL219" s="215"/>
      <c r="AM219" s="215"/>
      <c r="AN219" s="215"/>
      <c r="AO219" s="215"/>
      <c r="AP219" s="215"/>
      <c r="AQ219" s="215"/>
      <c r="AR219" s="215"/>
      <c r="AS219" s="215"/>
      <c r="AT219" s="215"/>
      <c r="AU219" s="215"/>
      <c r="AV219" s="215"/>
      <c r="AW219" s="215"/>
      <c r="AX219" s="215"/>
      <c r="AY219" s="215"/>
      <c r="AZ219" s="215"/>
      <c r="BA219" s="215"/>
      <c r="BB219" s="215"/>
      <c r="BC219" s="215"/>
      <c r="BD219" s="215"/>
      <c r="BE219" s="215"/>
      <c r="BF219" s="215"/>
      <c r="BG219" s="215"/>
      <c r="BH219" s="215"/>
      <c r="BI219" s="215"/>
      <c r="BJ219" s="215"/>
      <c r="BK219" s="215"/>
      <c r="BL219" s="215"/>
      <c r="BM219" s="215"/>
      <c r="BN219" s="215"/>
      <c r="BO219" s="215"/>
      <c r="BP219" s="215"/>
      <c r="BQ219" s="215"/>
      <c r="BR219" s="215"/>
      <c r="BS219" s="215"/>
      <c r="BT219" s="215"/>
      <c r="BU219" s="215"/>
      <c r="BV219" s="215"/>
      <c r="BW219" s="215"/>
      <c r="BX219" s="215"/>
      <c r="BY219" s="215"/>
      <c r="BZ219" s="215"/>
    </row>
    <row r="220" spans="8:78" x14ac:dyDescent="0.25">
      <c r="H220" s="215"/>
      <c r="I220" s="215"/>
      <c r="J220" s="215"/>
      <c r="K220" s="215"/>
      <c r="L220" s="215"/>
      <c r="M220" s="215"/>
      <c r="N220" s="215"/>
      <c r="O220" s="215"/>
      <c r="P220" s="215"/>
      <c r="Q220" s="215"/>
      <c r="R220" s="215"/>
      <c r="S220" s="215"/>
      <c r="T220" s="215"/>
      <c r="U220" s="215"/>
      <c r="V220" s="215"/>
      <c r="W220" s="215"/>
      <c r="X220" s="215"/>
      <c r="Y220" s="215"/>
      <c r="Z220" s="215"/>
      <c r="AA220" s="215"/>
      <c r="AB220" s="215"/>
      <c r="AC220" s="215"/>
      <c r="AD220" s="215"/>
      <c r="AE220" s="215"/>
      <c r="AF220" s="215"/>
      <c r="AG220" s="215"/>
      <c r="AH220" s="215"/>
      <c r="AI220" s="215"/>
      <c r="AJ220" s="215"/>
      <c r="AK220" s="215"/>
      <c r="AL220" s="215"/>
      <c r="AM220" s="215"/>
      <c r="AN220" s="215"/>
      <c r="AO220" s="215"/>
      <c r="AP220" s="215"/>
      <c r="AQ220" s="215"/>
      <c r="AR220" s="215"/>
      <c r="AS220" s="215"/>
      <c r="AT220" s="215"/>
      <c r="AU220" s="215"/>
      <c r="AV220" s="215"/>
      <c r="AW220" s="215"/>
      <c r="AX220" s="215"/>
      <c r="AY220" s="215"/>
      <c r="AZ220" s="215"/>
      <c r="BA220" s="215"/>
      <c r="BB220" s="215"/>
      <c r="BC220" s="215"/>
      <c r="BD220" s="215"/>
      <c r="BE220" s="215"/>
      <c r="BF220" s="215"/>
      <c r="BG220" s="215"/>
      <c r="BH220" s="215"/>
      <c r="BI220" s="215"/>
      <c r="BJ220" s="215"/>
      <c r="BK220" s="215"/>
      <c r="BL220" s="215"/>
      <c r="BM220" s="215"/>
      <c r="BN220" s="215"/>
      <c r="BO220" s="215"/>
      <c r="BP220" s="215"/>
      <c r="BQ220" s="215"/>
      <c r="BR220" s="215"/>
      <c r="BS220" s="215"/>
      <c r="BT220" s="215"/>
      <c r="BU220" s="215"/>
      <c r="BV220" s="215"/>
      <c r="BW220" s="215"/>
      <c r="BX220" s="215"/>
      <c r="BY220" s="215"/>
      <c r="BZ220" s="215"/>
    </row>
    <row r="221" spans="8:78" x14ac:dyDescent="0.25">
      <c r="H221" s="215"/>
      <c r="I221" s="215"/>
      <c r="J221" s="215"/>
      <c r="K221" s="215"/>
      <c r="L221" s="215"/>
      <c r="M221" s="215"/>
      <c r="N221" s="215"/>
      <c r="O221" s="215"/>
      <c r="P221" s="215"/>
      <c r="Q221" s="215"/>
      <c r="R221" s="215"/>
      <c r="S221" s="215"/>
      <c r="T221" s="215"/>
      <c r="U221" s="215"/>
      <c r="V221" s="215"/>
      <c r="W221" s="215"/>
      <c r="X221" s="215"/>
      <c r="Y221" s="215"/>
      <c r="Z221" s="215"/>
      <c r="AA221" s="215"/>
      <c r="AB221" s="215"/>
      <c r="AC221" s="215"/>
      <c r="AD221" s="215"/>
      <c r="AE221" s="215"/>
      <c r="AF221" s="215"/>
      <c r="AG221" s="215"/>
      <c r="AH221" s="215"/>
      <c r="AI221" s="215"/>
      <c r="AJ221" s="215"/>
      <c r="AK221" s="215"/>
      <c r="AL221" s="215"/>
      <c r="AM221" s="215"/>
      <c r="AN221" s="215"/>
      <c r="AO221" s="215"/>
      <c r="AP221" s="215"/>
      <c r="AQ221" s="215"/>
      <c r="AR221" s="215"/>
      <c r="AS221" s="215"/>
      <c r="AT221" s="215"/>
      <c r="AU221" s="215"/>
      <c r="AV221" s="215"/>
      <c r="AW221" s="215"/>
      <c r="AX221" s="215"/>
      <c r="AY221" s="215"/>
      <c r="AZ221" s="215"/>
      <c r="BA221" s="215"/>
      <c r="BB221" s="215"/>
      <c r="BC221" s="215"/>
      <c r="BD221" s="215"/>
      <c r="BE221" s="215"/>
      <c r="BF221" s="215"/>
      <c r="BG221" s="215"/>
      <c r="BH221" s="215"/>
      <c r="BI221" s="215"/>
      <c r="BJ221" s="215"/>
      <c r="BK221" s="215"/>
      <c r="BL221" s="215"/>
      <c r="BM221" s="215"/>
      <c r="BN221" s="215"/>
      <c r="BO221" s="215"/>
      <c r="BP221" s="215"/>
      <c r="BQ221" s="215"/>
      <c r="BR221" s="215"/>
      <c r="BS221" s="215"/>
      <c r="BT221" s="215"/>
      <c r="BU221" s="215"/>
      <c r="BV221" s="215"/>
      <c r="BW221" s="215"/>
      <c r="BX221" s="215"/>
      <c r="BY221" s="215"/>
      <c r="BZ221" s="215"/>
    </row>
    <row r="222" spans="8:78" x14ac:dyDescent="0.25">
      <c r="H222" s="215"/>
      <c r="I222" s="215"/>
      <c r="J222" s="215"/>
      <c r="K222" s="215"/>
      <c r="L222" s="215"/>
      <c r="M222" s="215"/>
      <c r="N222" s="215"/>
      <c r="O222" s="215"/>
      <c r="P222" s="215"/>
      <c r="Q222" s="215"/>
      <c r="R222" s="215"/>
      <c r="S222" s="215"/>
      <c r="T222" s="215"/>
      <c r="U222" s="215"/>
      <c r="V222" s="215"/>
      <c r="W222" s="215"/>
      <c r="X222" s="215"/>
      <c r="Y222" s="215"/>
      <c r="Z222" s="215"/>
      <c r="AA222" s="215"/>
      <c r="AB222" s="215"/>
      <c r="AC222" s="215"/>
      <c r="AD222" s="215"/>
      <c r="AE222" s="215"/>
      <c r="AF222" s="215"/>
      <c r="AG222" s="215"/>
      <c r="AH222" s="215"/>
      <c r="AI222" s="215"/>
      <c r="AJ222" s="215"/>
      <c r="AK222" s="215"/>
      <c r="AL222" s="215"/>
      <c r="AM222" s="215"/>
      <c r="AN222" s="215"/>
      <c r="AO222" s="215"/>
      <c r="AP222" s="215"/>
      <c r="AQ222" s="215"/>
      <c r="AR222" s="215"/>
      <c r="AS222" s="215"/>
      <c r="AT222" s="215"/>
      <c r="AU222" s="215"/>
      <c r="AV222" s="215"/>
      <c r="AW222" s="215"/>
      <c r="AX222" s="215"/>
      <c r="AY222" s="215"/>
      <c r="AZ222" s="215"/>
      <c r="BA222" s="215"/>
      <c r="BB222" s="215"/>
      <c r="BC222" s="215"/>
      <c r="BD222" s="215"/>
      <c r="BE222" s="215"/>
      <c r="BF222" s="215"/>
      <c r="BG222" s="215"/>
      <c r="BH222" s="215"/>
      <c r="BI222" s="215"/>
      <c r="BJ222" s="215"/>
      <c r="BK222" s="215"/>
      <c r="BL222" s="215"/>
      <c r="BM222" s="215"/>
      <c r="BN222" s="215"/>
      <c r="BO222" s="215"/>
      <c r="BP222" s="215"/>
      <c r="BQ222" s="215"/>
      <c r="BR222" s="215"/>
      <c r="BS222" s="215"/>
      <c r="BT222" s="215"/>
      <c r="BU222" s="215"/>
      <c r="BV222" s="215"/>
      <c r="BW222" s="215"/>
      <c r="BX222" s="215"/>
      <c r="BY222" s="215"/>
      <c r="BZ222" s="215"/>
    </row>
    <row r="223" spans="8:78" x14ac:dyDescent="0.25">
      <c r="H223" s="215"/>
      <c r="I223" s="215"/>
      <c r="J223" s="215"/>
      <c r="K223" s="215"/>
      <c r="L223" s="215"/>
      <c r="M223" s="215"/>
      <c r="N223" s="215"/>
      <c r="O223" s="215"/>
      <c r="P223" s="215"/>
      <c r="Q223" s="215"/>
      <c r="R223" s="215"/>
      <c r="S223" s="215"/>
      <c r="T223" s="215"/>
      <c r="U223" s="215"/>
      <c r="V223" s="215"/>
      <c r="W223" s="215"/>
      <c r="X223" s="215"/>
      <c r="Y223" s="215"/>
      <c r="Z223" s="215"/>
      <c r="AA223" s="215"/>
      <c r="AB223" s="215"/>
      <c r="AC223" s="215"/>
      <c r="AD223" s="215"/>
      <c r="AE223" s="215"/>
      <c r="AF223" s="215"/>
      <c r="AG223" s="215"/>
      <c r="AH223" s="215"/>
      <c r="AI223" s="215"/>
      <c r="AJ223" s="215"/>
      <c r="AK223" s="215"/>
      <c r="AL223" s="215"/>
      <c r="AM223" s="215"/>
      <c r="AN223" s="215"/>
      <c r="AO223" s="215"/>
      <c r="AP223" s="215"/>
      <c r="AQ223" s="215"/>
      <c r="AR223" s="215"/>
      <c r="AS223" s="215"/>
      <c r="AT223" s="215"/>
      <c r="AU223" s="215"/>
      <c r="AV223" s="215"/>
      <c r="AW223" s="215"/>
      <c r="AX223" s="215"/>
      <c r="AY223" s="215"/>
      <c r="AZ223" s="215"/>
      <c r="BA223" s="215"/>
      <c r="BB223" s="215"/>
      <c r="BC223" s="215"/>
      <c r="BD223" s="215"/>
      <c r="BE223" s="215"/>
      <c r="BF223" s="215"/>
      <c r="BG223" s="215"/>
      <c r="BH223" s="215"/>
      <c r="BI223" s="215"/>
      <c r="BJ223" s="215"/>
      <c r="BK223" s="215"/>
      <c r="BL223" s="215"/>
      <c r="BM223" s="215"/>
      <c r="BN223" s="215"/>
      <c r="BO223" s="215"/>
      <c r="BP223" s="215"/>
      <c r="BQ223" s="215"/>
      <c r="BR223" s="215"/>
      <c r="BS223" s="215"/>
      <c r="BT223" s="215"/>
      <c r="BU223" s="215"/>
      <c r="BV223" s="215"/>
      <c r="BW223" s="215"/>
      <c r="BX223" s="215"/>
      <c r="BY223" s="215"/>
      <c r="BZ223" s="215"/>
    </row>
    <row r="224" spans="8:78" x14ac:dyDescent="0.25">
      <c r="H224" s="215"/>
      <c r="I224" s="215"/>
      <c r="J224" s="215"/>
      <c r="K224" s="215"/>
      <c r="L224" s="215"/>
      <c r="M224" s="215"/>
      <c r="N224" s="215"/>
      <c r="O224" s="215"/>
      <c r="P224" s="215"/>
      <c r="Q224" s="215"/>
      <c r="R224" s="215"/>
      <c r="S224" s="215"/>
      <c r="T224" s="215"/>
      <c r="U224" s="215"/>
      <c r="V224" s="215"/>
      <c r="W224" s="215"/>
      <c r="X224" s="215"/>
      <c r="Y224" s="215"/>
      <c r="Z224" s="215"/>
      <c r="AA224" s="215"/>
      <c r="AB224" s="215"/>
      <c r="AC224" s="215"/>
      <c r="AD224" s="215"/>
      <c r="AE224" s="215"/>
      <c r="AF224" s="215"/>
      <c r="AG224" s="215"/>
      <c r="AH224" s="215"/>
      <c r="AI224" s="215"/>
      <c r="AJ224" s="215"/>
      <c r="AK224" s="215"/>
      <c r="AL224" s="215"/>
      <c r="AM224" s="215"/>
      <c r="AN224" s="215"/>
      <c r="AO224" s="215"/>
      <c r="AP224" s="215"/>
      <c r="AQ224" s="215"/>
      <c r="AR224" s="215"/>
      <c r="AS224" s="215"/>
      <c r="AT224" s="215"/>
      <c r="AU224" s="215"/>
      <c r="AV224" s="215"/>
      <c r="AW224" s="215"/>
      <c r="AX224" s="215"/>
      <c r="AY224" s="215"/>
      <c r="AZ224" s="215"/>
      <c r="BA224" s="215"/>
      <c r="BB224" s="215"/>
      <c r="BC224" s="215"/>
      <c r="BD224" s="215"/>
      <c r="BE224" s="215"/>
      <c r="BF224" s="215"/>
      <c r="BG224" s="215"/>
      <c r="BH224" s="215"/>
      <c r="BI224" s="215"/>
      <c r="BJ224" s="215"/>
      <c r="BK224" s="215"/>
      <c r="BL224" s="215"/>
      <c r="BM224" s="215"/>
      <c r="BN224" s="215"/>
      <c r="BO224" s="215"/>
      <c r="BP224" s="215"/>
      <c r="BQ224" s="215"/>
      <c r="BR224" s="215"/>
      <c r="BS224" s="215"/>
      <c r="BT224" s="215"/>
      <c r="BU224" s="215"/>
      <c r="BV224" s="215"/>
      <c r="BW224" s="215"/>
      <c r="BX224" s="215"/>
      <c r="BY224" s="215"/>
      <c r="BZ224" s="215"/>
    </row>
    <row r="225" spans="8:78" x14ac:dyDescent="0.25">
      <c r="H225" s="215"/>
      <c r="I225" s="215"/>
      <c r="J225" s="215"/>
      <c r="K225" s="215"/>
      <c r="L225" s="215"/>
      <c r="M225" s="215"/>
      <c r="N225" s="215"/>
      <c r="O225" s="215"/>
      <c r="P225" s="215"/>
      <c r="Q225" s="215"/>
      <c r="R225" s="215"/>
      <c r="S225" s="215"/>
      <c r="T225" s="215"/>
      <c r="U225" s="215"/>
      <c r="V225" s="215"/>
      <c r="W225" s="215"/>
      <c r="X225" s="215"/>
      <c r="Y225" s="215"/>
      <c r="Z225" s="215"/>
      <c r="AA225" s="215"/>
      <c r="AB225" s="215"/>
      <c r="AC225" s="215"/>
      <c r="AD225" s="215"/>
      <c r="AE225" s="215"/>
      <c r="AF225" s="215"/>
      <c r="AG225" s="215"/>
      <c r="AH225" s="215"/>
      <c r="AI225" s="215"/>
      <c r="AJ225" s="215"/>
      <c r="AK225" s="215"/>
      <c r="AL225" s="215"/>
      <c r="AM225" s="215"/>
      <c r="AN225" s="215"/>
      <c r="AO225" s="215"/>
      <c r="AP225" s="215"/>
      <c r="AQ225" s="215"/>
      <c r="AR225" s="215"/>
      <c r="AS225" s="215"/>
      <c r="AT225" s="215"/>
      <c r="AU225" s="215"/>
      <c r="AV225" s="215"/>
      <c r="AW225" s="215"/>
      <c r="AX225" s="215"/>
      <c r="AY225" s="215"/>
      <c r="AZ225" s="215"/>
      <c r="BA225" s="215"/>
      <c r="BB225" s="215"/>
      <c r="BC225" s="215"/>
      <c r="BD225" s="215"/>
      <c r="BE225" s="215"/>
      <c r="BF225" s="215"/>
      <c r="BG225" s="215"/>
      <c r="BH225" s="215"/>
      <c r="BI225" s="215"/>
      <c r="BJ225" s="215"/>
      <c r="BK225" s="215"/>
      <c r="BL225" s="215"/>
      <c r="BM225" s="215"/>
      <c r="BN225" s="215"/>
      <c r="BO225" s="215"/>
      <c r="BP225" s="215"/>
      <c r="BQ225" s="215"/>
      <c r="BR225" s="215"/>
      <c r="BS225" s="215"/>
      <c r="BT225" s="215"/>
      <c r="BU225" s="215"/>
      <c r="BV225" s="215"/>
      <c r="BW225" s="215"/>
      <c r="BX225" s="215"/>
      <c r="BY225" s="215"/>
      <c r="BZ225" s="215"/>
    </row>
    <row r="226" spans="8:78" x14ac:dyDescent="0.25">
      <c r="H226" s="215"/>
      <c r="I226" s="215"/>
      <c r="J226" s="215"/>
      <c r="K226" s="215"/>
      <c r="L226" s="215"/>
      <c r="M226" s="215"/>
      <c r="N226" s="215"/>
      <c r="O226" s="215"/>
      <c r="P226" s="215"/>
      <c r="Q226" s="215"/>
      <c r="R226" s="215"/>
      <c r="S226" s="215"/>
      <c r="T226" s="215"/>
      <c r="U226" s="215"/>
      <c r="V226" s="215"/>
      <c r="W226" s="215"/>
      <c r="X226" s="215"/>
      <c r="Y226" s="215"/>
      <c r="Z226" s="215"/>
      <c r="AA226" s="215"/>
      <c r="AB226" s="215"/>
      <c r="AC226" s="215"/>
      <c r="AD226" s="215"/>
      <c r="AE226" s="215"/>
      <c r="AF226" s="215"/>
      <c r="AG226" s="215"/>
      <c r="AH226" s="215"/>
      <c r="AI226" s="215"/>
      <c r="AJ226" s="215"/>
      <c r="AK226" s="215"/>
      <c r="AL226" s="215"/>
      <c r="AM226" s="215"/>
      <c r="AN226" s="215"/>
      <c r="AO226" s="215"/>
      <c r="AP226" s="215"/>
      <c r="AQ226" s="215"/>
      <c r="AR226" s="215"/>
      <c r="AS226" s="215"/>
      <c r="AT226" s="215"/>
      <c r="AU226" s="215"/>
      <c r="AV226" s="215"/>
      <c r="AW226" s="215"/>
      <c r="AX226" s="215"/>
      <c r="AY226" s="215"/>
      <c r="AZ226" s="215"/>
      <c r="BA226" s="215"/>
      <c r="BB226" s="215"/>
      <c r="BC226" s="215"/>
      <c r="BD226" s="215"/>
      <c r="BE226" s="215"/>
      <c r="BF226" s="215"/>
      <c r="BG226" s="215"/>
      <c r="BH226" s="215"/>
      <c r="BI226" s="215"/>
      <c r="BJ226" s="215"/>
      <c r="BK226" s="215"/>
      <c r="BL226" s="215"/>
      <c r="BM226" s="215"/>
      <c r="BN226" s="215"/>
      <c r="BO226" s="215"/>
      <c r="BP226" s="215"/>
      <c r="BQ226" s="215"/>
      <c r="BR226" s="215"/>
      <c r="BS226" s="215"/>
      <c r="BT226" s="215"/>
      <c r="BU226" s="215"/>
      <c r="BV226" s="215"/>
      <c r="BW226" s="215"/>
      <c r="BX226" s="215"/>
      <c r="BY226" s="215"/>
      <c r="BZ226" s="215"/>
    </row>
    <row r="227" spans="8:78" x14ac:dyDescent="0.25">
      <c r="H227" s="215"/>
      <c r="I227" s="215"/>
      <c r="J227" s="215"/>
      <c r="K227" s="215"/>
      <c r="L227" s="215"/>
      <c r="M227" s="215"/>
      <c r="N227" s="215"/>
      <c r="O227" s="215"/>
      <c r="P227" s="215"/>
      <c r="Q227" s="215"/>
      <c r="R227" s="215"/>
      <c r="S227" s="215"/>
      <c r="T227" s="215"/>
      <c r="U227" s="215"/>
      <c r="V227" s="215"/>
      <c r="W227" s="215"/>
      <c r="X227" s="215"/>
      <c r="Y227" s="215"/>
      <c r="Z227" s="215"/>
      <c r="AA227" s="215"/>
      <c r="AB227" s="215"/>
      <c r="AC227" s="215"/>
      <c r="AD227" s="215"/>
      <c r="AE227" s="215"/>
      <c r="AF227" s="215"/>
      <c r="AG227" s="215"/>
      <c r="AH227" s="215"/>
      <c r="AI227" s="215"/>
      <c r="AJ227" s="215"/>
      <c r="AK227" s="215"/>
      <c r="AL227" s="215"/>
      <c r="AM227" s="215"/>
      <c r="AN227" s="215"/>
      <c r="AO227" s="215"/>
      <c r="AP227" s="215"/>
      <c r="AQ227" s="215"/>
      <c r="AR227" s="215"/>
      <c r="AS227" s="215"/>
      <c r="AT227" s="215"/>
      <c r="AU227" s="215"/>
      <c r="AV227" s="215"/>
      <c r="AW227" s="215"/>
      <c r="AX227" s="215"/>
      <c r="AY227" s="215"/>
      <c r="AZ227" s="215"/>
      <c r="BA227" s="215"/>
      <c r="BB227" s="215"/>
      <c r="BC227" s="215"/>
      <c r="BD227" s="215"/>
      <c r="BE227" s="215"/>
      <c r="BF227" s="215"/>
      <c r="BG227" s="215"/>
      <c r="BH227" s="215"/>
      <c r="BI227" s="215"/>
      <c r="BJ227" s="215"/>
      <c r="BK227" s="215"/>
      <c r="BL227" s="215"/>
      <c r="BM227" s="215"/>
      <c r="BN227" s="215"/>
      <c r="BO227" s="215"/>
      <c r="BP227" s="215"/>
      <c r="BQ227" s="215"/>
      <c r="BR227" s="215"/>
      <c r="BS227" s="215"/>
      <c r="BT227" s="215"/>
      <c r="BU227" s="215"/>
      <c r="BV227" s="215"/>
      <c r="BW227" s="215"/>
      <c r="BX227" s="215"/>
      <c r="BY227" s="215"/>
      <c r="BZ227" s="215"/>
    </row>
    <row r="228" spans="8:78" x14ac:dyDescent="0.25">
      <c r="H228" s="215"/>
      <c r="I228" s="215"/>
      <c r="J228" s="215"/>
      <c r="K228" s="215"/>
      <c r="L228" s="215"/>
      <c r="M228" s="215"/>
      <c r="N228" s="215"/>
      <c r="O228" s="215"/>
      <c r="P228" s="215"/>
      <c r="Q228" s="215"/>
      <c r="R228" s="215"/>
      <c r="S228" s="215"/>
      <c r="T228" s="215"/>
      <c r="U228" s="215"/>
      <c r="V228" s="215"/>
      <c r="W228" s="215"/>
      <c r="X228" s="215"/>
      <c r="Y228" s="215"/>
      <c r="Z228" s="215"/>
      <c r="AA228" s="215"/>
      <c r="AB228" s="215"/>
      <c r="AC228" s="215"/>
      <c r="AD228" s="215"/>
      <c r="AE228" s="215"/>
      <c r="AF228" s="215"/>
      <c r="AG228" s="215"/>
      <c r="AH228" s="215"/>
      <c r="AI228" s="215"/>
      <c r="AJ228" s="215"/>
      <c r="AK228" s="215"/>
      <c r="AL228" s="215"/>
      <c r="AM228" s="215"/>
      <c r="AN228" s="215"/>
      <c r="AO228" s="215"/>
      <c r="AP228" s="215"/>
      <c r="AQ228" s="215"/>
      <c r="AR228" s="215"/>
      <c r="AS228" s="215"/>
      <c r="AT228" s="215"/>
      <c r="AU228" s="215"/>
      <c r="AV228" s="215"/>
      <c r="AW228" s="215"/>
      <c r="AX228" s="215"/>
      <c r="AY228" s="215"/>
      <c r="AZ228" s="215"/>
      <c r="BA228" s="215"/>
      <c r="BB228" s="215"/>
      <c r="BC228" s="215"/>
      <c r="BD228" s="215"/>
      <c r="BE228" s="215"/>
      <c r="BF228" s="215"/>
      <c r="BG228" s="215"/>
      <c r="BH228" s="215"/>
      <c r="BI228" s="215"/>
      <c r="BJ228" s="215"/>
      <c r="BK228" s="215"/>
      <c r="BL228" s="215"/>
      <c r="BM228" s="215"/>
      <c r="BN228" s="215"/>
      <c r="BO228" s="215"/>
      <c r="BP228" s="215"/>
      <c r="BQ228" s="215"/>
      <c r="BR228" s="215"/>
      <c r="BS228" s="215"/>
      <c r="BT228" s="215"/>
      <c r="BU228" s="215"/>
      <c r="BV228" s="215"/>
      <c r="BW228" s="215"/>
      <c r="BX228" s="215"/>
      <c r="BY228" s="215"/>
      <c r="BZ228" s="215"/>
    </row>
    <row r="229" spans="8:78" x14ac:dyDescent="0.25">
      <c r="H229" s="215"/>
      <c r="I229" s="215"/>
      <c r="J229" s="215"/>
      <c r="K229" s="215"/>
      <c r="L229" s="215"/>
      <c r="M229" s="215"/>
      <c r="N229" s="215"/>
      <c r="O229" s="215"/>
      <c r="P229" s="215"/>
      <c r="Q229" s="215"/>
      <c r="R229" s="215"/>
      <c r="S229" s="215"/>
      <c r="T229" s="215"/>
      <c r="U229" s="215"/>
      <c r="V229" s="215"/>
      <c r="W229" s="215"/>
      <c r="X229" s="215"/>
      <c r="Y229" s="215"/>
      <c r="Z229" s="215"/>
      <c r="AA229" s="215"/>
      <c r="AB229" s="215"/>
      <c r="AC229" s="215"/>
      <c r="AD229" s="215"/>
      <c r="AE229" s="215"/>
      <c r="AF229" s="215"/>
      <c r="AG229" s="215"/>
      <c r="AH229" s="215"/>
      <c r="AI229" s="215"/>
      <c r="AJ229" s="215"/>
      <c r="AK229" s="215"/>
      <c r="AL229" s="215"/>
      <c r="AM229" s="215"/>
      <c r="AN229" s="215"/>
      <c r="AO229" s="215"/>
      <c r="AP229" s="215"/>
      <c r="AQ229" s="215"/>
      <c r="AR229" s="215"/>
      <c r="AS229" s="215"/>
      <c r="AT229" s="215"/>
      <c r="AU229" s="215"/>
      <c r="AV229" s="215"/>
      <c r="AW229" s="215"/>
      <c r="AX229" s="215"/>
      <c r="AY229" s="215"/>
      <c r="AZ229" s="215"/>
      <c r="BA229" s="215"/>
      <c r="BB229" s="215"/>
      <c r="BC229" s="215"/>
      <c r="BD229" s="215"/>
      <c r="BE229" s="215"/>
      <c r="BF229" s="215"/>
      <c r="BG229" s="215"/>
      <c r="BH229" s="215"/>
      <c r="BI229" s="215"/>
      <c r="BJ229" s="215"/>
      <c r="BK229" s="215"/>
      <c r="BL229" s="215"/>
      <c r="BM229" s="215"/>
      <c r="BN229" s="215"/>
      <c r="BO229" s="215"/>
      <c r="BP229" s="215"/>
      <c r="BQ229" s="215"/>
      <c r="BR229" s="215"/>
      <c r="BS229" s="215"/>
      <c r="BT229" s="215"/>
      <c r="BU229" s="215"/>
      <c r="BV229" s="215"/>
      <c r="BW229" s="215"/>
      <c r="BX229" s="215"/>
      <c r="BY229" s="215"/>
      <c r="BZ229" s="215"/>
    </row>
    <row r="230" spans="8:78" x14ac:dyDescent="0.25">
      <c r="H230" s="215"/>
      <c r="I230" s="215"/>
      <c r="J230" s="215"/>
      <c r="K230" s="215"/>
      <c r="L230" s="215"/>
      <c r="M230" s="215"/>
      <c r="N230" s="215"/>
      <c r="O230" s="215"/>
      <c r="P230" s="215"/>
      <c r="Q230" s="215"/>
      <c r="R230" s="215"/>
      <c r="S230" s="215"/>
      <c r="T230" s="215"/>
      <c r="U230" s="215"/>
      <c r="V230" s="215"/>
      <c r="W230" s="215"/>
      <c r="X230" s="215"/>
      <c r="Y230" s="215"/>
      <c r="Z230" s="215"/>
      <c r="AA230" s="215"/>
      <c r="AB230" s="215"/>
      <c r="AC230" s="215"/>
      <c r="AD230" s="215"/>
      <c r="AE230" s="215"/>
      <c r="AF230" s="215"/>
      <c r="AG230" s="215"/>
      <c r="AH230" s="215"/>
      <c r="AI230" s="215"/>
      <c r="AJ230" s="215"/>
      <c r="AK230" s="215"/>
      <c r="AL230" s="215"/>
      <c r="AM230" s="215"/>
      <c r="AN230" s="215"/>
      <c r="AO230" s="215"/>
      <c r="AP230" s="215"/>
      <c r="AQ230" s="215"/>
      <c r="AR230" s="215"/>
      <c r="AS230" s="215"/>
      <c r="AT230" s="215"/>
      <c r="AU230" s="215"/>
      <c r="AV230" s="215"/>
      <c r="AW230" s="215"/>
      <c r="AX230" s="215"/>
      <c r="AY230" s="215"/>
      <c r="AZ230" s="215"/>
      <c r="BA230" s="215"/>
      <c r="BB230" s="215"/>
      <c r="BC230" s="215"/>
      <c r="BD230" s="215"/>
      <c r="BE230" s="215"/>
      <c r="BF230" s="215"/>
      <c r="BG230" s="215"/>
      <c r="BH230" s="215"/>
      <c r="BI230" s="215"/>
      <c r="BJ230" s="215"/>
      <c r="BK230" s="215"/>
      <c r="BL230" s="215"/>
      <c r="BM230" s="215"/>
      <c r="BN230" s="215"/>
      <c r="BO230" s="215"/>
      <c r="BP230" s="215"/>
      <c r="BQ230" s="215"/>
      <c r="BR230" s="215"/>
      <c r="BS230" s="215"/>
      <c r="BT230" s="215"/>
      <c r="BU230" s="215"/>
      <c r="BV230" s="215"/>
      <c r="BW230" s="215"/>
      <c r="BX230" s="215"/>
      <c r="BY230" s="215"/>
      <c r="BZ230" s="215"/>
    </row>
    <row r="231" spans="8:78" x14ac:dyDescent="0.25">
      <c r="H231" s="215"/>
      <c r="I231" s="215"/>
      <c r="J231" s="215"/>
      <c r="K231" s="215"/>
      <c r="L231" s="215"/>
      <c r="M231" s="215"/>
      <c r="N231" s="215"/>
      <c r="O231" s="215"/>
      <c r="P231" s="215"/>
      <c r="Q231" s="215"/>
      <c r="R231" s="215"/>
      <c r="S231" s="215"/>
      <c r="T231" s="215"/>
      <c r="U231" s="215"/>
      <c r="V231" s="215"/>
      <c r="W231" s="215"/>
      <c r="X231" s="215"/>
      <c r="Y231" s="215"/>
      <c r="Z231" s="215"/>
      <c r="AA231" s="215"/>
      <c r="AB231" s="215"/>
      <c r="AC231" s="215"/>
      <c r="AD231" s="215"/>
      <c r="AE231" s="215"/>
      <c r="AF231" s="215"/>
      <c r="AG231" s="215"/>
      <c r="AH231" s="215"/>
      <c r="AI231" s="215"/>
      <c r="AJ231" s="215"/>
      <c r="AK231" s="215"/>
      <c r="AL231" s="215"/>
      <c r="AM231" s="215"/>
      <c r="AN231" s="215"/>
      <c r="AO231" s="215"/>
      <c r="AP231" s="215"/>
      <c r="AQ231" s="215"/>
      <c r="AR231" s="215"/>
      <c r="AS231" s="215"/>
      <c r="AT231" s="215"/>
      <c r="AU231" s="215"/>
      <c r="AV231" s="215"/>
      <c r="AW231" s="215"/>
      <c r="AX231" s="215"/>
      <c r="AY231" s="215"/>
      <c r="AZ231" s="215"/>
      <c r="BA231" s="215"/>
      <c r="BB231" s="215"/>
      <c r="BC231" s="215"/>
      <c r="BD231" s="215"/>
      <c r="BE231" s="215"/>
      <c r="BF231" s="215"/>
      <c r="BG231" s="215"/>
      <c r="BH231" s="215"/>
      <c r="BI231" s="215"/>
      <c r="BJ231" s="215"/>
      <c r="BK231" s="215"/>
      <c r="BL231" s="215"/>
      <c r="BM231" s="215"/>
      <c r="BN231" s="215"/>
      <c r="BO231" s="215"/>
      <c r="BP231" s="215"/>
      <c r="BQ231" s="215"/>
      <c r="BR231" s="215"/>
      <c r="BS231" s="215"/>
      <c r="BT231" s="215"/>
      <c r="BU231" s="215"/>
      <c r="BV231" s="215"/>
      <c r="BW231" s="215"/>
      <c r="BX231" s="215"/>
      <c r="BY231" s="215"/>
      <c r="BZ231" s="215"/>
    </row>
    <row r="232" spans="8:78" x14ac:dyDescent="0.25">
      <c r="H232" s="215"/>
      <c r="I232" s="215"/>
      <c r="J232" s="215"/>
      <c r="K232" s="215"/>
      <c r="L232" s="215"/>
      <c r="M232" s="215"/>
      <c r="N232" s="215"/>
      <c r="O232" s="215"/>
      <c r="P232" s="215"/>
      <c r="Q232" s="215"/>
      <c r="R232" s="215"/>
      <c r="S232" s="215"/>
      <c r="T232" s="215"/>
      <c r="U232" s="215"/>
      <c r="V232" s="215"/>
      <c r="W232" s="215"/>
      <c r="X232" s="215"/>
      <c r="Y232" s="215"/>
      <c r="Z232" s="215"/>
      <c r="AA232" s="215"/>
      <c r="AB232" s="215"/>
      <c r="AC232" s="215"/>
      <c r="AD232" s="215"/>
      <c r="AE232" s="215"/>
      <c r="AF232" s="215"/>
      <c r="AG232" s="215"/>
      <c r="AH232" s="215"/>
      <c r="AI232" s="215"/>
      <c r="AJ232" s="215"/>
      <c r="AK232" s="215"/>
      <c r="AL232" s="215"/>
      <c r="AM232" s="215"/>
      <c r="AN232" s="215"/>
      <c r="AO232" s="215"/>
      <c r="AP232" s="215"/>
      <c r="AQ232" s="215"/>
      <c r="AR232" s="215"/>
      <c r="AS232" s="215"/>
      <c r="AT232" s="215"/>
      <c r="AU232" s="215"/>
      <c r="AV232" s="215"/>
      <c r="AW232" s="215"/>
      <c r="AX232" s="215"/>
      <c r="AY232" s="215"/>
      <c r="AZ232" s="215"/>
      <c r="BA232" s="215"/>
      <c r="BB232" s="215"/>
      <c r="BC232" s="215"/>
      <c r="BD232" s="215"/>
      <c r="BE232" s="215"/>
      <c r="BF232" s="215"/>
      <c r="BG232" s="215"/>
      <c r="BH232" s="215"/>
      <c r="BI232" s="215"/>
      <c r="BJ232" s="215"/>
      <c r="BK232" s="215"/>
      <c r="BL232" s="215"/>
      <c r="BM232" s="215"/>
      <c r="BN232" s="215"/>
      <c r="BO232" s="215"/>
      <c r="BP232" s="215"/>
      <c r="BQ232" s="215"/>
      <c r="BR232" s="215"/>
      <c r="BS232" s="215"/>
      <c r="BT232" s="215"/>
      <c r="BU232" s="215"/>
      <c r="BV232" s="215"/>
      <c r="BW232" s="215"/>
      <c r="BX232" s="215"/>
      <c r="BY232" s="215"/>
      <c r="BZ232" s="215"/>
    </row>
    <row r="233" spans="8:78" x14ac:dyDescent="0.25">
      <c r="H233" s="215"/>
      <c r="I233" s="215"/>
      <c r="J233" s="215"/>
      <c r="K233" s="215"/>
      <c r="L233" s="215"/>
      <c r="M233" s="215"/>
      <c r="N233" s="215"/>
      <c r="O233" s="215"/>
      <c r="P233" s="215"/>
      <c r="Q233" s="215"/>
      <c r="R233" s="215"/>
      <c r="S233" s="215"/>
      <c r="T233" s="215"/>
      <c r="U233" s="215"/>
      <c r="V233" s="215"/>
      <c r="W233" s="215"/>
      <c r="X233" s="215"/>
      <c r="Y233" s="215"/>
      <c r="Z233" s="215"/>
      <c r="AA233" s="215"/>
      <c r="AB233" s="215"/>
      <c r="AC233" s="215"/>
      <c r="AD233" s="215"/>
      <c r="AE233" s="215"/>
      <c r="AF233" s="215"/>
      <c r="AG233" s="215"/>
      <c r="AH233" s="215"/>
      <c r="AI233" s="215"/>
      <c r="AJ233" s="215"/>
      <c r="AK233" s="215"/>
      <c r="AL233" s="215"/>
      <c r="AM233" s="215"/>
      <c r="AN233" s="215"/>
      <c r="AO233" s="215"/>
      <c r="AP233" s="215"/>
      <c r="AQ233" s="215"/>
      <c r="AR233" s="215"/>
      <c r="AS233" s="215"/>
      <c r="AT233" s="215"/>
      <c r="AU233" s="215"/>
      <c r="AV233" s="215"/>
      <c r="AW233" s="215"/>
      <c r="AX233" s="215"/>
      <c r="AY233" s="215"/>
      <c r="AZ233" s="215"/>
      <c r="BA233" s="215"/>
      <c r="BB233" s="215"/>
      <c r="BC233" s="215"/>
      <c r="BD233" s="215"/>
      <c r="BE233" s="215"/>
      <c r="BF233" s="215"/>
      <c r="BG233" s="215"/>
      <c r="BH233" s="215"/>
      <c r="BI233" s="215"/>
      <c r="BJ233" s="215"/>
      <c r="BK233" s="215"/>
      <c r="BL233" s="215"/>
      <c r="BM233" s="215"/>
      <c r="BN233" s="215"/>
      <c r="BO233" s="215"/>
      <c r="BP233" s="215"/>
      <c r="BQ233" s="215"/>
      <c r="BR233" s="215"/>
      <c r="BS233" s="215"/>
      <c r="BT233" s="215"/>
      <c r="BU233" s="215"/>
      <c r="BV233" s="215"/>
      <c r="BW233" s="215"/>
      <c r="BX233" s="215"/>
      <c r="BY233" s="215"/>
      <c r="BZ233" s="215"/>
    </row>
    <row r="234" spans="8:78" x14ac:dyDescent="0.25">
      <c r="H234" s="215"/>
      <c r="I234" s="215"/>
      <c r="J234" s="215"/>
      <c r="K234" s="215"/>
      <c r="L234" s="215"/>
      <c r="M234" s="215"/>
      <c r="N234" s="215"/>
      <c r="O234" s="215"/>
      <c r="P234" s="215"/>
      <c r="Q234" s="215"/>
      <c r="R234" s="215"/>
      <c r="S234" s="215"/>
      <c r="T234" s="215"/>
      <c r="U234" s="215"/>
      <c r="V234" s="215"/>
      <c r="W234" s="215"/>
      <c r="X234" s="215"/>
      <c r="Y234" s="215"/>
      <c r="Z234" s="215"/>
      <c r="AA234" s="215"/>
      <c r="AB234" s="215"/>
      <c r="AC234" s="215"/>
      <c r="AD234" s="215"/>
      <c r="AE234" s="215"/>
      <c r="AF234" s="215"/>
      <c r="AG234" s="215"/>
      <c r="AH234" s="215"/>
      <c r="AI234" s="215"/>
      <c r="AJ234" s="215"/>
      <c r="AK234" s="215"/>
      <c r="AL234" s="215"/>
      <c r="AM234" s="215"/>
      <c r="AN234" s="215"/>
      <c r="AO234" s="215"/>
      <c r="AP234" s="215"/>
      <c r="AQ234" s="215"/>
      <c r="AR234" s="215"/>
      <c r="AS234" s="215"/>
      <c r="AT234" s="215"/>
      <c r="AU234" s="215"/>
      <c r="AV234" s="215"/>
      <c r="AW234" s="215"/>
      <c r="AX234" s="215"/>
      <c r="AY234" s="215"/>
      <c r="AZ234" s="215"/>
      <c r="BA234" s="215"/>
      <c r="BB234" s="215"/>
      <c r="BC234" s="215"/>
      <c r="BD234" s="215"/>
      <c r="BE234" s="215"/>
      <c r="BF234" s="215"/>
      <c r="BG234" s="215"/>
      <c r="BH234" s="215"/>
      <c r="BI234" s="215"/>
      <c r="BJ234" s="215"/>
      <c r="BK234" s="215"/>
      <c r="BL234" s="215"/>
      <c r="BM234" s="215"/>
      <c r="BN234" s="215"/>
      <c r="BO234" s="215"/>
      <c r="BP234" s="215"/>
      <c r="BQ234" s="215"/>
      <c r="BR234" s="215"/>
      <c r="BS234" s="215"/>
      <c r="BT234" s="215"/>
      <c r="BU234" s="215"/>
      <c r="BV234" s="215"/>
      <c r="BW234" s="215"/>
      <c r="BX234" s="215"/>
      <c r="BY234" s="215"/>
      <c r="BZ234" s="215"/>
    </row>
    <row r="235" spans="8:78" x14ac:dyDescent="0.25">
      <c r="H235" s="215"/>
      <c r="I235" s="215"/>
      <c r="J235" s="215"/>
      <c r="K235" s="215"/>
      <c r="L235" s="215"/>
      <c r="M235" s="215"/>
      <c r="N235" s="215"/>
      <c r="O235" s="215"/>
      <c r="P235" s="215"/>
      <c r="Q235" s="215"/>
      <c r="R235" s="215"/>
      <c r="S235" s="215"/>
      <c r="T235" s="215"/>
      <c r="U235" s="215"/>
      <c r="V235" s="215"/>
      <c r="W235" s="215"/>
      <c r="X235" s="215"/>
      <c r="Y235" s="215"/>
      <c r="Z235" s="215"/>
      <c r="AA235" s="215"/>
      <c r="AB235" s="215"/>
      <c r="AC235" s="215"/>
      <c r="AD235" s="215"/>
      <c r="AE235" s="215"/>
      <c r="AF235" s="215"/>
      <c r="AG235" s="215"/>
      <c r="AH235" s="215"/>
      <c r="AI235" s="215"/>
      <c r="AJ235" s="215"/>
      <c r="AK235" s="215"/>
      <c r="AL235" s="215"/>
      <c r="AM235" s="215"/>
      <c r="AN235" s="215"/>
      <c r="AO235" s="215"/>
      <c r="AP235" s="215"/>
      <c r="AQ235" s="215"/>
      <c r="AR235" s="215"/>
      <c r="AS235" s="215"/>
      <c r="AT235" s="215"/>
      <c r="AU235" s="215"/>
      <c r="AV235" s="215"/>
      <c r="AW235" s="215"/>
      <c r="AX235" s="215"/>
      <c r="AY235" s="215"/>
      <c r="AZ235" s="215"/>
      <c r="BA235" s="215"/>
      <c r="BB235" s="215"/>
      <c r="BC235" s="215"/>
      <c r="BD235" s="215"/>
      <c r="BE235" s="215"/>
      <c r="BF235" s="215"/>
      <c r="BG235" s="215"/>
      <c r="BH235" s="215"/>
      <c r="BI235" s="215"/>
      <c r="BJ235" s="215"/>
      <c r="BK235" s="215"/>
      <c r="BL235" s="215"/>
      <c r="BM235" s="215"/>
      <c r="BN235" s="215"/>
      <c r="BO235" s="215"/>
      <c r="BP235" s="215"/>
      <c r="BQ235" s="215"/>
      <c r="BR235" s="215"/>
      <c r="BS235" s="215"/>
      <c r="BT235" s="215"/>
      <c r="BU235" s="215"/>
      <c r="BV235" s="215"/>
      <c r="BW235" s="215"/>
      <c r="BX235" s="215"/>
      <c r="BY235" s="215"/>
      <c r="BZ235" s="215"/>
    </row>
    <row r="236" spans="8:78" x14ac:dyDescent="0.25">
      <c r="H236" s="215"/>
      <c r="I236" s="215"/>
      <c r="J236" s="215"/>
      <c r="K236" s="215"/>
      <c r="L236" s="215"/>
      <c r="M236" s="215"/>
      <c r="N236" s="215"/>
      <c r="O236" s="215"/>
      <c r="P236" s="215"/>
      <c r="Q236" s="215"/>
      <c r="R236" s="215"/>
      <c r="S236" s="215"/>
      <c r="T236" s="215"/>
      <c r="U236" s="215"/>
      <c r="V236" s="215"/>
      <c r="W236" s="215"/>
      <c r="X236" s="215"/>
      <c r="Y236" s="215"/>
      <c r="Z236" s="215"/>
      <c r="AA236" s="215"/>
      <c r="AB236" s="215"/>
      <c r="AC236" s="215"/>
      <c r="AD236" s="215"/>
      <c r="AE236" s="215"/>
      <c r="AF236" s="215"/>
      <c r="AG236" s="215"/>
      <c r="AH236" s="215"/>
      <c r="AI236" s="215"/>
      <c r="AJ236" s="215"/>
      <c r="AK236" s="215"/>
      <c r="AL236" s="215"/>
      <c r="AM236" s="215"/>
      <c r="AN236" s="215"/>
      <c r="AO236" s="215"/>
      <c r="AP236" s="215"/>
      <c r="AQ236" s="215"/>
      <c r="AR236" s="215"/>
      <c r="AS236" s="215"/>
      <c r="AT236" s="215"/>
      <c r="AU236" s="215"/>
      <c r="AV236" s="215"/>
      <c r="AW236" s="215"/>
      <c r="AX236" s="215"/>
      <c r="AY236" s="215"/>
      <c r="AZ236" s="215"/>
      <c r="BA236" s="215"/>
      <c r="BB236" s="215"/>
      <c r="BC236" s="215"/>
      <c r="BD236" s="215"/>
      <c r="BE236" s="215"/>
      <c r="BF236" s="215"/>
      <c r="BG236" s="215"/>
      <c r="BH236" s="215"/>
      <c r="BI236" s="215"/>
      <c r="BJ236" s="215"/>
      <c r="BK236" s="215"/>
      <c r="BL236" s="215"/>
      <c r="BM236" s="215"/>
      <c r="BN236" s="215"/>
      <c r="BO236" s="215"/>
      <c r="BP236" s="215"/>
      <c r="BQ236" s="215"/>
      <c r="BR236" s="215"/>
      <c r="BS236" s="215"/>
      <c r="BT236" s="215"/>
      <c r="BU236" s="215"/>
      <c r="BV236" s="215"/>
      <c r="BW236" s="215"/>
      <c r="BX236" s="215"/>
      <c r="BY236" s="215"/>
      <c r="BZ236" s="215"/>
    </row>
    <row r="237" spans="8:78" x14ac:dyDescent="0.25">
      <c r="H237" s="215"/>
      <c r="I237" s="215"/>
      <c r="J237" s="215"/>
      <c r="K237" s="215"/>
      <c r="L237" s="215"/>
      <c r="M237" s="215"/>
      <c r="N237" s="215"/>
      <c r="O237" s="215"/>
      <c r="P237" s="215"/>
      <c r="Q237" s="215"/>
      <c r="R237" s="215"/>
      <c r="S237" s="215"/>
      <c r="T237" s="215"/>
      <c r="U237" s="215"/>
      <c r="V237" s="215"/>
      <c r="W237" s="215"/>
      <c r="X237" s="215"/>
      <c r="Y237" s="215"/>
      <c r="Z237" s="215"/>
      <c r="AA237" s="215"/>
      <c r="AB237" s="215"/>
      <c r="AC237" s="215"/>
      <c r="AD237" s="215"/>
      <c r="AE237" s="215"/>
      <c r="AF237" s="215"/>
      <c r="AG237" s="215"/>
      <c r="AH237" s="215"/>
      <c r="AI237" s="215"/>
      <c r="AJ237" s="215"/>
      <c r="AK237" s="215"/>
      <c r="AL237" s="215"/>
      <c r="AM237" s="215"/>
      <c r="AN237" s="215"/>
      <c r="AO237" s="215"/>
      <c r="AP237" s="215"/>
      <c r="AQ237" s="215"/>
      <c r="AR237" s="215"/>
      <c r="AS237" s="215"/>
      <c r="AT237" s="215"/>
      <c r="AU237" s="215"/>
      <c r="AV237" s="215"/>
      <c r="AW237" s="215"/>
      <c r="AX237" s="215"/>
      <c r="AY237" s="215"/>
      <c r="AZ237" s="215"/>
      <c r="BA237" s="215"/>
      <c r="BB237" s="215"/>
      <c r="BC237" s="215"/>
      <c r="BD237" s="215"/>
      <c r="BE237" s="215"/>
      <c r="BF237" s="215"/>
      <c r="BG237" s="215"/>
      <c r="BH237" s="215"/>
      <c r="BI237" s="215"/>
      <c r="BJ237" s="215"/>
      <c r="BK237" s="215"/>
      <c r="BL237" s="215"/>
      <c r="BM237" s="215"/>
      <c r="BN237" s="215"/>
      <c r="BO237" s="215"/>
      <c r="BP237" s="215"/>
      <c r="BQ237" s="215"/>
      <c r="BR237" s="215"/>
      <c r="BS237" s="215"/>
      <c r="BT237" s="215"/>
      <c r="BU237" s="215"/>
      <c r="BV237" s="215"/>
      <c r="BW237" s="215"/>
      <c r="BX237" s="215"/>
      <c r="BY237" s="215"/>
      <c r="BZ237" s="215"/>
    </row>
    <row r="238" spans="8:78" x14ac:dyDescent="0.25">
      <c r="H238" s="215"/>
      <c r="I238" s="215"/>
      <c r="J238" s="215"/>
      <c r="K238" s="215"/>
      <c r="L238" s="215"/>
      <c r="M238" s="215"/>
      <c r="N238" s="215"/>
      <c r="O238" s="215"/>
      <c r="P238" s="215"/>
      <c r="Q238" s="215"/>
      <c r="R238" s="215"/>
      <c r="S238" s="215"/>
      <c r="T238" s="215"/>
      <c r="U238" s="215"/>
      <c r="V238" s="215"/>
      <c r="W238" s="215"/>
      <c r="X238" s="215"/>
      <c r="Y238" s="215"/>
      <c r="Z238" s="215"/>
      <c r="AA238" s="215"/>
      <c r="AB238" s="215"/>
      <c r="AC238" s="215"/>
      <c r="AD238" s="215"/>
      <c r="AE238" s="215"/>
      <c r="AF238" s="215"/>
      <c r="AG238" s="215"/>
      <c r="AH238" s="215"/>
      <c r="AI238" s="215"/>
      <c r="AJ238" s="215"/>
      <c r="AK238" s="215"/>
      <c r="AL238" s="215"/>
      <c r="AM238" s="215"/>
      <c r="AN238" s="215"/>
      <c r="AO238" s="215"/>
      <c r="AP238" s="215"/>
      <c r="AQ238" s="215"/>
      <c r="AR238" s="215"/>
      <c r="AS238" s="215"/>
      <c r="AT238" s="215"/>
      <c r="AU238" s="215"/>
      <c r="AV238" s="215"/>
      <c r="AW238" s="215"/>
      <c r="AX238" s="215"/>
      <c r="AY238" s="215"/>
      <c r="AZ238" s="215"/>
      <c r="BA238" s="215"/>
      <c r="BB238" s="215"/>
      <c r="BC238" s="215"/>
      <c r="BD238" s="215"/>
      <c r="BE238" s="215"/>
      <c r="BF238" s="215"/>
      <c r="BG238" s="215"/>
      <c r="BH238" s="215"/>
      <c r="BI238" s="215"/>
      <c r="BJ238" s="215"/>
      <c r="BK238" s="215"/>
      <c r="BL238" s="215"/>
      <c r="BM238" s="215"/>
      <c r="BN238" s="215"/>
      <c r="BO238" s="215"/>
      <c r="BP238" s="215"/>
      <c r="BQ238" s="215"/>
      <c r="BR238" s="215"/>
      <c r="BS238" s="215"/>
      <c r="BT238" s="215"/>
      <c r="BU238" s="215"/>
      <c r="BV238" s="215"/>
      <c r="BW238" s="215"/>
      <c r="BX238" s="215"/>
      <c r="BY238" s="215"/>
      <c r="BZ238" s="215"/>
    </row>
    <row r="239" spans="8:78" x14ac:dyDescent="0.25">
      <c r="H239" s="215"/>
      <c r="I239" s="215"/>
      <c r="J239" s="215"/>
      <c r="K239" s="215"/>
      <c r="L239" s="215"/>
      <c r="M239" s="215"/>
      <c r="N239" s="215"/>
      <c r="O239" s="215"/>
      <c r="P239" s="215"/>
      <c r="Q239" s="215"/>
      <c r="R239" s="215"/>
      <c r="S239" s="215"/>
      <c r="T239" s="215"/>
      <c r="U239" s="215"/>
      <c r="V239" s="215"/>
      <c r="W239" s="215"/>
      <c r="X239" s="215"/>
      <c r="Y239" s="215"/>
      <c r="Z239" s="215"/>
      <c r="AA239" s="215"/>
      <c r="AB239" s="215"/>
      <c r="AC239" s="215"/>
      <c r="AD239" s="215"/>
      <c r="AE239" s="215"/>
      <c r="AF239" s="215"/>
      <c r="AG239" s="215"/>
      <c r="AH239" s="215"/>
      <c r="AI239" s="215"/>
      <c r="AJ239" s="215"/>
      <c r="AK239" s="215"/>
      <c r="AL239" s="215"/>
      <c r="AM239" s="215"/>
      <c r="AN239" s="215"/>
      <c r="AO239" s="215"/>
      <c r="AP239" s="215"/>
      <c r="AQ239" s="215"/>
      <c r="AR239" s="215"/>
      <c r="AS239" s="215"/>
      <c r="AT239" s="215"/>
      <c r="AU239" s="215"/>
      <c r="AV239" s="215"/>
      <c r="AW239" s="215"/>
      <c r="AX239" s="215"/>
      <c r="AY239" s="215"/>
      <c r="AZ239" s="215"/>
      <c r="BA239" s="215"/>
      <c r="BB239" s="215"/>
      <c r="BC239" s="215"/>
      <c r="BD239" s="215"/>
      <c r="BE239" s="215"/>
      <c r="BF239" s="215"/>
      <c r="BG239" s="215"/>
      <c r="BH239" s="215"/>
      <c r="BI239" s="215"/>
      <c r="BJ239" s="215"/>
      <c r="BK239" s="215"/>
      <c r="BL239" s="215"/>
      <c r="BM239" s="215"/>
      <c r="BN239" s="215"/>
      <c r="BO239" s="215"/>
      <c r="BP239" s="215"/>
      <c r="BQ239" s="215"/>
      <c r="BR239" s="215"/>
      <c r="BS239" s="215"/>
      <c r="BT239" s="215"/>
      <c r="BU239" s="215"/>
      <c r="BV239" s="215"/>
      <c r="BW239" s="215"/>
      <c r="BX239" s="215"/>
      <c r="BY239" s="215"/>
      <c r="BZ239" s="215"/>
    </row>
    <row r="240" spans="8:78" x14ac:dyDescent="0.25">
      <c r="H240" s="215"/>
      <c r="I240" s="215"/>
      <c r="J240" s="215"/>
      <c r="K240" s="215"/>
      <c r="L240" s="215"/>
      <c r="M240" s="215"/>
      <c r="N240" s="215"/>
      <c r="O240" s="215"/>
      <c r="P240" s="215"/>
      <c r="Q240" s="215"/>
      <c r="R240" s="215"/>
      <c r="S240" s="215"/>
      <c r="T240" s="215"/>
      <c r="U240" s="215"/>
      <c r="V240" s="215"/>
      <c r="W240" s="215"/>
      <c r="X240" s="215"/>
      <c r="Y240" s="215"/>
      <c r="Z240" s="215"/>
      <c r="AA240" s="215"/>
      <c r="AB240" s="215"/>
      <c r="AC240" s="215"/>
      <c r="AD240" s="215"/>
      <c r="AE240" s="215"/>
      <c r="AF240" s="215"/>
      <c r="AG240" s="215"/>
      <c r="AH240" s="215"/>
      <c r="AI240" s="215"/>
      <c r="AJ240" s="215"/>
      <c r="AK240" s="215"/>
      <c r="AL240" s="215"/>
      <c r="AM240" s="215"/>
      <c r="AN240" s="215"/>
      <c r="AO240" s="215"/>
      <c r="AP240" s="215"/>
      <c r="AQ240" s="215"/>
      <c r="AR240" s="215"/>
      <c r="AS240" s="215"/>
      <c r="AT240" s="215"/>
      <c r="AU240" s="215"/>
      <c r="AV240" s="215"/>
      <c r="AW240" s="215"/>
      <c r="AX240" s="215"/>
      <c r="AY240" s="215"/>
      <c r="AZ240" s="215"/>
      <c r="BA240" s="215"/>
      <c r="BB240" s="215"/>
      <c r="BC240" s="215"/>
      <c r="BD240" s="215"/>
      <c r="BE240" s="215"/>
      <c r="BF240" s="215"/>
      <c r="BG240" s="215"/>
      <c r="BH240" s="215"/>
      <c r="BI240" s="215"/>
      <c r="BJ240" s="215"/>
      <c r="BK240" s="215"/>
      <c r="BL240" s="215"/>
      <c r="BM240" s="215"/>
      <c r="BN240" s="215"/>
      <c r="BO240" s="215"/>
      <c r="BP240" s="215"/>
      <c r="BQ240" s="215"/>
      <c r="BR240" s="215"/>
      <c r="BS240" s="215"/>
      <c r="BT240" s="215"/>
      <c r="BU240" s="215"/>
      <c r="BV240" s="215"/>
      <c r="BW240" s="215"/>
      <c r="BX240" s="215"/>
      <c r="BY240" s="215"/>
      <c r="BZ240" s="215"/>
    </row>
    <row r="241" spans="8:78" x14ac:dyDescent="0.25">
      <c r="H241" s="215"/>
      <c r="I241" s="215"/>
      <c r="J241" s="215"/>
      <c r="K241" s="215"/>
      <c r="L241" s="215"/>
      <c r="M241" s="215"/>
      <c r="N241" s="215"/>
      <c r="O241" s="215"/>
      <c r="P241" s="215"/>
      <c r="Q241" s="215"/>
      <c r="R241" s="215"/>
      <c r="S241" s="215"/>
      <c r="T241" s="215"/>
      <c r="U241" s="215"/>
      <c r="V241" s="215"/>
      <c r="W241" s="215"/>
      <c r="X241" s="215"/>
      <c r="Y241" s="215"/>
      <c r="Z241" s="215"/>
      <c r="AA241" s="215"/>
      <c r="AB241" s="215"/>
      <c r="AC241" s="215"/>
      <c r="AD241" s="215"/>
      <c r="AE241" s="215"/>
      <c r="AF241" s="215"/>
      <c r="AG241" s="215"/>
      <c r="AH241" s="215"/>
      <c r="AI241" s="215"/>
      <c r="AJ241" s="215"/>
      <c r="AK241" s="215"/>
      <c r="AL241" s="215"/>
      <c r="AM241" s="215"/>
      <c r="AN241" s="215"/>
      <c r="AO241" s="215"/>
      <c r="AP241" s="215"/>
      <c r="AQ241" s="215"/>
      <c r="AR241" s="215"/>
      <c r="AS241" s="215"/>
      <c r="AT241" s="215"/>
      <c r="AU241" s="215"/>
      <c r="AV241" s="215"/>
      <c r="AW241" s="215"/>
      <c r="AX241" s="215"/>
      <c r="AY241" s="215"/>
      <c r="AZ241" s="215"/>
      <c r="BA241" s="215"/>
      <c r="BB241" s="215"/>
      <c r="BC241" s="215"/>
      <c r="BD241" s="215"/>
      <c r="BE241" s="215"/>
      <c r="BF241" s="215"/>
      <c r="BG241" s="215"/>
      <c r="BH241" s="215"/>
      <c r="BI241" s="215"/>
      <c r="BJ241" s="215"/>
      <c r="BK241" s="215"/>
      <c r="BL241" s="215"/>
      <c r="BM241" s="215"/>
      <c r="BN241" s="215"/>
      <c r="BO241" s="215"/>
      <c r="BP241" s="215"/>
      <c r="BQ241" s="215"/>
      <c r="BR241" s="215"/>
      <c r="BS241" s="215"/>
      <c r="BT241" s="215"/>
      <c r="BU241" s="215"/>
      <c r="BV241" s="215"/>
      <c r="BW241" s="215"/>
      <c r="BX241" s="215"/>
      <c r="BY241" s="215"/>
      <c r="BZ241" s="215"/>
    </row>
    <row r="242" spans="8:78" x14ac:dyDescent="0.25">
      <c r="H242" s="215"/>
      <c r="I242" s="215"/>
      <c r="J242" s="215"/>
      <c r="K242" s="215"/>
      <c r="L242" s="215"/>
      <c r="M242" s="215"/>
      <c r="N242" s="215"/>
      <c r="O242" s="215"/>
      <c r="P242" s="215"/>
      <c r="Q242" s="215"/>
      <c r="R242" s="215"/>
      <c r="S242" s="215"/>
      <c r="T242" s="215"/>
      <c r="U242" s="215"/>
      <c r="V242" s="215"/>
      <c r="W242" s="215"/>
      <c r="X242" s="215"/>
      <c r="Y242" s="215"/>
      <c r="Z242" s="215"/>
      <c r="AA242" s="215"/>
      <c r="AB242" s="215"/>
      <c r="AC242" s="215"/>
      <c r="AD242" s="215"/>
      <c r="AE242" s="215"/>
      <c r="AF242" s="215"/>
      <c r="AG242" s="215"/>
      <c r="AH242" s="215"/>
      <c r="AI242" s="215"/>
      <c r="AJ242" s="215"/>
      <c r="AK242" s="215"/>
      <c r="AL242" s="215"/>
      <c r="AM242" s="215"/>
      <c r="AN242" s="215"/>
      <c r="AO242" s="215"/>
      <c r="AP242" s="215"/>
      <c r="AQ242" s="215"/>
      <c r="AR242" s="215"/>
      <c r="AS242" s="215"/>
      <c r="AT242" s="215"/>
      <c r="AU242" s="215"/>
      <c r="AV242" s="215"/>
      <c r="AW242" s="215"/>
      <c r="AX242" s="215"/>
      <c r="AY242" s="215"/>
      <c r="AZ242" s="215"/>
      <c r="BA242" s="215"/>
      <c r="BB242" s="215"/>
      <c r="BC242" s="215"/>
      <c r="BD242" s="215"/>
      <c r="BE242" s="215"/>
      <c r="BF242" s="215"/>
      <c r="BG242" s="215"/>
      <c r="BH242" s="215"/>
      <c r="BI242" s="215"/>
      <c r="BJ242" s="215"/>
      <c r="BK242" s="215"/>
      <c r="BL242" s="215"/>
      <c r="BM242" s="215"/>
      <c r="BN242" s="215"/>
      <c r="BO242" s="215"/>
      <c r="BP242" s="215"/>
      <c r="BQ242" s="215"/>
      <c r="BR242" s="215"/>
      <c r="BS242" s="215"/>
      <c r="BT242" s="215"/>
      <c r="BU242" s="215"/>
      <c r="BV242" s="215"/>
      <c r="BW242" s="215"/>
      <c r="BX242" s="215"/>
      <c r="BY242" s="215"/>
      <c r="BZ242" s="215"/>
    </row>
    <row r="243" spans="8:78" x14ac:dyDescent="0.25">
      <c r="H243" s="215"/>
      <c r="I243" s="215"/>
      <c r="J243" s="215"/>
      <c r="K243" s="215"/>
      <c r="L243" s="215"/>
      <c r="M243" s="215"/>
      <c r="N243" s="215"/>
      <c r="O243" s="215"/>
      <c r="P243" s="215"/>
      <c r="Q243" s="215"/>
      <c r="R243" s="215"/>
      <c r="S243" s="215"/>
      <c r="T243" s="215"/>
      <c r="U243" s="215"/>
      <c r="V243" s="215"/>
      <c r="W243" s="215"/>
      <c r="X243" s="215"/>
      <c r="Y243" s="215"/>
      <c r="Z243" s="215"/>
      <c r="AA243" s="215"/>
      <c r="AB243" s="215"/>
      <c r="AC243" s="215"/>
      <c r="AD243" s="215"/>
      <c r="AE243" s="215"/>
      <c r="AF243" s="215"/>
      <c r="AG243" s="215"/>
      <c r="AH243" s="215"/>
      <c r="AI243" s="215"/>
      <c r="AJ243" s="215"/>
      <c r="AK243" s="215"/>
      <c r="AL243" s="215"/>
      <c r="AM243" s="215"/>
      <c r="AN243" s="215"/>
      <c r="AO243" s="215"/>
      <c r="AP243" s="215"/>
      <c r="AQ243" s="215"/>
      <c r="AR243" s="215"/>
      <c r="AS243" s="215"/>
      <c r="AT243" s="215"/>
      <c r="AU243" s="215"/>
      <c r="AV243" s="215"/>
      <c r="AW243" s="215"/>
      <c r="AX243" s="215"/>
      <c r="AY243" s="215"/>
      <c r="AZ243" s="215"/>
      <c r="BA243" s="215"/>
      <c r="BB243" s="215"/>
      <c r="BC243" s="215"/>
      <c r="BD243" s="215"/>
      <c r="BE243" s="215"/>
      <c r="BF243" s="215"/>
      <c r="BG243" s="215"/>
      <c r="BH243" s="215"/>
      <c r="BI243" s="215"/>
      <c r="BJ243" s="215"/>
      <c r="BK243" s="215"/>
      <c r="BL243" s="215"/>
      <c r="BM243" s="215"/>
      <c r="BN243" s="215"/>
      <c r="BO243" s="215"/>
      <c r="BP243" s="215"/>
      <c r="BQ243" s="215"/>
      <c r="BR243" s="215"/>
      <c r="BS243" s="215"/>
      <c r="BT243" s="215"/>
      <c r="BU243" s="215"/>
      <c r="BV243" s="215"/>
      <c r="BW243" s="215"/>
      <c r="BX243" s="215"/>
      <c r="BY243" s="215"/>
      <c r="BZ243" s="215"/>
    </row>
    <row r="244" spans="8:78" x14ac:dyDescent="0.25">
      <c r="H244" s="215"/>
      <c r="I244" s="215"/>
      <c r="J244" s="215"/>
      <c r="K244" s="215"/>
      <c r="L244" s="215"/>
      <c r="M244" s="215"/>
      <c r="N244" s="215"/>
      <c r="O244" s="215"/>
      <c r="P244" s="215"/>
      <c r="Q244" s="215"/>
      <c r="R244" s="215"/>
      <c r="S244" s="215"/>
      <c r="T244" s="215"/>
      <c r="U244" s="215"/>
      <c r="V244" s="215"/>
      <c r="W244" s="215"/>
      <c r="X244" s="215"/>
      <c r="Y244" s="215"/>
      <c r="Z244" s="215"/>
      <c r="AA244" s="215"/>
      <c r="AB244" s="215"/>
      <c r="AC244" s="215"/>
      <c r="AD244" s="215"/>
      <c r="AE244" s="215"/>
      <c r="AF244" s="215"/>
      <c r="AG244" s="215"/>
      <c r="AH244" s="215"/>
      <c r="AI244" s="215"/>
      <c r="AJ244" s="215"/>
      <c r="AK244" s="215"/>
      <c r="AL244" s="215"/>
      <c r="AM244" s="215"/>
      <c r="AN244" s="215"/>
      <c r="AO244" s="215"/>
      <c r="AP244" s="215"/>
      <c r="AQ244" s="215"/>
      <c r="AR244" s="215"/>
      <c r="AS244" s="215"/>
      <c r="AT244" s="215"/>
      <c r="AU244" s="215"/>
      <c r="AV244" s="215"/>
      <c r="AW244" s="215"/>
      <c r="AX244" s="215"/>
      <c r="AY244" s="215"/>
      <c r="AZ244" s="215"/>
      <c r="BA244" s="215"/>
      <c r="BB244" s="215"/>
      <c r="BC244" s="215"/>
      <c r="BD244" s="215"/>
      <c r="BE244" s="215"/>
      <c r="BF244" s="215"/>
      <c r="BG244" s="215"/>
      <c r="BH244" s="215"/>
      <c r="BI244" s="215"/>
      <c r="BJ244" s="215"/>
      <c r="BK244" s="215"/>
      <c r="BL244" s="215"/>
      <c r="BM244" s="215"/>
      <c r="BN244" s="215"/>
      <c r="BO244" s="215"/>
      <c r="BP244" s="215"/>
      <c r="BQ244" s="215"/>
      <c r="BR244" s="215"/>
      <c r="BS244" s="215"/>
      <c r="BT244" s="215"/>
      <c r="BU244" s="215"/>
      <c r="BV244" s="215"/>
      <c r="BW244" s="215"/>
      <c r="BX244" s="215"/>
      <c r="BY244" s="215"/>
      <c r="BZ244" s="215"/>
    </row>
    <row r="245" spans="8:78" x14ac:dyDescent="0.25">
      <c r="H245" s="215"/>
      <c r="I245" s="215"/>
      <c r="J245" s="215"/>
      <c r="K245" s="215"/>
      <c r="L245" s="215"/>
      <c r="M245" s="215"/>
      <c r="N245" s="215"/>
      <c r="O245" s="215"/>
      <c r="P245" s="215"/>
      <c r="Q245" s="215"/>
      <c r="R245" s="215"/>
      <c r="S245" s="215"/>
      <c r="T245" s="215"/>
      <c r="U245" s="215"/>
      <c r="V245" s="215"/>
      <c r="W245" s="215"/>
      <c r="X245" s="215"/>
      <c r="Y245" s="215"/>
      <c r="Z245" s="215"/>
      <c r="AA245" s="215"/>
      <c r="AB245" s="215"/>
      <c r="AC245" s="215"/>
      <c r="AD245" s="215"/>
      <c r="AE245" s="215"/>
      <c r="AF245" s="215"/>
      <c r="AG245" s="215"/>
      <c r="AH245" s="215"/>
      <c r="AI245" s="215"/>
      <c r="AJ245" s="215"/>
      <c r="AK245" s="215"/>
      <c r="AL245" s="215"/>
      <c r="AM245" s="215"/>
      <c r="AN245" s="215"/>
      <c r="AO245" s="215"/>
      <c r="AP245" s="215"/>
      <c r="AQ245" s="215"/>
      <c r="AR245" s="215"/>
      <c r="AS245" s="215"/>
      <c r="AT245" s="215"/>
      <c r="AU245" s="215"/>
      <c r="AV245" s="215"/>
      <c r="AW245" s="215"/>
      <c r="AX245" s="215"/>
      <c r="AY245" s="215"/>
      <c r="AZ245" s="215"/>
      <c r="BA245" s="215"/>
      <c r="BB245" s="215"/>
      <c r="BC245" s="215"/>
      <c r="BD245" s="215"/>
      <c r="BE245" s="215"/>
      <c r="BF245" s="215"/>
      <c r="BG245" s="215"/>
      <c r="BH245" s="215"/>
      <c r="BI245" s="215"/>
      <c r="BJ245" s="215"/>
      <c r="BK245" s="215"/>
      <c r="BL245" s="215"/>
      <c r="BM245" s="215"/>
      <c r="BN245" s="215"/>
      <c r="BO245" s="215"/>
      <c r="BP245" s="215"/>
      <c r="BQ245" s="215"/>
      <c r="BR245" s="215"/>
      <c r="BS245" s="215"/>
      <c r="BT245" s="215"/>
      <c r="BU245" s="215"/>
      <c r="BV245" s="215"/>
      <c r="BW245" s="215"/>
      <c r="BX245" s="215"/>
      <c r="BY245" s="215"/>
      <c r="BZ245" s="215"/>
    </row>
    <row r="246" spans="8:78" x14ac:dyDescent="0.25">
      <c r="H246" s="215"/>
      <c r="I246" s="215"/>
      <c r="J246" s="215"/>
      <c r="K246" s="215"/>
      <c r="L246" s="215"/>
      <c r="M246" s="215"/>
      <c r="N246" s="215"/>
      <c r="O246" s="215"/>
      <c r="P246" s="215"/>
      <c r="Q246" s="215"/>
      <c r="R246" s="215"/>
      <c r="S246" s="215"/>
      <c r="T246" s="215"/>
      <c r="U246" s="215"/>
      <c r="V246" s="215"/>
      <c r="W246" s="215"/>
      <c r="X246" s="215"/>
      <c r="Y246" s="215"/>
      <c r="Z246" s="215"/>
      <c r="AA246" s="215"/>
      <c r="AB246" s="215"/>
      <c r="AC246" s="215"/>
      <c r="AD246" s="215"/>
      <c r="AE246" s="215"/>
      <c r="AF246" s="215"/>
      <c r="AG246" s="215"/>
      <c r="AH246" s="215"/>
      <c r="AI246" s="215"/>
      <c r="AJ246" s="215"/>
      <c r="AK246" s="215"/>
      <c r="AL246" s="215"/>
      <c r="AM246" s="215"/>
      <c r="AN246" s="215"/>
      <c r="AO246" s="215"/>
      <c r="AP246" s="215"/>
      <c r="AQ246" s="215"/>
      <c r="AR246" s="215"/>
      <c r="AS246" s="215"/>
      <c r="AT246" s="215"/>
      <c r="AU246" s="215"/>
      <c r="AV246" s="215"/>
      <c r="AW246" s="215"/>
      <c r="AX246" s="215"/>
      <c r="AY246" s="215"/>
      <c r="AZ246" s="215"/>
      <c r="BA246" s="215"/>
      <c r="BB246" s="215"/>
      <c r="BC246" s="215"/>
      <c r="BD246" s="215"/>
      <c r="BE246" s="215"/>
      <c r="BF246" s="215"/>
      <c r="BG246" s="215"/>
      <c r="BH246" s="215"/>
      <c r="BI246" s="215"/>
      <c r="BJ246" s="215"/>
      <c r="BK246" s="215"/>
      <c r="BL246" s="215"/>
      <c r="BM246" s="215"/>
      <c r="BN246" s="215"/>
      <c r="BO246" s="215"/>
      <c r="BP246" s="215"/>
      <c r="BQ246" s="215"/>
      <c r="BR246" s="215"/>
      <c r="BS246" s="215"/>
      <c r="BT246" s="215"/>
      <c r="BU246" s="215"/>
      <c r="BV246" s="215"/>
      <c r="BW246" s="215"/>
      <c r="BX246" s="215"/>
      <c r="BY246" s="215"/>
      <c r="BZ246" s="215"/>
    </row>
    <row r="247" spans="8:78" x14ac:dyDescent="0.25">
      <c r="H247" s="215"/>
      <c r="I247" s="215"/>
      <c r="J247" s="215"/>
      <c r="K247" s="215"/>
      <c r="L247" s="215"/>
      <c r="M247" s="215"/>
      <c r="N247" s="215"/>
      <c r="O247" s="215"/>
      <c r="P247" s="215"/>
      <c r="Q247" s="215"/>
      <c r="R247" s="215"/>
      <c r="S247" s="215"/>
      <c r="T247" s="215"/>
      <c r="U247" s="215"/>
      <c r="V247" s="215"/>
      <c r="W247" s="215"/>
      <c r="X247" s="215"/>
      <c r="Y247" s="215"/>
      <c r="Z247" s="215"/>
      <c r="AA247" s="215"/>
      <c r="AB247" s="215"/>
      <c r="AC247" s="215"/>
      <c r="AD247" s="215"/>
      <c r="AE247" s="215"/>
      <c r="AF247" s="215"/>
      <c r="AG247" s="215"/>
      <c r="AH247" s="215"/>
      <c r="AI247" s="215"/>
      <c r="AJ247" s="215"/>
      <c r="AK247" s="215"/>
      <c r="AL247" s="215"/>
      <c r="AM247" s="215"/>
      <c r="AN247" s="215"/>
      <c r="AO247" s="215"/>
      <c r="AP247" s="215"/>
      <c r="AQ247" s="215"/>
      <c r="AR247" s="215"/>
      <c r="AS247" s="215"/>
      <c r="AT247" s="215"/>
      <c r="AU247" s="215"/>
      <c r="AV247" s="215"/>
      <c r="AW247" s="215"/>
      <c r="AX247" s="215"/>
      <c r="AY247" s="215"/>
      <c r="AZ247" s="215"/>
      <c r="BA247" s="215"/>
      <c r="BB247" s="215"/>
      <c r="BC247" s="215"/>
      <c r="BD247" s="215"/>
      <c r="BE247" s="215"/>
      <c r="BF247" s="215"/>
      <c r="BG247" s="215"/>
      <c r="BH247" s="215"/>
      <c r="BI247" s="215"/>
      <c r="BJ247" s="215"/>
      <c r="BK247" s="215"/>
      <c r="BL247" s="215"/>
      <c r="BM247" s="215"/>
      <c r="BN247" s="215"/>
      <c r="BO247" s="215"/>
      <c r="BP247" s="215"/>
      <c r="BQ247" s="215"/>
      <c r="BR247" s="215"/>
      <c r="BS247" s="215"/>
      <c r="BT247" s="215"/>
      <c r="BU247" s="215"/>
      <c r="BV247" s="215"/>
      <c r="BW247" s="215"/>
      <c r="BX247" s="215"/>
      <c r="BY247" s="215"/>
      <c r="BZ247" s="215"/>
    </row>
    <row r="248" spans="8:78" x14ac:dyDescent="0.25">
      <c r="H248" s="215"/>
      <c r="I248" s="215"/>
      <c r="J248" s="215"/>
      <c r="K248" s="215"/>
      <c r="L248" s="215"/>
      <c r="M248" s="215"/>
      <c r="N248" s="215"/>
      <c r="O248" s="215"/>
      <c r="P248" s="215"/>
      <c r="Q248" s="215"/>
      <c r="R248" s="215"/>
      <c r="S248" s="215"/>
      <c r="T248" s="215"/>
      <c r="U248" s="215"/>
      <c r="V248" s="215"/>
      <c r="W248" s="215"/>
      <c r="X248" s="215"/>
      <c r="Y248" s="215"/>
      <c r="Z248" s="215"/>
      <c r="AA248" s="215"/>
      <c r="AB248" s="215"/>
      <c r="AC248" s="215"/>
      <c r="AD248" s="215"/>
      <c r="AE248" s="215"/>
      <c r="AF248" s="215"/>
      <c r="AG248" s="215"/>
      <c r="AH248" s="215"/>
      <c r="AI248" s="215"/>
      <c r="AJ248" s="215"/>
      <c r="AK248" s="215"/>
      <c r="AL248" s="215"/>
      <c r="AM248" s="215"/>
      <c r="AN248" s="215"/>
      <c r="AO248" s="215"/>
      <c r="AP248" s="215"/>
      <c r="AQ248" s="215"/>
      <c r="AR248" s="215"/>
      <c r="AS248" s="215"/>
      <c r="AT248" s="215"/>
      <c r="AU248" s="215"/>
      <c r="AV248" s="215"/>
      <c r="AW248" s="215"/>
      <c r="AX248" s="215"/>
      <c r="AY248" s="215"/>
      <c r="AZ248" s="215"/>
      <c r="BA248" s="215"/>
      <c r="BB248" s="215"/>
      <c r="BC248" s="215"/>
      <c r="BD248" s="215"/>
      <c r="BE248" s="215"/>
      <c r="BF248" s="215"/>
      <c r="BG248" s="215"/>
      <c r="BH248" s="215"/>
      <c r="BI248" s="215"/>
      <c r="BJ248" s="215"/>
      <c r="BK248" s="215"/>
      <c r="BL248" s="215"/>
      <c r="BM248" s="215"/>
      <c r="BN248" s="215"/>
      <c r="BO248" s="215"/>
      <c r="BP248" s="215"/>
      <c r="BQ248" s="215"/>
      <c r="BR248" s="215"/>
      <c r="BS248" s="215"/>
      <c r="BT248" s="215"/>
      <c r="BU248" s="215"/>
      <c r="BV248" s="215"/>
      <c r="BW248" s="215"/>
      <c r="BX248" s="215"/>
      <c r="BY248" s="215"/>
      <c r="BZ248" s="215"/>
    </row>
    <row r="249" spans="8:78" x14ac:dyDescent="0.25">
      <c r="H249" s="215"/>
      <c r="I249" s="215"/>
      <c r="J249" s="215"/>
      <c r="K249" s="215"/>
      <c r="L249" s="215"/>
      <c r="M249" s="215"/>
      <c r="N249" s="215"/>
      <c r="O249" s="215"/>
      <c r="P249" s="215"/>
      <c r="Q249" s="215"/>
      <c r="R249" s="215"/>
      <c r="S249" s="215"/>
      <c r="T249" s="215"/>
      <c r="U249" s="215"/>
      <c r="V249" s="215"/>
      <c r="W249" s="215"/>
      <c r="X249" s="215"/>
      <c r="Y249" s="215"/>
      <c r="Z249" s="215"/>
      <c r="AA249" s="215"/>
      <c r="AB249" s="215"/>
      <c r="AC249" s="215"/>
      <c r="AD249" s="215"/>
      <c r="AE249" s="215"/>
      <c r="AF249" s="215"/>
      <c r="AG249" s="215"/>
      <c r="AH249" s="215"/>
      <c r="AI249" s="215"/>
      <c r="AJ249" s="215"/>
      <c r="AK249" s="215"/>
      <c r="AL249" s="215"/>
      <c r="AM249" s="215"/>
      <c r="AN249" s="215"/>
      <c r="AO249" s="215"/>
      <c r="AP249" s="215"/>
      <c r="AQ249" s="215"/>
      <c r="AR249" s="215"/>
      <c r="AS249" s="215"/>
      <c r="AT249" s="215"/>
      <c r="AU249" s="215"/>
      <c r="AV249" s="215"/>
      <c r="AW249" s="215"/>
      <c r="AX249" s="215"/>
      <c r="AY249" s="215"/>
      <c r="AZ249" s="215"/>
      <c r="BA249" s="215"/>
      <c r="BB249" s="215"/>
      <c r="BC249" s="215"/>
      <c r="BD249" s="215"/>
      <c r="BE249" s="215"/>
      <c r="BF249" s="215"/>
      <c r="BG249" s="215"/>
      <c r="BH249" s="215"/>
      <c r="BI249" s="215"/>
      <c r="BJ249" s="215"/>
      <c r="BK249" s="215"/>
      <c r="BL249" s="215"/>
      <c r="BM249" s="215"/>
      <c r="BN249" s="215"/>
      <c r="BO249" s="215"/>
      <c r="BP249" s="215"/>
      <c r="BQ249" s="215"/>
      <c r="BR249" s="215"/>
      <c r="BS249" s="215"/>
      <c r="BT249" s="215"/>
      <c r="BU249" s="215"/>
      <c r="BV249" s="215"/>
      <c r="BW249" s="215"/>
      <c r="BX249" s="215"/>
      <c r="BY249" s="215"/>
      <c r="BZ249" s="215"/>
    </row>
    <row r="250" spans="8:78" x14ac:dyDescent="0.25">
      <c r="H250" s="215"/>
      <c r="I250" s="215"/>
      <c r="J250" s="215"/>
      <c r="K250" s="215"/>
      <c r="L250" s="215"/>
      <c r="M250" s="215"/>
      <c r="N250" s="215"/>
      <c r="O250" s="215"/>
      <c r="P250" s="215"/>
      <c r="Q250" s="215"/>
      <c r="R250" s="215"/>
      <c r="S250" s="215"/>
      <c r="T250" s="215"/>
      <c r="U250" s="215"/>
      <c r="V250" s="215"/>
      <c r="W250" s="215"/>
      <c r="X250" s="215"/>
      <c r="Y250" s="215"/>
      <c r="Z250" s="215"/>
      <c r="AA250" s="215"/>
      <c r="AB250" s="215"/>
      <c r="AC250" s="215"/>
      <c r="AD250" s="215"/>
      <c r="AE250" s="215"/>
      <c r="AF250" s="215"/>
      <c r="AG250" s="215"/>
      <c r="AH250" s="215"/>
      <c r="AI250" s="215"/>
      <c r="AJ250" s="215"/>
      <c r="AK250" s="215"/>
      <c r="AL250" s="215"/>
      <c r="AM250" s="215"/>
      <c r="AN250" s="215"/>
      <c r="AO250" s="215"/>
      <c r="AP250" s="215"/>
      <c r="AQ250" s="215"/>
      <c r="AR250" s="215"/>
      <c r="AS250" s="215"/>
      <c r="AT250" s="215"/>
      <c r="AU250" s="215"/>
      <c r="AV250" s="215"/>
      <c r="AW250" s="215"/>
      <c r="AX250" s="215"/>
      <c r="AY250" s="215"/>
      <c r="AZ250" s="215"/>
      <c r="BA250" s="215"/>
      <c r="BB250" s="215"/>
      <c r="BC250" s="215"/>
      <c r="BD250" s="215"/>
      <c r="BE250" s="215"/>
      <c r="BF250" s="215"/>
      <c r="BG250" s="215"/>
      <c r="BH250" s="215"/>
      <c r="BI250" s="215"/>
      <c r="BJ250" s="215"/>
      <c r="BK250" s="215"/>
      <c r="BL250" s="215"/>
      <c r="BM250" s="215"/>
      <c r="BN250" s="215"/>
      <c r="BO250" s="215"/>
      <c r="BP250" s="215"/>
      <c r="BQ250" s="215"/>
      <c r="BR250" s="215"/>
      <c r="BS250" s="215"/>
      <c r="BT250" s="215"/>
      <c r="BU250" s="215"/>
      <c r="BV250" s="215"/>
      <c r="BW250" s="215"/>
      <c r="BX250" s="215"/>
      <c r="BY250" s="215"/>
      <c r="BZ250" s="215"/>
    </row>
    <row r="251" spans="8:78" x14ac:dyDescent="0.25">
      <c r="H251" s="215"/>
      <c r="I251" s="215"/>
      <c r="J251" s="215"/>
      <c r="K251" s="215"/>
      <c r="L251" s="215"/>
      <c r="M251" s="215"/>
      <c r="N251" s="215"/>
      <c r="O251" s="215"/>
      <c r="P251" s="215"/>
      <c r="Q251" s="215"/>
      <c r="R251" s="215"/>
      <c r="S251" s="215"/>
      <c r="T251" s="215"/>
      <c r="U251" s="215"/>
      <c r="V251" s="215"/>
      <c r="W251" s="215"/>
      <c r="X251" s="215"/>
      <c r="Y251" s="215"/>
      <c r="Z251" s="215"/>
      <c r="AA251" s="215"/>
      <c r="AB251" s="215"/>
      <c r="AC251" s="215"/>
      <c r="AD251" s="215"/>
      <c r="AE251" s="215"/>
      <c r="AF251" s="215"/>
      <c r="AG251" s="215"/>
      <c r="AH251" s="215"/>
      <c r="AI251" s="215"/>
      <c r="AJ251" s="215"/>
      <c r="AK251" s="215"/>
      <c r="AL251" s="215"/>
      <c r="AM251" s="215"/>
      <c r="AN251" s="215"/>
      <c r="AO251" s="215"/>
      <c r="AP251" s="215"/>
      <c r="AQ251" s="215"/>
      <c r="AR251" s="215"/>
      <c r="AS251" s="215"/>
      <c r="AT251" s="215"/>
      <c r="AU251" s="215"/>
      <c r="AV251" s="215"/>
      <c r="AW251" s="215"/>
      <c r="AX251" s="215"/>
      <c r="AY251" s="215"/>
      <c r="AZ251" s="215"/>
      <c r="BA251" s="215"/>
      <c r="BB251" s="215"/>
      <c r="BC251" s="215"/>
      <c r="BD251" s="215"/>
      <c r="BE251" s="215"/>
      <c r="BF251" s="215"/>
      <c r="BG251" s="215"/>
      <c r="BH251" s="215"/>
      <c r="BI251" s="215"/>
      <c r="BJ251" s="215"/>
      <c r="BK251" s="215"/>
      <c r="BL251" s="215"/>
      <c r="BM251" s="215"/>
      <c r="BN251" s="215"/>
      <c r="BO251" s="215"/>
      <c r="BP251" s="215"/>
      <c r="BQ251" s="215"/>
      <c r="BR251" s="215"/>
      <c r="BS251" s="215"/>
      <c r="BT251" s="215"/>
      <c r="BU251" s="215"/>
      <c r="BV251" s="215"/>
      <c r="BW251" s="215"/>
      <c r="BX251" s="215"/>
      <c r="BY251" s="215"/>
      <c r="BZ251" s="215"/>
    </row>
    <row r="252" spans="8:78" x14ac:dyDescent="0.25">
      <c r="H252" s="215"/>
      <c r="I252" s="215"/>
      <c r="J252" s="215"/>
      <c r="K252" s="215"/>
      <c r="L252" s="215"/>
      <c r="M252" s="215"/>
      <c r="N252" s="215"/>
      <c r="O252" s="215"/>
      <c r="P252" s="215"/>
      <c r="Q252" s="215"/>
      <c r="R252" s="215"/>
      <c r="S252" s="215"/>
      <c r="T252" s="215"/>
      <c r="U252" s="215"/>
      <c r="V252" s="215"/>
      <c r="W252" s="215"/>
      <c r="X252" s="215"/>
      <c r="Y252" s="215"/>
      <c r="Z252" s="215"/>
      <c r="AA252" s="215"/>
      <c r="AB252" s="215"/>
      <c r="AC252" s="215"/>
      <c r="AD252" s="215"/>
      <c r="AE252" s="215"/>
      <c r="AF252" s="215"/>
      <c r="AG252" s="215"/>
      <c r="AH252" s="215"/>
      <c r="AI252" s="215"/>
      <c r="AJ252" s="215"/>
      <c r="AK252" s="215"/>
      <c r="AL252" s="215"/>
      <c r="AM252" s="215"/>
      <c r="AN252" s="215"/>
      <c r="AO252" s="215"/>
      <c r="AP252" s="215"/>
      <c r="AQ252" s="215"/>
      <c r="AR252" s="215"/>
      <c r="AS252" s="215"/>
      <c r="AT252" s="215"/>
      <c r="AU252" s="215"/>
      <c r="AV252" s="215"/>
      <c r="AW252" s="215"/>
      <c r="AX252" s="215"/>
      <c r="AY252" s="215"/>
      <c r="AZ252" s="215"/>
      <c r="BA252" s="215"/>
      <c r="BB252" s="215"/>
      <c r="BC252" s="215"/>
      <c r="BD252" s="215"/>
      <c r="BE252" s="215"/>
      <c r="BF252" s="215"/>
      <c r="BG252" s="215"/>
      <c r="BH252" s="215"/>
      <c r="BI252" s="215"/>
      <c r="BJ252" s="215"/>
      <c r="BK252" s="215"/>
      <c r="BL252" s="215"/>
      <c r="BM252" s="215"/>
      <c r="BN252" s="215"/>
      <c r="BO252" s="215"/>
      <c r="BP252" s="215"/>
      <c r="BQ252" s="215"/>
      <c r="BR252" s="215"/>
      <c r="BS252" s="215"/>
      <c r="BT252" s="215"/>
      <c r="BU252" s="215"/>
      <c r="BV252" s="215"/>
      <c r="BW252" s="215"/>
      <c r="BX252" s="215"/>
      <c r="BY252" s="215"/>
      <c r="BZ252" s="215"/>
    </row>
    <row r="253" spans="8:78" x14ac:dyDescent="0.25">
      <c r="H253" s="215"/>
      <c r="I253" s="215"/>
      <c r="J253" s="215"/>
      <c r="K253" s="215"/>
      <c r="L253" s="215"/>
      <c r="M253" s="215"/>
      <c r="N253" s="215"/>
      <c r="O253" s="215"/>
      <c r="P253" s="215"/>
      <c r="Q253" s="215"/>
      <c r="R253" s="215"/>
      <c r="S253" s="215"/>
      <c r="T253" s="215"/>
      <c r="U253" s="215"/>
      <c r="V253" s="215"/>
      <c r="W253" s="215"/>
      <c r="X253" s="215"/>
      <c r="Y253" s="215"/>
      <c r="Z253" s="215"/>
      <c r="AA253" s="215"/>
      <c r="AB253" s="215"/>
      <c r="AC253" s="215"/>
      <c r="AD253" s="215"/>
      <c r="AE253" s="215"/>
      <c r="AF253" s="215"/>
      <c r="AG253" s="215"/>
      <c r="AH253" s="215"/>
      <c r="AI253" s="215"/>
      <c r="AJ253" s="215"/>
      <c r="AK253" s="215"/>
      <c r="AL253" s="215"/>
      <c r="AM253" s="215"/>
      <c r="AN253" s="215"/>
      <c r="AO253" s="215"/>
      <c r="AP253" s="215"/>
      <c r="AQ253" s="215"/>
      <c r="AR253" s="215"/>
      <c r="AS253" s="215"/>
      <c r="AT253" s="215"/>
      <c r="AU253" s="215"/>
      <c r="AV253" s="215"/>
      <c r="AW253" s="215"/>
      <c r="AX253" s="215"/>
      <c r="AY253" s="215"/>
      <c r="AZ253" s="215"/>
      <c r="BA253" s="215"/>
      <c r="BB253" s="215"/>
      <c r="BC253" s="215"/>
      <c r="BD253" s="215"/>
      <c r="BE253" s="215"/>
      <c r="BF253" s="215"/>
      <c r="BG253" s="215"/>
      <c r="BH253" s="215"/>
      <c r="BI253" s="215"/>
      <c r="BJ253" s="215"/>
      <c r="BK253" s="215"/>
      <c r="BL253" s="215"/>
      <c r="BM253" s="215"/>
      <c r="BN253" s="215"/>
      <c r="BO253" s="215"/>
      <c r="BP253" s="215"/>
      <c r="BQ253" s="215"/>
      <c r="BR253" s="215"/>
      <c r="BS253" s="215"/>
      <c r="BT253" s="215"/>
      <c r="BU253" s="215"/>
      <c r="BV253" s="215"/>
      <c r="BW253" s="215"/>
      <c r="BX253" s="215"/>
      <c r="BY253" s="215"/>
      <c r="BZ253" s="215"/>
    </row>
    <row r="254" spans="8:78" x14ac:dyDescent="0.25">
      <c r="H254" s="215"/>
      <c r="I254" s="215"/>
      <c r="J254" s="215"/>
      <c r="K254" s="215"/>
      <c r="L254" s="215"/>
      <c r="M254" s="215"/>
      <c r="N254" s="215"/>
      <c r="O254" s="215"/>
      <c r="P254" s="215"/>
      <c r="Q254" s="215"/>
      <c r="R254" s="215"/>
      <c r="S254" s="215"/>
      <c r="T254" s="215"/>
      <c r="U254" s="215"/>
      <c r="V254" s="215"/>
      <c r="W254" s="215"/>
      <c r="X254" s="215"/>
      <c r="Y254" s="215"/>
      <c r="Z254" s="215"/>
      <c r="AA254" s="215"/>
      <c r="AB254" s="215"/>
      <c r="AC254" s="215"/>
      <c r="AD254" s="215"/>
      <c r="AE254" s="215"/>
      <c r="AF254" s="215"/>
      <c r="AG254" s="215"/>
      <c r="AH254" s="215"/>
      <c r="AI254" s="215"/>
      <c r="AJ254" s="215"/>
      <c r="AK254" s="215"/>
      <c r="AL254" s="215"/>
      <c r="AM254" s="215"/>
      <c r="AN254" s="215"/>
      <c r="AO254" s="215"/>
      <c r="AP254" s="215"/>
      <c r="AQ254" s="215"/>
      <c r="AR254" s="215"/>
      <c r="AS254" s="215"/>
      <c r="AT254" s="215"/>
      <c r="AU254" s="215"/>
      <c r="AV254" s="215"/>
      <c r="AW254" s="215"/>
      <c r="AX254" s="215"/>
      <c r="AY254" s="215"/>
      <c r="AZ254" s="215"/>
      <c r="BA254" s="215"/>
      <c r="BB254" s="215"/>
      <c r="BC254" s="215"/>
      <c r="BD254" s="215"/>
      <c r="BE254" s="215"/>
      <c r="BF254" s="215"/>
      <c r="BG254" s="215"/>
      <c r="BH254" s="215"/>
      <c r="BI254" s="215"/>
      <c r="BJ254" s="215"/>
      <c r="BK254" s="215"/>
      <c r="BL254" s="215"/>
      <c r="BM254" s="215"/>
      <c r="BN254" s="215"/>
      <c r="BO254" s="215"/>
      <c r="BP254" s="215"/>
      <c r="BQ254" s="215"/>
      <c r="BR254" s="215"/>
      <c r="BS254" s="215"/>
      <c r="BT254" s="215"/>
      <c r="BU254" s="215"/>
      <c r="BV254" s="215"/>
      <c r="BW254" s="215"/>
      <c r="BX254" s="215"/>
      <c r="BY254" s="215"/>
      <c r="BZ254" s="215"/>
    </row>
    <row r="255" spans="8:78" x14ac:dyDescent="0.25">
      <c r="H255" s="215"/>
      <c r="I255" s="215"/>
      <c r="J255" s="215"/>
      <c r="K255" s="215"/>
      <c r="L255" s="215"/>
      <c r="M255" s="215"/>
      <c r="N255" s="215"/>
      <c r="O255" s="215"/>
      <c r="P255" s="215"/>
      <c r="Q255" s="215"/>
      <c r="R255" s="215"/>
      <c r="S255" s="215"/>
      <c r="T255" s="215"/>
      <c r="U255" s="215"/>
      <c r="V255" s="215"/>
      <c r="W255" s="215"/>
      <c r="X255" s="215"/>
      <c r="Y255" s="215"/>
      <c r="Z255" s="215"/>
      <c r="AA255" s="215"/>
      <c r="AB255" s="215"/>
      <c r="AC255" s="215"/>
      <c r="AD255" s="215"/>
      <c r="AE255" s="215"/>
      <c r="AF255" s="215"/>
      <c r="AG255" s="215"/>
      <c r="AH255" s="215"/>
      <c r="AI255" s="215"/>
      <c r="AJ255" s="215"/>
      <c r="AK255" s="215"/>
      <c r="AL255" s="215"/>
      <c r="AM255" s="215"/>
      <c r="AN255" s="215"/>
      <c r="AO255" s="215"/>
      <c r="AP255" s="215"/>
      <c r="AQ255" s="215"/>
      <c r="AR255" s="215"/>
      <c r="AS255" s="215"/>
      <c r="AT255" s="215"/>
      <c r="AU255" s="215"/>
      <c r="AV255" s="215"/>
      <c r="AW255" s="215"/>
      <c r="AX255" s="215"/>
      <c r="AY255" s="215"/>
      <c r="AZ255" s="215"/>
      <c r="BA255" s="215"/>
      <c r="BB255" s="215"/>
      <c r="BC255" s="215"/>
      <c r="BD255" s="215"/>
      <c r="BE255" s="215"/>
      <c r="BF255" s="215"/>
      <c r="BG255" s="215"/>
      <c r="BH255" s="215"/>
      <c r="BI255" s="215"/>
      <c r="BJ255" s="215"/>
      <c r="BK255" s="215"/>
      <c r="BL255" s="215"/>
      <c r="BM255" s="215"/>
      <c r="BN255" s="215"/>
      <c r="BO255" s="215"/>
      <c r="BP255" s="215"/>
      <c r="BQ255" s="215"/>
      <c r="BR255" s="215"/>
      <c r="BS255" s="215"/>
      <c r="BT255" s="215"/>
      <c r="BU255" s="215"/>
      <c r="BV255" s="215"/>
      <c r="BW255" s="215"/>
      <c r="BX255" s="215"/>
      <c r="BY255" s="215"/>
      <c r="BZ255" s="215"/>
    </row>
    <row r="256" spans="8:78" x14ac:dyDescent="0.25">
      <c r="H256" s="215"/>
      <c r="I256" s="215"/>
      <c r="J256" s="215"/>
      <c r="K256" s="215"/>
      <c r="L256" s="215"/>
      <c r="M256" s="215"/>
      <c r="N256" s="215"/>
      <c r="O256" s="215"/>
      <c r="P256" s="215"/>
      <c r="Q256" s="215"/>
      <c r="R256" s="215"/>
      <c r="S256" s="215"/>
      <c r="T256" s="215"/>
      <c r="U256" s="215"/>
      <c r="V256" s="215"/>
      <c r="W256" s="215"/>
      <c r="X256" s="215"/>
      <c r="Y256" s="215"/>
      <c r="Z256" s="215"/>
      <c r="AA256" s="215"/>
      <c r="AB256" s="215"/>
      <c r="AC256" s="215"/>
      <c r="AD256" s="215"/>
      <c r="AE256" s="215"/>
      <c r="AF256" s="215"/>
      <c r="AG256" s="215"/>
      <c r="AH256" s="215"/>
      <c r="AI256" s="215"/>
      <c r="AJ256" s="215"/>
      <c r="AK256" s="215"/>
      <c r="AL256" s="215"/>
      <c r="AM256" s="215"/>
      <c r="AN256" s="215"/>
      <c r="AO256" s="215"/>
      <c r="AP256" s="215"/>
      <c r="AQ256" s="215"/>
      <c r="AR256" s="215"/>
      <c r="AS256" s="215"/>
      <c r="AT256" s="215"/>
      <c r="AU256" s="215"/>
      <c r="AV256" s="215"/>
      <c r="AW256" s="215"/>
      <c r="AX256" s="215"/>
      <c r="AY256" s="215"/>
      <c r="AZ256" s="215"/>
      <c r="BA256" s="215"/>
      <c r="BB256" s="215"/>
      <c r="BC256" s="215"/>
      <c r="BD256" s="215"/>
      <c r="BE256" s="215"/>
      <c r="BF256" s="215"/>
      <c r="BG256" s="215"/>
      <c r="BH256" s="215"/>
      <c r="BI256" s="215"/>
      <c r="BJ256" s="215"/>
      <c r="BK256" s="215"/>
      <c r="BL256" s="215"/>
      <c r="BM256" s="215"/>
      <c r="BN256" s="215"/>
      <c r="BO256" s="215"/>
      <c r="BP256" s="215"/>
      <c r="BQ256" s="215"/>
      <c r="BR256" s="215"/>
      <c r="BS256" s="215"/>
      <c r="BT256" s="215"/>
      <c r="BU256" s="215"/>
      <c r="BV256" s="215"/>
      <c r="BW256" s="215"/>
      <c r="BX256" s="215"/>
      <c r="BY256" s="215"/>
      <c r="BZ256" s="215"/>
    </row>
    <row r="257" spans="8:78" x14ac:dyDescent="0.25">
      <c r="H257" s="215"/>
      <c r="I257" s="215"/>
      <c r="J257" s="215"/>
      <c r="K257" s="215"/>
      <c r="L257" s="215"/>
      <c r="M257" s="215"/>
      <c r="N257" s="215"/>
      <c r="O257" s="215"/>
      <c r="P257" s="215"/>
      <c r="Q257" s="215"/>
      <c r="R257" s="215"/>
      <c r="S257" s="215"/>
      <c r="T257" s="215"/>
      <c r="U257" s="215"/>
      <c r="V257" s="215"/>
      <c r="W257" s="215"/>
      <c r="X257" s="215"/>
      <c r="Y257" s="215"/>
      <c r="Z257" s="215"/>
      <c r="AA257" s="215"/>
      <c r="AB257" s="215"/>
      <c r="AC257" s="215"/>
      <c r="AD257" s="215"/>
      <c r="AE257" s="215"/>
      <c r="AF257" s="215"/>
      <c r="AG257" s="215"/>
      <c r="AH257" s="215"/>
      <c r="AI257" s="215"/>
      <c r="AJ257" s="215"/>
      <c r="AK257" s="215"/>
      <c r="AL257" s="215"/>
      <c r="AM257" s="215"/>
      <c r="AN257" s="215"/>
      <c r="AO257" s="215"/>
      <c r="AP257" s="215"/>
      <c r="AQ257" s="215"/>
      <c r="AR257" s="215"/>
      <c r="AS257" s="215"/>
      <c r="AT257" s="215"/>
      <c r="AU257" s="215"/>
      <c r="AV257" s="215"/>
      <c r="AW257" s="215"/>
      <c r="AX257" s="215"/>
      <c r="AY257" s="215"/>
      <c r="AZ257" s="215"/>
      <c r="BA257" s="215"/>
      <c r="BB257" s="215"/>
      <c r="BC257" s="215"/>
      <c r="BD257" s="215"/>
      <c r="BE257" s="215"/>
      <c r="BF257" s="215"/>
      <c r="BG257" s="215"/>
      <c r="BH257" s="215"/>
      <c r="BI257" s="215"/>
      <c r="BJ257" s="215"/>
      <c r="BK257" s="215"/>
      <c r="BL257" s="215"/>
      <c r="BM257" s="215"/>
      <c r="BN257" s="215"/>
      <c r="BO257" s="215"/>
      <c r="BP257" s="215"/>
      <c r="BQ257" s="215"/>
      <c r="BR257" s="215"/>
      <c r="BS257" s="215"/>
      <c r="BT257" s="215"/>
      <c r="BU257" s="215"/>
      <c r="BV257" s="215"/>
      <c r="BW257" s="215"/>
      <c r="BX257" s="215"/>
      <c r="BY257" s="215"/>
      <c r="BZ257" s="215"/>
    </row>
    <row r="258" spans="8:78" x14ac:dyDescent="0.25">
      <c r="H258" s="215"/>
      <c r="I258" s="215"/>
      <c r="J258" s="215"/>
      <c r="K258" s="215"/>
      <c r="L258" s="215"/>
      <c r="M258" s="215"/>
      <c r="N258" s="215"/>
      <c r="O258" s="215"/>
      <c r="P258" s="215"/>
      <c r="Q258" s="215"/>
      <c r="R258" s="215"/>
      <c r="S258" s="215"/>
      <c r="T258" s="215"/>
      <c r="U258" s="215"/>
      <c r="V258" s="215"/>
      <c r="W258" s="215"/>
      <c r="X258" s="215"/>
      <c r="Y258" s="215"/>
      <c r="Z258" s="215"/>
      <c r="AA258" s="215"/>
      <c r="AB258" s="215"/>
      <c r="AC258" s="215"/>
      <c r="AD258" s="215"/>
      <c r="AE258" s="215"/>
      <c r="AF258" s="215"/>
      <c r="AG258" s="215"/>
      <c r="AH258" s="215"/>
      <c r="AI258" s="215"/>
      <c r="AJ258" s="215"/>
      <c r="AK258" s="215"/>
      <c r="AL258" s="215"/>
      <c r="AM258" s="215"/>
      <c r="AN258" s="215"/>
      <c r="AO258" s="215"/>
      <c r="AP258" s="215"/>
      <c r="AQ258" s="215"/>
      <c r="AR258" s="215"/>
      <c r="AS258" s="215"/>
      <c r="AT258" s="215"/>
      <c r="AU258" s="215"/>
      <c r="AV258" s="215"/>
      <c r="AW258" s="215"/>
      <c r="AX258" s="215"/>
      <c r="AY258" s="215"/>
      <c r="AZ258" s="215"/>
      <c r="BA258" s="215"/>
      <c r="BB258" s="215"/>
      <c r="BC258" s="215"/>
      <c r="BD258" s="215"/>
      <c r="BE258" s="215"/>
      <c r="BF258" s="215"/>
      <c r="BG258" s="215"/>
      <c r="BH258" s="215"/>
      <c r="BI258" s="215"/>
      <c r="BJ258" s="215"/>
      <c r="BK258" s="215"/>
      <c r="BL258" s="215"/>
      <c r="BM258" s="215"/>
      <c r="BN258" s="215"/>
      <c r="BO258" s="215"/>
      <c r="BP258" s="215"/>
      <c r="BQ258" s="215"/>
      <c r="BR258" s="215"/>
      <c r="BS258" s="215"/>
      <c r="BT258" s="215"/>
      <c r="BU258" s="215"/>
      <c r="BV258" s="215"/>
      <c r="BW258" s="215"/>
      <c r="BX258" s="215"/>
      <c r="BY258" s="215"/>
      <c r="BZ258" s="215"/>
    </row>
    <row r="259" spans="8:78" x14ac:dyDescent="0.25">
      <c r="H259" s="215"/>
      <c r="I259" s="215"/>
      <c r="J259" s="215"/>
      <c r="K259" s="215"/>
      <c r="L259" s="215"/>
      <c r="M259" s="215"/>
      <c r="N259" s="215"/>
      <c r="O259" s="215"/>
      <c r="P259" s="215"/>
      <c r="Q259" s="215"/>
      <c r="R259" s="215"/>
      <c r="S259" s="215"/>
      <c r="T259" s="215"/>
      <c r="U259" s="215"/>
      <c r="V259" s="215"/>
      <c r="W259" s="215"/>
      <c r="X259" s="215"/>
      <c r="Y259" s="215"/>
      <c r="Z259" s="215"/>
      <c r="AA259" s="215"/>
      <c r="AB259" s="215"/>
      <c r="AC259" s="215"/>
      <c r="AD259" s="215"/>
      <c r="AE259" s="215"/>
      <c r="AF259" s="215"/>
      <c r="AG259" s="215"/>
      <c r="AH259" s="215"/>
      <c r="AI259" s="215"/>
      <c r="AJ259" s="215"/>
      <c r="AK259" s="215"/>
      <c r="AL259" s="215"/>
      <c r="AM259" s="215"/>
      <c r="AN259" s="215"/>
      <c r="AO259" s="215"/>
      <c r="AP259" s="215"/>
      <c r="AQ259" s="215"/>
      <c r="AR259" s="215"/>
      <c r="AS259" s="215"/>
      <c r="AT259" s="215"/>
      <c r="AU259" s="215"/>
      <c r="AV259" s="215"/>
      <c r="AW259" s="215"/>
      <c r="AX259" s="215"/>
      <c r="AY259" s="215"/>
      <c r="AZ259" s="215"/>
      <c r="BA259" s="215"/>
      <c r="BB259" s="215"/>
      <c r="BC259" s="215"/>
      <c r="BD259" s="215"/>
      <c r="BE259" s="215"/>
      <c r="BF259" s="215"/>
      <c r="BG259" s="215"/>
      <c r="BH259" s="215"/>
      <c r="BI259" s="215"/>
      <c r="BJ259" s="215"/>
      <c r="BK259" s="215"/>
      <c r="BL259" s="215"/>
      <c r="BM259" s="215"/>
      <c r="BN259" s="215"/>
      <c r="BO259" s="215"/>
      <c r="BP259" s="215"/>
      <c r="BQ259" s="215"/>
      <c r="BR259" s="215"/>
      <c r="BS259" s="215"/>
      <c r="BT259" s="215"/>
      <c r="BU259" s="215"/>
      <c r="BV259" s="215"/>
      <c r="BW259" s="215"/>
      <c r="BX259" s="215"/>
      <c r="BY259" s="215"/>
      <c r="BZ259" s="215"/>
    </row>
    <row r="260" spans="8:78" x14ac:dyDescent="0.25">
      <c r="H260" s="215"/>
      <c r="I260" s="215"/>
      <c r="J260" s="215"/>
      <c r="K260" s="215"/>
      <c r="L260" s="215"/>
      <c r="M260" s="215"/>
      <c r="N260" s="215"/>
      <c r="O260" s="215"/>
      <c r="P260" s="215"/>
      <c r="Q260" s="215"/>
      <c r="R260" s="215"/>
      <c r="S260" s="215"/>
      <c r="T260" s="215"/>
      <c r="U260" s="215"/>
      <c r="V260" s="215"/>
      <c r="W260" s="215"/>
      <c r="X260" s="215"/>
      <c r="Y260" s="215"/>
      <c r="Z260" s="215"/>
      <c r="AA260" s="215"/>
      <c r="AB260" s="215"/>
      <c r="AC260" s="215"/>
      <c r="AD260" s="215"/>
      <c r="AE260" s="215"/>
      <c r="AF260" s="215"/>
      <c r="AG260" s="215"/>
      <c r="AH260" s="215"/>
      <c r="AI260" s="215"/>
      <c r="AJ260" s="215"/>
      <c r="AK260" s="215"/>
      <c r="AL260" s="215"/>
      <c r="AM260" s="215"/>
      <c r="AN260" s="215"/>
      <c r="AO260" s="215"/>
      <c r="AP260" s="215"/>
      <c r="AQ260" s="215"/>
      <c r="AR260" s="215"/>
      <c r="AS260" s="215"/>
      <c r="AT260" s="215"/>
      <c r="AU260" s="215"/>
      <c r="AV260" s="215"/>
      <c r="AW260" s="215"/>
      <c r="AX260" s="215"/>
      <c r="AY260" s="215"/>
      <c r="AZ260" s="215"/>
      <c r="BA260" s="215"/>
      <c r="BB260" s="215"/>
      <c r="BC260" s="215"/>
      <c r="BD260" s="215"/>
      <c r="BE260" s="215"/>
      <c r="BF260" s="215"/>
      <c r="BG260" s="215"/>
      <c r="BH260" s="215"/>
      <c r="BI260" s="215"/>
      <c r="BJ260" s="215"/>
      <c r="BK260" s="215"/>
      <c r="BL260" s="215"/>
      <c r="BM260" s="215"/>
      <c r="BN260" s="215"/>
      <c r="BO260" s="215"/>
      <c r="BP260" s="215"/>
      <c r="BQ260" s="215"/>
      <c r="BR260" s="215"/>
      <c r="BS260" s="215"/>
      <c r="BT260" s="215"/>
      <c r="BU260" s="215"/>
      <c r="BV260" s="215"/>
      <c r="BW260" s="215"/>
      <c r="BX260" s="215"/>
      <c r="BY260" s="215"/>
      <c r="BZ260" s="215"/>
    </row>
    <row r="261" spans="8:78" x14ac:dyDescent="0.25">
      <c r="H261" s="215"/>
      <c r="I261" s="215"/>
      <c r="J261" s="215"/>
      <c r="K261" s="215"/>
      <c r="L261" s="215"/>
      <c r="M261" s="215"/>
      <c r="N261" s="215"/>
      <c r="O261" s="215"/>
      <c r="P261" s="215"/>
      <c r="Q261" s="215"/>
      <c r="R261" s="215"/>
      <c r="S261" s="215"/>
      <c r="T261" s="215"/>
      <c r="U261" s="215"/>
      <c r="V261" s="215"/>
      <c r="W261" s="215"/>
      <c r="X261" s="215"/>
      <c r="Y261" s="215"/>
      <c r="Z261" s="215"/>
      <c r="AA261" s="215"/>
      <c r="AB261" s="215"/>
      <c r="AC261" s="215"/>
      <c r="AD261" s="215"/>
      <c r="AE261" s="215"/>
      <c r="AF261" s="215"/>
      <c r="AG261" s="215"/>
      <c r="AH261" s="215"/>
      <c r="AI261" s="215"/>
      <c r="AJ261" s="215"/>
      <c r="AK261" s="215"/>
      <c r="AL261" s="215"/>
      <c r="AM261" s="215"/>
      <c r="AN261" s="215"/>
      <c r="AO261" s="215"/>
      <c r="AP261" s="215"/>
      <c r="AQ261" s="215"/>
      <c r="AR261" s="215"/>
      <c r="AS261" s="215"/>
      <c r="AT261" s="215"/>
      <c r="AU261" s="215"/>
      <c r="AV261" s="215"/>
      <c r="AW261" s="215"/>
      <c r="AX261" s="215"/>
      <c r="AY261" s="215"/>
      <c r="AZ261" s="215"/>
      <c r="BA261" s="215"/>
      <c r="BB261" s="215"/>
      <c r="BC261" s="215"/>
      <c r="BD261" s="215"/>
      <c r="BE261" s="215"/>
      <c r="BF261" s="215"/>
      <c r="BG261" s="215"/>
      <c r="BH261" s="215"/>
      <c r="BI261" s="215"/>
      <c r="BJ261" s="215"/>
      <c r="BK261" s="215"/>
      <c r="BL261" s="215"/>
      <c r="BM261" s="215"/>
      <c r="BN261" s="215"/>
      <c r="BO261" s="215"/>
      <c r="BP261" s="215"/>
      <c r="BQ261" s="215"/>
      <c r="BR261" s="215"/>
      <c r="BS261" s="215"/>
      <c r="BT261" s="215"/>
      <c r="BU261" s="215"/>
      <c r="BV261" s="215"/>
      <c r="BW261" s="215"/>
      <c r="BX261" s="215"/>
      <c r="BY261" s="215"/>
      <c r="BZ261" s="215"/>
    </row>
    <row r="262" spans="8:78" x14ac:dyDescent="0.25">
      <c r="H262" s="215"/>
      <c r="I262" s="215"/>
      <c r="J262" s="215"/>
      <c r="K262" s="215"/>
      <c r="L262" s="215"/>
      <c r="M262" s="215"/>
      <c r="N262" s="215"/>
      <c r="O262" s="215"/>
      <c r="P262" s="215"/>
      <c r="Q262" s="215"/>
      <c r="R262" s="215"/>
      <c r="S262" s="215"/>
      <c r="T262" s="215"/>
      <c r="U262" s="215"/>
      <c r="V262" s="215"/>
      <c r="W262" s="215"/>
      <c r="X262" s="215"/>
      <c r="Y262" s="215"/>
      <c r="Z262" s="215"/>
      <c r="AA262" s="215"/>
      <c r="AB262" s="215"/>
      <c r="AC262" s="215"/>
      <c r="AD262" s="215"/>
      <c r="AE262" s="215"/>
      <c r="AF262" s="215"/>
      <c r="AG262" s="215"/>
      <c r="AH262" s="215"/>
      <c r="AI262" s="215"/>
      <c r="AJ262" s="215"/>
      <c r="AK262" s="215"/>
      <c r="AL262" s="215"/>
      <c r="AM262" s="215"/>
      <c r="AN262" s="215"/>
      <c r="AO262" s="215"/>
      <c r="AP262" s="215"/>
      <c r="AQ262" s="215"/>
      <c r="AR262" s="215"/>
      <c r="AS262" s="215"/>
      <c r="AT262" s="215"/>
      <c r="AU262" s="215"/>
      <c r="AV262" s="215"/>
      <c r="AW262" s="215"/>
      <c r="AX262" s="215"/>
      <c r="AY262" s="215"/>
      <c r="AZ262" s="215"/>
      <c r="BA262" s="215"/>
      <c r="BB262" s="215"/>
      <c r="BC262" s="215"/>
      <c r="BD262" s="215"/>
      <c r="BE262" s="215"/>
      <c r="BF262" s="215"/>
      <c r="BG262" s="215"/>
      <c r="BH262" s="215"/>
      <c r="BI262" s="215"/>
      <c r="BJ262" s="215"/>
      <c r="BK262" s="215"/>
      <c r="BL262" s="215"/>
      <c r="BM262" s="215"/>
      <c r="BN262" s="215"/>
      <c r="BO262" s="215"/>
      <c r="BP262" s="215"/>
      <c r="BQ262" s="215"/>
      <c r="BR262" s="215"/>
      <c r="BS262" s="215"/>
      <c r="BT262" s="215"/>
      <c r="BU262" s="215"/>
      <c r="BV262" s="215"/>
      <c r="BW262" s="215"/>
      <c r="BX262" s="215"/>
      <c r="BY262" s="215"/>
      <c r="BZ262" s="215"/>
    </row>
    <row r="263" spans="8:78" x14ac:dyDescent="0.25">
      <c r="H263" s="215"/>
      <c r="I263" s="215"/>
      <c r="J263" s="215"/>
      <c r="K263" s="215"/>
      <c r="L263" s="215"/>
      <c r="M263" s="215"/>
      <c r="N263" s="215"/>
      <c r="O263" s="215"/>
      <c r="P263" s="215"/>
      <c r="Q263" s="215"/>
      <c r="R263" s="215"/>
      <c r="S263" s="215"/>
      <c r="T263" s="215"/>
      <c r="U263" s="215"/>
      <c r="V263" s="215"/>
      <c r="W263" s="215"/>
      <c r="X263" s="215"/>
      <c r="Y263" s="215"/>
      <c r="Z263" s="215"/>
      <c r="AA263" s="215"/>
      <c r="AB263" s="215"/>
      <c r="AC263" s="215"/>
      <c r="AD263" s="215"/>
      <c r="AE263" s="215"/>
      <c r="AF263" s="215"/>
      <c r="AG263" s="215"/>
      <c r="AH263" s="215"/>
      <c r="AI263" s="215"/>
      <c r="AJ263" s="215"/>
      <c r="AK263" s="215"/>
      <c r="AL263" s="215"/>
      <c r="AM263" s="215"/>
      <c r="AN263" s="215"/>
      <c r="AO263" s="215"/>
      <c r="AP263" s="215"/>
      <c r="AQ263" s="215"/>
      <c r="AR263" s="215"/>
      <c r="AS263" s="215"/>
      <c r="AT263" s="215"/>
      <c r="AU263" s="215"/>
      <c r="AV263" s="215"/>
      <c r="AW263" s="215"/>
      <c r="AX263" s="215"/>
      <c r="AY263" s="215"/>
      <c r="AZ263" s="215"/>
      <c r="BA263" s="215"/>
      <c r="BB263" s="215"/>
      <c r="BC263" s="215"/>
      <c r="BD263" s="215"/>
      <c r="BE263" s="215"/>
      <c r="BF263" s="215"/>
      <c r="BG263" s="215"/>
      <c r="BH263" s="215"/>
      <c r="BI263" s="215"/>
      <c r="BJ263" s="215"/>
      <c r="BK263" s="215"/>
      <c r="BL263" s="215"/>
      <c r="BM263" s="215"/>
      <c r="BN263" s="215"/>
      <c r="BO263" s="215"/>
      <c r="BP263" s="215"/>
      <c r="BQ263" s="215"/>
      <c r="BR263" s="215"/>
      <c r="BS263" s="215"/>
      <c r="BT263" s="215"/>
      <c r="BU263" s="215"/>
      <c r="BV263" s="215"/>
      <c r="BW263" s="215"/>
      <c r="BX263" s="215"/>
      <c r="BY263" s="215"/>
      <c r="BZ263" s="215"/>
    </row>
    <row r="264" spans="8:78" x14ac:dyDescent="0.25">
      <c r="H264" s="215"/>
      <c r="I264" s="215"/>
      <c r="J264" s="215"/>
      <c r="K264" s="215"/>
      <c r="L264" s="215"/>
      <c r="M264" s="215"/>
      <c r="N264" s="215"/>
      <c r="O264" s="215"/>
      <c r="P264" s="215"/>
      <c r="Q264" s="215"/>
      <c r="R264" s="215"/>
      <c r="S264" s="215"/>
      <c r="T264" s="215"/>
      <c r="U264" s="215"/>
      <c r="V264" s="215"/>
      <c r="W264" s="215"/>
      <c r="X264" s="215"/>
      <c r="Y264" s="215"/>
      <c r="Z264" s="215"/>
      <c r="AA264" s="215"/>
      <c r="AB264" s="215"/>
      <c r="AC264" s="215"/>
      <c r="AD264" s="215"/>
      <c r="AE264" s="215"/>
      <c r="AF264" s="215"/>
      <c r="AG264" s="215"/>
      <c r="AH264" s="215"/>
      <c r="AI264" s="215"/>
      <c r="AJ264" s="215"/>
      <c r="AK264" s="215"/>
      <c r="AL264" s="215"/>
      <c r="AM264" s="215"/>
      <c r="AN264" s="215"/>
      <c r="AO264" s="215"/>
      <c r="AP264" s="215"/>
      <c r="AQ264" s="215"/>
      <c r="AR264" s="215"/>
      <c r="AS264" s="215"/>
      <c r="AT264" s="215"/>
      <c r="AU264" s="215"/>
      <c r="AV264" s="215"/>
      <c r="AW264" s="215"/>
      <c r="AX264" s="215"/>
      <c r="AY264" s="215"/>
      <c r="AZ264" s="215"/>
      <c r="BA264" s="215"/>
      <c r="BB264" s="215"/>
      <c r="BC264" s="215"/>
      <c r="BD264" s="215"/>
      <c r="BE264" s="215"/>
      <c r="BF264" s="215"/>
      <c r="BG264" s="215"/>
      <c r="BH264" s="215"/>
      <c r="BI264" s="215"/>
      <c r="BJ264" s="215"/>
      <c r="BK264" s="215"/>
      <c r="BL264" s="215"/>
      <c r="BM264" s="215"/>
      <c r="BN264" s="215"/>
      <c r="BO264" s="215"/>
      <c r="BP264" s="215"/>
      <c r="BQ264" s="215"/>
      <c r="BR264" s="215"/>
      <c r="BS264" s="215"/>
      <c r="BT264" s="215"/>
      <c r="BU264" s="215"/>
      <c r="BV264" s="215"/>
      <c r="BW264" s="215"/>
      <c r="BX264" s="215"/>
      <c r="BY264" s="215"/>
      <c r="BZ264" s="215"/>
    </row>
    <row r="265" spans="8:78" x14ac:dyDescent="0.25">
      <c r="H265" s="215"/>
      <c r="I265" s="215"/>
      <c r="J265" s="215"/>
      <c r="K265" s="215"/>
      <c r="L265" s="215"/>
      <c r="M265" s="215"/>
      <c r="N265" s="215"/>
      <c r="O265" s="215"/>
      <c r="P265" s="215"/>
      <c r="Q265" s="215"/>
      <c r="R265" s="215"/>
      <c r="S265" s="215"/>
      <c r="T265" s="215"/>
      <c r="U265" s="215"/>
      <c r="V265" s="215"/>
      <c r="W265" s="215"/>
      <c r="X265" s="215"/>
      <c r="Y265" s="215"/>
      <c r="Z265" s="215"/>
      <c r="AA265" s="215"/>
      <c r="AB265" s="215"/>
      <c r="AC265" s="215"/>
      <c r="AD265" s="215"/>
      <c r="AE265" s="215"/>
      <c r="AF265" s="215"/>
      <c r="AG265" s="215"/>
      <c r="AH265" s="215"/>
      <c r="AI265" s="215"/>
      <c r="AJ265" s="215"/>
      <c r="AK265" s="215"/>
      <c r="AL265" s="215"/>
      <c r="AM265" s="215"/>
      <c r="AN265" s="215"/>
      <c r="AO265" s="215"/>
      <c r="AP265" s="215"/>
      <c r="AQ265" s="215"/>
      <c r="AR265" s="215"/>
      <c r="AS265" s="215"/>
      <c r="AT265" s="215"/>
      <c r="AU265" s="215"/>
      <c r="AV265" s="215"/>
      <c r="AW265" s="215"/>
      <c r="AX265" s="215"/>
      <c r="AY265" s="215"/>
      <c r="AZ265" s="215"/>
      <c r="BA265" s="215"/>
      <c r="BB265" s="215"/>
      <c r="BC265" s="215"/>
      <c r="BD265" s="215"/>
      <c r="BE265" s="215"/>
      <c r="BF265" s="215"/>
      <c r="BG265" s="215"/>
      <c r="BH265" s="215"/>
      <c r="BI265" s="215"/>
      <c r="BJ265" s="215"/>
      <c r="BK265" s="215"/>
      <c r="BL265" s="215"/>
      <c r="BM265" s="215"/>
      <c r="BN265" s="215"/>
      <c r="BO265" s="215"/>
      <c r="BP265" s="215"/>
      <c r="BQ265" s="215"/>
      <c r="BR265" s="215"/>
      <c r="BS265" s="215"/>
      <c r="BT265" s="215"/>
      <c r="BU265" s="215"/>
      <c r="BV265" s="215"/>
      <c r="BW265" s="215"/>
      <c r="BX265" s="215"/>
      <c r="BY265" s="215"/>
      <c r="BZ265" s="215"/>
    </row>
    <row r="266" spans="8:78" x14ac:dyDescent="0.25">
      <c r="H266" s="215"/>
      <c r="I266" s="215"/>
      <c r="J266" s="215"/>
      <c r="K266" s="215"/>
      <c r="L266" s="215"/>
      <c r="M266" s="215"/>
      <c r="N266" s="215"/>
      <c r="O266" s="215"/>
      <c r="P266" s="215"/>
      <c r="Q266" s="215"/>
      <c r="R266" s="215"/>
      <c r="S266" s="215"/>
      <c r="T266" s="215"/>
      <c r="U266" s="215"/>
      <c r="V266" s="215"/>
      <c r="W266" s="215"/>
      <c r="X266" s="215"/>
      <c r="Y266" s="215"/>
      <c r="Z266" s="215"/>
      <c r="AA266" s="215"/>
      <c r="AB266" s="215"/>
      <c r="AC266" s="215"/>
      <c r="AD266" s="215"/>
      <c r="AE266" s="215"/>
      <c r="AF266" s="215"/>
      <c r="AG266" s="215"/>
      <c r="AH266" s="215"/>
      <c r="AI266" s="215"/>
      <c r="AJ266" s="215"/>
      <c r="AK266" s="215"/>
      <c r="AL266" s="215"/>
      <c r="AM266" s="215"/>
      <c r="AN266" s="215"/>
      <c r="AO266" s="215"/>
      <c r="AP266" s="215"/>
      <c r="AQ266" s="215"/>
      <c r="AR266" s="215"/>
      <c r="AS266" s="215"/>
      <c r="AT266" s="215"/>
      <c r="AU266" s="215"/>
      <c r="AV266" s="215"/>
      <c r="AW266" s="215"/>
      <c r="AX266" s="215"/>
      <c r="AY266" s="215"/>
      <c r="AZ266" s="215"/>
      <c r="BA266" s="215"/>
      <c r="BB266" s="215"/>
      <c r="BC266" s="215"/>
      <c r="BD266" s="215"/>
      <c r="BE266" s="215"/>
      <c r="BF266" s="215"/>
      <c r="BG266" s="215"/>
      <c r="BH266" s="215"/>
      <c r="BI266" s="215"/>
      <c r="BJ266" s="215"/>
      <c r="BK266" s="215"/>
      <c r="BL266" s="215"/>
      <c r="BM266" s="215"/>
      <c r="BN266" s="215"/>
      <c r="BO266" s="215"/>
      <c r="BP266" s="215"/>
      <c r="BQ266" s="215"/>
      <c r="BR266" s="215"/>
      <c r="BS266" s="215"/>
      <c r="BT266" s="215"/>
      <c r="BU266" s="215"/>
      <c r="BV266" s="215"/>
      <c r="BW266" s="215"/>
      <c r="BX266" s="215"/>
      <c r="BY266" s="215"/>
      <c r="BZ266" s="215"/>
    </row>
    <row r="267" spans="8:78" x14ac:dyDescent="0.25">
      <c r="H267" s="215"/>
      <c r="I267" s="215"/>
      <c r="J267" s="215"/>
      <c r="K267" s="215"/>
      <c r="L267" s="215"/>
      <c r="M267" s="215"/>
      <c r="N267" s="215"/>
      <c r="O267" s="215"/>
      <c r="P267" s="215"/>
      <c r="Q267" s="215"/>
      <c r="R267" s="215"/>
      <c r="S267" s="215"/>
      <c r="T267" s="215"/>
      <c r="U267" s="215"/>
      <c r="V267" s="215"/>
      <c r="W267" s="215"/>
      <c r="X267" s="215"/>
      <c r="Y267" s="215"/>
      <c r="Z267" s="215"/>
      <c r="AA267" s="215"/>
      <c r="AB267" s="215"/>
      <c r="AC267" s="215"/>
      <c r="AD267" s="215"/>
      <c r="AE267" s="215"/>
      <c r="AF267" s="215"/>
      <c r="AG267" s="215"/>
      <c r="AH267" s="215"/>
      <c r="AI267" s="215"/>
      <c r="AJ267" s="215"/>
      <c r="AK267" s="215"/>
      <c r="AL267" s="215"/>
      <c r="AM267" s="215"/>
      <c r="AN267" s="215"/>
      <c r="AO267" s="215"/>
      <c r="AP267" s="215"/>
      <c r="AQ267" s="215"/>
      <c r="AR267" s="215"/>
      <c r="AS267" s="215"/>
      <c r="AT267" s="215"/>
      <c r="AU267" s="215"/>
      <c r="AV267" s="215"/>
      <c r="AW267" s="215"/>
      <c r="AX267" s="215"/>
      <c r="AY267" s="215"/>
      <c r="AZ267" s="215"/>
      <c r="BA267" s="215"/>
      <c r="BB267" s="215"/>
      <c r="BC267" s="215"/>
      <c r="BD267" s="215"/>
      <c r="BE267" s="215"/>
      <c r="BF267" s="215"/>
      <c r="BG267" s="215"/>
      <c r="BH267" s="215"/>
      <c r="BI267" s="215"/>
      <c r="BJ267" s="215"/>
      <c r="BK267" s="215"/>
      <c r="BL267" s="215"/>
      <c r="BM267" s="215"/>
      <c r="BN267" s="215"/>
      <c r="BO267" s="215"/>
      <c r="BP267" s="215"/>
      <c r="BQ267" s="215"/>
      <c r="BR267" s="215"/>
      <c r="BS267" s="215"/>
      <c r="BT267" s="215"/>
      <c r="BU267" s="215"/>
      <c r="BV267" s="215"/>
      <c r="BW267" s="215"/>
      <c r="BX267" s="215"/>
      <c r="BY267" s="215"/>
      <c r="BZ267" s="215"/>
    </row>
    <row r="268" spans="8:78" x14ac:dyDescent="0.25">
      <c r="H268" s="215"/>
      <c r="I268" s="215"/>
      <c r="J268" s="215"/>
      <c r="K268" s="215"/>
      <c r="L268" s="215"/>
      <c r="M268" s="215"/>
      <c r="N268" s="215"/>
      <c r="O268" s="215"/>
      <c r="P268" s="215"/>
      <c r="Q268" s="215"/>
      <c r="R268" s="215"/>
      <c r="S268" s="215"/>
      <c r="T268" s="215"/>
      <c r="U268" s="215"/>
      <c r="V268" s="215"/>
      <c r="W268" s="215"/>
      <c r="X268" s="215"/>
      <c r="Y268" s="215"/>
      <c r="Z268" s="215"/>
      <c r="AA268" s="215"/>
      <c r="AB268" s="215"/>
      <c r="AC268" s="215"/>
      <c r="AD268" s="215"/>
      <c r="AE268" s="215"/>
      <c r="AF268" s="215"/>
      <c r="AG268" s="215"/>
      <c r="AH268" s="215"/>
      <c r="AI268" s="215"/>
      <c r="AJ268" s="215"/>
      <c r="AK268" s="215"/>
      <c r="AL268" s="215"/>
      <c r="AM268" s="215"/>
      <c r="AN268" s="215"/>
      <c r="AO268" s="215"/>
      <c r="AP268" s="215"/>
      <c r="AQ268" s="215"/>
      <c r="AR268" s="215"/>
      <c r="AS268" s="215"/>
      <c r="AT268" s="215"/>
      <c r="AU268" s="215"/>
      <c r="AV268" s="215"/>
      <c r="AW268" s="215"/>
      <c r="AX268" s="215"/>
      <c r="AY268" s="215"/>
      <c r="AZ268" s="215"/>
      <c r="BA268" s="215"/>
      <c r="BB268" s="215"/>
      <c r="BC268" s="215"/>
      <c r="BD268" s="215"/>
      <c r="BE268" s="215"/>
      <c r="BF268" s="215"/>
      <c r="BG268" s="215"/>
      <c r="BH268" s="215"/>
      <c r="BI268" s="215"/>
      <c r="BJ268" s="215"/>
      <c r="BK268" s="215"/>
      <c r="BL268" s="215"/>
      <c r="BM268" s="215"/>
      <c r="BN268" s="215"/>
      <c r="BO268" s="215"/>
      <c r="BP268" s="215"/>
      <c r="BQ268" s="215"/>
      <c r="BR268" s="215"/>
      <c r="BS268" s="215"/>
      <c r="BT268" s="215"/>
      <c r="BU268" s="215"/>
      <c r="BV268" s="215"/>
      <c r="BW268" s="215"/>
      <c r="BX268" s="215"/>
      <c r="BY268" s="215"/>
      <c r="BZ268" s="215"/>
    </row>
    <row r="269" spans="8:78" x14ac:dyDescent="0.25">
      <c r="H269" s="215"/>
      <c r="I269" s="215"/>
      <c r="J269" s="215"/>
      <c r="K269" s="215"/>
      <c r="L269" s="215"/>
      <c r="M269" s="215"/>
      <c r="N269" s="215"/>
      <c r="O269" s="215"/>
      <c r="P269" s="215"/>
      <c r="Q269" s="215"/>
      <c r="R269" s="215"/>
      <c r="S269" s="215"/>
      <c r="T269" s="215"/>
      <c r="U269" s="215"/>
      <c r="V269" s="215"/>
      <c r="W269" s="215"/>
      <c r="X269" s="215"/>
      <c r="Y269" s="215"/>
      <c r="Z269" s="215"/>
      <c r="AA269" s="215"/>
      <c r="AB269" s="215"/>
      <c r="AC269" s="215"/>
      <c r="AD269" s="215"/>
      <c r="AE269" s="215"/>
      <c r="AF269" s="215"/>
      <c r="AG269" s="215"/>
      <c r="AH269" s="215"/>
      <c r="AI269" s="215"/>
      <c r="AJ269" s="215"/>
      <c r="AK269" s="215"/>
      <c r="AL269" s="215"/>
      <c r="AM269" s="215"/>
      <c r="AN269" s="215"/>
      <c r="AO269" s="215"/>
      <c r="AP269" s="215"/>
      <c r="AQ269" s="215"/>
      <c r="AR269" s="215"/>
      <c r="AS269" s="215"/>
      <c r="AT269" s="215"/>
      <c r="AU269" s="215"/>
      <c r="AV269" s="215"/>
      <c r="AW269" s="215"/>
      <c r="AX269" s="215"/>
      <c r="AY269" s="215"/>
      <c r="AZ269" s="215"/>
      <c r="BA269" s="215"/>
      <c r="BB269" s="215"/>
      <c r="BC269" s="215"/>
      <c r="BD269" s="215"/>
      <c r="BE269" s="215"/>
      <c r="BF269" s="215"/>
      <c r="BG269" s="215"/>
      <c r="BH269" s="215"/>
      <c r="BI269" s="215"/>
      <c r="BJ269" s="215"/>
      <c r="BK269" s="215"/>
      <c r="BL269" s="215"/>
      <c r="BM269" s="215"/>
      <c r="BN269" s="215"/>
      <c r="BO269" s="215"/>
      <c r="BP269" s="215"/>
      <c r="BQ269" s="215"/>
      <c r="BR269" s="215"/>
      <c r="BS269" s="215"/>
      <c r="BT269" s="215"/>
      <c r="BU269" s="215"/>
      <c r="BV269" s="215"/>
      <c r="BW269" s="215"/>
      <c r="BX269" s="215"/>
      <c r="BY269" s="215"/>
      <c r="BZ269" s="215"/>
    </row>
    <row r="270" spans="8:78" x14ac:dyDescent="0.25">
      <c r="H270" s="215"/>
      <c r="I270" s="215"/>
      <c r="J270" s="215"/>
      <c r="K270" s="215"/>
      <c r="L270" s="215"/>
      <c r="M270" s="215"/>
      <c r="N270" s="215"/>
      <c r="O270" s="215"/>
      <c r="P270" s="215"/>
      <c r="Q270" s="215"/>
      <c r="R270" s="215"/>
      <c r="S270" s="215"/>
      <c r="T270" s="215"/>
      <c r="U270" s="215"/>
      <c r="V270" s="215"/>
      <c r="W270" s="215"/>
      <c r="X270" s="215"/>
      <c r="Y270" s="215"/>
      <c r="Z270" s="215"/>
      <c r="AA270" s="215"/>
      <c r="AB270" s="215"/>
      <c r="AC270" s="215"/>
      <c r="AD270" s="215"/>
      <c r="AE270" s="215"/>
      <c r="AF270" s="215"/>
      <c r="AG270" s="215"/>
      <c r="AH270" s="215"/>
      <c r="AI270" s="215"/>
      <c r="AJ270" s="215"/>
      <c r="AK270" s="215"/>
      <c r="AL270" s="215"/>
      <c r="AM270" s="215"/>
      <c r="AN270" s="215"/>
      <c r="AO270" s="215"/>
      <c r="AP270" s="215"/>
      <c r="AQ270" s="215"/>
      <c r="AR270" s="215"/>
      <c r="AS270" s="215"/>
      <c r="AT270" s="215"/>
      <c r="AU270" s="215"/>
      <c r="AV270" s="215"/>
      <c r="AW270" s="215"/>
      <c r="AX270" s="215"/>
      <c r="AY270" s="215"/>
      <c r="AZ270" s="215"/>
      <c r="BA270" s="215"/>
      <c r="BB270" s="215"/>
      <c r="BC270" s="215"/>
      <c r="BD270" s="215"/>
      <c r="BE270" s="215"/>
      <c r="BF270" s="215"/>
      <c r="BG270" s="215"/>
      <c r="BH270" s="215"/>
      <c r="BI270" s="215"/>
      <c r="BJ270" s="215"/>
      <c r="BK270" s="215"/>
      <c r="BL270" s="215"/>
      <c r="BM270" s="215"/>
      <c r="BN270" s="215"/>
      <c r="BO270" s="215"/>
      <c r="BP270" s="215"/>
      <c r="BQ270" s="215"/>
      <c r="BR270" s="215"/>
      <c r="BS270" s="215"/>
      <c r="BT270" s="215"/>
      <c r="BU270" s="215"/>
      <c r="BV270" s="215"/>
      <c r="BW270" s="215"/>
      <c r="BX270" s="215"/>
      <c r="BY270" s="215"/>
      <c r="BZ270" s="215"/>
    </row>
    <row r="271" spans="8:78" x14ac:dyDescent="0.25">
      <c r="H271" s="215"/>
      <c r="I271" s="215"/>
      <c r="J271" s="215"/>
      <c r="K271" s="215"/>
      <c r="L271" s="215"/>
      <c r="M271" s="215"/>
      <c r="N271" s="215"/>
      <c r="O271" s="215"/>
      <c r="P271" s="215"/>
      <c r="Q271" s="215"/>
      <c r="R271" s="215"/>
      <c r="S271" s="215"/>
      <c r="T271" s="215"/>
      <c r="U271" s="215"/>
      <c r="V271" s="215"/>
      <c r="W271" s="215"/>
      <c r="X271" s="215"/>
      <c r="Y271" s="215"/>
      <c r="Z271" s="215"/>
      <c r="AA271" s="215"/>
      <c r="AB271" s="215"/>
      <c r="AC271" s="215"/>
      <c r="AD271" s="215"/>
      <c r="AE271" s="215"/>
      <c r="AF271" s="215"/>
      <c r="AG271" s="215"/>
      <c r="AH271" s="215"/>
      <c r="AI271" s="215"/>
      <c r="AJ271" s="215"/>
      <c r="AK271" s="215"/>
      <c r="AL271" s="215"/>
      <c r="AM271" s="215"/>
      <c r="AN271" s="215"/>
      <c r="AO271" s="215"/>
      <c r="AP271" s="215"/>
      <c r="AQ271" s="215"/>
      <c r="AR271" s="215"/>
      <c r="AS271" s="215"/>
      <c r="AT271" s="215"/>
      <c r="AU271" s="215"/>
      <c r="AV271" s="215"/>
      <c r="AW271" s="215"/>
      <c r="AX271" s="215"/>
      <c r="AY271" s="215"/>
      <c r="AZ271" s="215"/>
      <c r="BA271" s="215"/>
      <c r="BB271" s="215"/>
      <c r="BC271" s="215"/>
      <c r="BD271" s="215"/>
      <c r="BE271" s="215"/>
      <c r="BF271" s="215"/>
      <c r="BG271" s="215"/>
      <c r="BH271" s="215"/>
      <c r="BI271" s="215"/>
      <c r="BJ271" s="215"/>
      <c r="BK271" s="215"/>
      <c r="BL271" s="215"/>
      <c r="BM271" s="215"/>
      <c r="BN271" s="215"/>
      <c r="BO271" s="215"/>
      <c r="BP271" s="215"/>
      <c r="BQ271" s="215"/>
      <c r="BR271" s="215"/>
      <c r="BS271" s="215"/>
      <c r="BT271" s="215"/>
      <c r="BU271" s="215"/>
      <c r="BV271" s="215"/>
      <c r="BW271" s="215"/>
      <c r="BX271" s="215"/>
      <c r="BY271" s="215"/>
      <c r="BZ271" s="215"/>
    </row>
    <row r="272" spans="8:78" x14ac:dyDescent="0.25">
      <c r="H272" s="215"/>
      <c r="I272" s="215"/>
      <c r="J272" s="215"/>
      <c r="K272" s="215"/>
      <c r="L272" s="215"/>
      <c r="M272" s="215"/>
      <c r="N272" s="215"/>
      <c r="O272" s="215"/>
      <c r="P272" s="215"/>
      <c r="Q272" s="215"/>
      <c r="R272" s="215"/>
      <c r="S272" s="215"/>
      <c r="T272" s="215"/>
      <c r="U272" s="215"/>
      <c r="V272" s="215"/>
      <c r="W272" s="215"/>
      <c r="X272" s="215"/>
      <c r="Y272" s="215"/>
      <c r="Z272" s="215"/>
      <c r="AA272" s="215"/>
      <c r="AB272" s="215"/>
      <c r="AC272" s="215"/>
      <c r="AD272" s="215"/>
      <c r="AE272" s="215"/>
      <c r="AF272" s="215"/>
      <c r="AG272" s="215"/>
      <c r="AH272" s="215"/>
      <c r="AI272" s="215"/>
      <c r="AJ272" s="215"/>
      <c r="AK272" s="215"/>
      <c r="AL272" s="215"/>
      <c r="AM272" s="215"/>
      <c r="AN272" s="215"/>
      <c r="AO272" s="215"/>
      <c r="AP272" s="215"/>
      <c r="AQ272" s="215"/>
      <c r="AR272" s="215"/>
      <c r="AS272" s="215"/>
      <c r="AT272" s="215"/>
      <c r="AU272" s="215"/>
      <c r="AV272" s="215"/>
      <c r="AW272" s="215"/>
      <c r="AX272" s="215"/>
      <c r="AY272" s="215"/>
      <c r="AZ272" s="215"/>
      <c r="BA272" s="215"/>
      <c r="BB272" s="215"/>
      <c r="BC272" s="215"/>
      <c r="BD272" s="215"/>
      <c r="BE272" s="215"/>
      <c r="BF272" s="215"/>
      <c r="BG272" s="215"/>
      <c r="BH272" s="215"/>
      <c r="BI272" s="215"/>
      <c r="BJ272" s="215"/>
      <c r="BK272" s="215"/>
      <c r="BL272" s="215"/>
      <c r="BM272" s="215"/>
      <c r="BN272" s="215"/>
      <c r="BO272" s="215"/>
      <c r="BP272" s="215"/>
      <c r="BQ272" s="215"/>
      <c r="BR272" s="215"/>
      <c r="BS272" s="215"/>
      <c r="BT272" s="215"/>
      <c r="BU272" s="215"/>
      <c r="BV272" s="215"/>
      <c r="BW272" s="215"/>
      <c r="BX272" s="215"/>
      <c r="BY272" s="215"/>
      <c r="BZ272" s="215"/>
    </row>
    <row r="273" spans="8:78" x14ac:dyDescent="0.25">
      <c r="H273" s="215"/>
      <c r="I273" s="215"/>
      <c r="J273" s="215"/>
      <c r="K273" s="215"/>
      <c r="L273" s="215"/>
      <c r="M273" s="215"/>
      <c r="N273" s="215"/>
      <c r="O273" s="215"/>
      <c r="P273" s="215"/>
      <c r="Q273" s="215"/>
      <c r="R273" s="215"/>
      <c r="S273" s="215"/>
      <c r="T273" s="215"/>
      <c r="U273" s="215"/>
      <c r="V273" s="215"/>
      <c r="W273" s="215"/>
      <c r="X273" s="215"/>
      <c r="Y273" s="215"/>
      <c r="Z273" s="215"/>
      <c r="AA273" s="215"/>
      <c r="AB273" s="215"/>
      <c r="AC273" s="215"/>
      <c r="AD273" s="215"/>
      <c r="AE273" s="215"/>
      <c r="AF273" s="215"/>
      <c r="AG273" s="215"/>
      <c r="AH273" s="215"/>
      <c r="AI273" s="215"/>
      <c r="AJ273" s="215"/>
      <c r="AK273" s="215"/>
      <c r="AL273" s="215"/>
      <c r="AM273" s="215"/>
      <c r="AN273" s="215"/>
      <c r="AO273" s="215"/>
      <c r="AP273" s="215"/>
      <c r="AQ273" s="215"/>
      <c r="AR273" s="215"/>
      <c r="AS273" s="215"/>
      <c r="AT273" s="215"/>
      <c r="AU273" s="215"/>
      <c r="AV273" s="215"/>
      <c r="AW273" s="215"/>
      <c r="AX273" s="215"/>
      <c r="AY273" s="215"/>
      <c r="AZ273" s="215"/>
      <c r="BA273" s="215"/>
      <c r="BB273" s="215"/>
      <c r="BC273" s="215"/>
      <c r="BD273" s="215"/>
      <c r="BE273" s="215"/>
      <c r="BF273" s="215"/>
      <c r="BG273" s="215"/>
      <c r="BH273" s="215"/>
      <c r="BI273" s="215"/>
      <c r="BJ273" s="215"/>
      <c r="BK273" s="215"/>
      <c r="BL273" s="215"/>
      <c r="BM273" s="215"/>
      <c r="BN273" s="215"/>
      <c r="BO273" s="215"/>
      <c r="BP273" s="215"/>
      <c r="BQ273" s="215"/>
      <c r="BR273" s="215"/>
      <c r="BS273" s="215"/>
      <c r="BT273" s="215"/>
      <c r="BU273" s="215"/>
      <c r="BV273" s="215"/>
      <c r="BW273" s="215"/>
      <c r="BX273" s="215"/>
      <c r="BY273" s="215"/>
      <c r="BZ273" s="215"/>
    </row>
    <row r="274" spans="8:78" x14ac:dyDescent="0.25">
      <c r="H274" s="215"/>
      <c r="I274" s="215"/>
      <c r="J274" s="215"/>
      <c r="K274" s="215"/>
      <c r="L274" s="215"/>
      <c r="M274" s="215"/>
      <c r="N274" s="215"/>
      <c r="O274" s="215"/>
      <c r="P274" s="215"/>
      <c r="Q274" s="215"/>
      <c r="R274" s="215"/>
      <c r="S274" s="215"/>
      <c r="T274" s="215"/>
      <c r="U274" s="215"/>
      <c r="V274" s="215"/>
      <c r="W274" s="215"/>
      <c r="X274" s="215"/>
      <c r="Y274" s="215"/>
      <c r="Z274" s="215"/>
      <c r="AA274" s="215"/>
      <c r="AB274" s="215"/>
      <c r="AC274" s="215"/>
      <c r="AD274" s="215"/>
      <c r="AE274" s="215"/>
      <c r="AF274" s="215"/>
      <c r="AG274" s="215"/>
      <c r="AH274" s="215"/>
      <c r="AI274" s="215"/>
      <c r="AJ274" s="215"/>
      <c r="AK274" s="215"/>
      <c r="AL274" s="215"/>
      <c r="AM274" s="215"/>
      <c r="AN274" s="215"/>
      <c r="AO274" s="215"/>
      <c r="AP274" s="215"/>
      <c r="AQ274" s="215"/>
      <c r="AR274" s="215"/>
      <c r="AS274" s="215"/>
      <c r="AT274" s="215"/>
      <c r="AU274" s="215"/>
      <c r="AV274" s="215"/>
      <c r="AW274" s="215"/>
      <c r="AX274" s="215"/>
      <c r="AY274" s="215"/>
      <c r="AZ274" s="215"/>
      <c r="BA274" s="215"/>
      <c r="BB274" s="215"/>
      <c r="BC274" s="215"/>
      <c r="BD274" s="215"/>
      <c r="BE274" s="215"/>
      <c r="BF274" s="215"/>
      <c r="BG274" s="215"/>
      <c r="BH274" s="215"/>
      <c r="BI274" s="215"/>
      <c r="BJ274" s="215"/>
      <c r="BK274" s="215"/>
      <c r="BL274" s="215"/>
      <c r="BM274" s="215"/>
      <c r="BN274" s="215"/>
      <c r="BO274" s="215"/>
      <c r="BP274" s="215"/>
      <c r="BQ274" s="215"/>
      <c r="BR274" s="215"/>
      <c r="BS274" s="215"/>
      <c r="BT274" s="215"/>
      <c r="BU274" s="215"/>
      <c r="BV274" s="215"/>
      <c r="BW274" s="215"/>
      <c r="BX274" s="215"/>
      <c r="BY274" s="215"/>
      <c r="BZ274" s="215"/>
    </row>
    <row r="275" spans="8:78" x14ac:dyDescent="0.25">
      <c r="H275" s="215"/>
      <c r="I275" s="215"/>
      <c r="J275" s="215"/>
      <c r="K275" s="215"/>
      <c r="L275" s="215"/>
      <c r="M275" s="215"/>
      <c r="N275" s="215"/>
      <c r="O275" s="215"/>
      <c r="P275" s="215"/>
      <c r="Q275" s="215"/>
      <c r="R275" s="215"/>
      <c r="S275" s="215"/>
      <c r="T275" s="215"/>
      <c r="U275" s="215"/>
      <c r="V275" s="215"/>
      <c r="W275" s="215"/>
      <c r="X275" s="215"/>
      <c r="Y275" s="215"/>
      <c r="Z275" s="215"/>
      <c r="AA275" s="215"/>
      <c r="AB275" s="215"/>
      <c r="AC275" s="215"/>
      <c r="AD275" s="215"/>
      <c r="AE275" s="215"/>
      <c r="AF275" s="215"/>
      <c r="AG275" s="215"/>
      <c r="AH275" s="215"/>
      <c r="AI275" s="215"/>
      <c r="AJ275" s="215"/>
      <c r="AK275" s="215"/>
      <c r="AL275" s="215"/>
      <c r="AM275" s="215"/>
      <c r="AN275" s="215"/>
      <c r="AO275" s="215"/>
      <c r="AP275" s="215"/>
      <c r="AQ275" s="215"/>
      <c r="AR275" s="215"/>
      <c r="AS275" s="215"/>
      <c r="AT275" s="215"/>
      <c r="AU275" s="215"/>
      <c r="AV275" s="215"/>
      <c r="AW275" s="215"/>
      <c r="AX275" s="215"/>
      <c r="AY275" s="215"/>
      <c r="AZ275" s="215"/>
      <c r="BA275" s="215"/>
      <c r="BB275" s="215"/>
      <c r="BC275" s="215"/>
      <c r="BD275" s="215"/>
      <c r="BE275" s="215"/>
      <c r="BF275" s="215"/>
      <c r="BG275" s="215"/>
      <c r="BH275" s="215"/>
      <c r="BI275" s="215"/>
      <c r="BJ275" s="215"/>
      <c r="BK275" s="215"/>
      <c r="BL275" s="215"/>
      <c r="BM275" s="215"/>
      <c r="BN275" s="215"/>
      <c r="BO275" s="215"/>
      <c r="BP275" s="215"/>
      <c r="BQ275" s="215"/>
      <c r="BR275" s="215"/>
      <c r="BS275" s="215"/>
      <c r="BT275" s="215"/>
      <c r="BU275" s="215"/>
      <c r="BV275" s="215"/>
      <c r="BW275" s="215"/>
      <c r="BX275" s="215"/>
      <c r="BY275" s="215"/>
      <c r="BZ275" s="215"/>
    </row>
    <row r="276" spans="8:78" x14ac:dyDescent="0.25">
      <c r="H276" s="215"/>
      <c r="I276" s="215"/>
      <c r="J276" s="215"/>
      <c r="K276" s="215"/>
      <c r="L276" s="215"/>
      <c r="M276" s="215"/>
      <c r="N276" s="215"/>
      <c r="O276" s="215"/>
      <c r="P276" s="215"/>
      <c r="Q276" s="215"/>
      <c r="R276" s="215"/>
      <c r="S276" s="215"/>
      <c r="T276" s="215"/>
      <c r="U276" s="215"/>
      <c r="V276" s="215"/>
      <c r="W276" s="215"/>
      <c r="X276" s="215"/>
      <c r="Y276" s="215"/>
      <c r="Z276" s="215"/>
      <c r="AA276" s="215"/>
      <c r="AB276" s="215"/>
      <c r="AC276" s="215"/>
      <c r="AD276" s="215"/>
      <c r="AE276" s="215"/>
      <c r="AF276" s="215"/>
      <c r="AG276" s="215"/>
      <c r="AH276" s="215"/>
      <c r="AI276" s="215"/>
      <c r="AJ276" s="215"/>
      <c r="AK276" s="215"/>
      <c r="AL276" s="215"/>
      <c r="AM276" s="215"/>
      <c r="AN276" s="215"/>
      <c r="AO276" s="215"/>
      <c r="AP276" s="215"/>
      <c r="AQ276" s="215"/>
      <c r="AR276" s="215"/>
      <c r="AS276" s="215"/>
      <c r="AT276" s="215"/>
      <c r="AU276" s="215"/>
      <c r="AV276" s="215"/>
      <c r="AW276" s="215"/>
      <c r="AX276" s="215"/>
      <c r="AY276" s="215"/>
      <c r="AZ276" s="215"/>
      <c r="BA276" s="215"/>
      <c r="BB276" s="215"/>
      <c r="BC276" s="215"/>
      <c r="BD276" s="215"/>
      <c r="BE276" s="215"/>
      <c r="BF276" s="215"/>
      <c r="BG276" s="215"/>
      <c r="BH276" s="215"/>
      <c r="BI276" s="215"/>
      <c r="BJ276" s="215"/>
      <c r="BK276" s="215"/>
      <c r="BL276" s="215"/>
      <c r="BM276" s="215"/>
      <c r="BN276" s="215"/>
      <c r="BO276" s="215"/>
      <c r="BP276" s="215"/>
      <c r="BQ276" s="215"/>
      <c r="BR276" s="215"/>
      <c r="BS276" s="215"/>
      <c r="BT276" s="215"/>
      <c r="BU276" s="215"/>
      <c r="BV276" s="215"/>
      <c r="BW276" s="215"/>
      <c r="BX276" s="215"/>
      <c r="BY276" s="215"/>
      <c r="BZ276" s="215"/>
    </row>
    <row r="277" spans="8:78" x14ac:dyDescent="0.25">
      <c r="H277" s="215"/>
      <c r="I277" s="215"/>
      <c r="J277" s="215"/>
      <c r="K277" s="215"/>
      <c r="L277" s="215"/>
      <c r="M277" s="215"/>
      <c r="N277" s="215"/>
      <c r="O277" s="215"/>
      <c r="P277" s="215"/>
      <c r="Q277" s="215"/>
      <c r="R277" s="215"/>
      <c r="S277" s="215"/>
      <c r="T277" s="215"/>
      <c r="U277" s="215"/>
      <c r="V277" s="215"/>
      <c r="W277" s="215"/>
      <c r="X277" s="215"/>
      <c r="Y277" s="215"/>
      <c r="Z277" s="215"/>
      <c r="AA277" s="215"/>
      <c r="AB277" s="215"/>
      <c r="AC277" s="215"/>
      <c r="AD277" s="215"/>
      <c r="AE277" s="215"/>
      <c r="AF277" s="215"/>
      <c r="AG277" s="215"/>
      <c r="AH277" s="215"/>
      <c r="AI277" s="215"/>
      <c r="AJ277" s="215"/>
      <c r="AK277" s="215"/>
      <c r="AL277" s="215"/>
      <c r="AM277" s="215"/>
      <c r="AN277" s="215"/>
      <c r="AO277" s="215"/>
      <c r="AP277" s="215"/>
      <c r="AQ277" s="215"/>
      <c r="AR277" s="215"/>
      <c r="AS277" s="215"/>
      <c r="AT277" s="215"/>
      <c r="AU277" s="215"/>
      <c r="AV277" s="215"/>
      <c r="AW277" s="215"/>
      <c r="AX277" s="215"/>
      <c r="AY277" s="215"/>
      <c r="AZ277" s="215"/>
      <c r="BA277" s="215"/>
      <c r="BB277" s="215"/>
      <c r="BC277" s="215"/>
      <c r="BD277" s="215"/>
      <c r="BE277" s="215"/>
      <c r="BF277" s="215"/>
      <c r="BG277" s="215"/>
      <c r="BH277" s="215"/>
      <c r="BI277" s="215"/>
      <c r="BJ277" s="215"/>
      <c r="BK277" s="215"/>
      <c r="BL277" s="215"/>
      <c r="BM277" s="215"/>
      <c r="BN277" s="215"/>
      <c r="BO277" s="215"/>
      <c r="BP277" s="215"/>
      <c r="BQ277" s="215"/>
      <c r="BR277" s="215"/>
      <c r="BS277" s="215"/>
      <c r="BT277" s="215"/>
      <c r="BU277" s="215"/>
      <c r="BV277" s="215"/>
      <c r="BW277" s="215"/>
      <c r="BX277" s="215"/>
      <c r="BY277" s="215"/>
      <c r="BZ277" s="215"/>
    </row>
    <row r="278" spans="8:78" x14ac:dyDescent="0.25">
      <c r="H278" s="215"/>
      <c r="I278" s="215"/>
      <c r="J278" s="215"/>
      <c r="K278" s="215"/>
      <c r="L278" s="215"/>
      <c r="M278" s="215"/>
      <c r="N278" s="215"/>
      <c r="O278" s="215"/>
      <c r="P278" s="215"/>
      <c r="Q278" s="215"/>
      <c r="R278" s="215"/>
      <c r="S278" s="215"/>
      <c r="T278" s="215"/>
      <c r="U278" s="215"/>
      <c r="V278" s="215"/>
      <c r="W278" s="215"/>
      <c r="X278" s="215"/>
      <c r="Y278" s="215"/>
      <c r="Z278" s="215"/>
      <c r="AA278" s="215"/>
      <c r="AB278" s="215"/>
      <c r="AC278" s="215"/>
      <c r="AD278" s="215"/>
      <c r="AE278" s="215"/>
      <c r="AF278" s="215"/>
      <c r="AG278" s="215"/>
      <c r="AH278" s="215"/>
      <c r="AI278" s="215"/>
      <c r="AJ278" s="215"/>
      <c r="AK278" s="215"/>
      <c r="AL278" s="215"/>
      <c r="AM278" s="215"/>
      <c r="AN278" s="215"/>
      <c r="AO278" s="215"/>
      <c r="AP278" s="215"/>
      <c r="AQ278" s="215"/>
      <c r="AR278" s="215"/>
      <c r="AS278" s="215"/>
      <c r="AT278" s="215"/>
      <c r="AU278" s="215"/>
      <c r="AV278" s="215"/>
      <c r="AW278" s="215"/>
      <c r="AX278" s="215"/>
      <c r="AY278" s="215"/>
      <c r="AZ278" s="215"/>
      <c r="BA278" s="215"/>
      <c r="BB278" s="215"/>
      <c r="BC278" s="215"/>
      <c r="BD278" s="215"/>
      <c r="BE278" s="215"/>
      <c r="BF278" s="215"/>
      <c r="BG278" s="215"/>
      <c r="BH278" s="215"/>
      <c r="BI278" s="215"/>
      <c r="BJ278" s="215"/>
      <c r="BK278" s="215"/>
      <c r="BL278" s="215"/>
      <c r="BM278" s="215"/>
      <c r="BN278" s="215"/>
      <c r="BO278" s="215"/>
      <c r="BP278" s="215"/>
      <c r="BQ278" s="215"/>
      <c r="BR278" s="215"/>
      <c r="BS278" s="215"/>
      <c r="BT278" s="215"/>
      <c r="BU278" s="215"/>
      <c r="BV278" s="215"/>
      <c r="BW278" s="215"/>
      <c r="BX278" s="215"/>
      <c r="BY278" s="215"/>
      <c r="BZ278" s="215"/>
    </row>
    <row r="279" spans="8:78" x14ac:dyDescent="0.25">
      <c r="H279" s="215"/>
      <c r="I279" s="215"/>
      <c r="J279" s="215"/>
      <c r="K279" s="215"/>
      <c r="L279" s="215"/>
      <c r="M279" s="215"/>
      <c r="N279" s="215"/>
      <c r="O279" s="215"/>
      <c r="P279" s="215"/>
      <c r="Q279" s="215"/>
      <c r="R279" s="215"/>
      <c r="S279" s="215"/>
      <c r="T279" s="215"/>
      <c r="U279" s="215"/>
      <c r="V279" s="215"/>
      <c r="W279" s="215"/>
      <c r="X279" s="215"/>
      <c r="Y279" s="215"/>
      <c r="Z279" s="215"/>
      <c r="AA279" s="215"/>
      <c r="AB279" s="215"/>
      <c r="AC279" s="215"/>
      <c r="AD279" s="215"/>
      <c r="AE279" s="215"/>
      <c r="AF279" s="215"/>
      <c r="AG279" s="215"/>
      <c r="AH279" s="215"/>
      <c r="AI279" s="215"/>
      <c r="AJ279" s="215"/>
      <c r="AK279" s="215"/>
      <c r="AL279" s="215"/>
      <c r="AM279" s="215"/>
      <c r="AN279" s="215"/>
      <c r="AO279" s="215"/>
      <c r="AP279" s="215"/>
      <c r="AQ279" s="215"/>
      <c r="AR279" s="215"/>
      <c r="AS279" s="215"/>
      <c r="AT279" s="215"/>
      <c r="AU279" s="215"/>
      <c r="AV279" s="215"/>
      <c r="AW279" s="215"/>
      <c r="AX279" s="215"/>
      <c r="AY279" s="215"/>
      <c r="AZ279" s="215"/>
      <c r="BA279" s="215"/>
      <c r="BB279" s="215"/>
      <c r="BC279" s="215"/>
      <c r="BD279" s="215"/>
      <c r="BE279" s="215"/>
      <c r="BF279" s="215"/>
      <c r="BG279" s="215"/>
      <c r="BH279" s="215"/>
      <c r="BI279" s="215"/>
      <c r="BJ279" s="215"/>
      <c r="BK279" s="215"/>
      <c r="BL279" s="215"/>
      <c r="BM279" s="215"/>
      <c r="BN279" s="215"/>
      <c r="BO279" s="215"/>
      <c r="BP279" s="215"/>
      <c r="BQ279" s="215"/>
      <c r="BR279" s="215"/>
      <c r="BS279" s="215"/>
      <c r="BT279" s="215"/>
      <c r="BU279" s="215"/>
      <c r="BV279" s="215"/>
      <c r="BW279" s="215"/>
      <c r="BX279" s="215"/>
      <c r="BY279" s="215"/>
      <c r="BZ279" s="215"/>
    </row>
    <row r="280" spans="8:78" x14ac:dyDescent="0.25">
      <c r="H280" s="215"/>
      <c r="I280" s="215"/>
      <c r="J280" s="215"/>
      <c r="K280" s="215"/>
      <c r="L280" s="215"/>
      <c r="M280" s="215"/>
      <c r="N280" s="215"/>
      <c r="O280" s="215"/>
      <c r="P280" s="215"/>
      <c r="Q280" s="215"/>
      <c r="R280" s="215"/>
      <c r="S280" s="215"/>
      <c r="T280" s="215"/>
      <c r="U280" s="215"/>
      <c r="V280" s="215"/>
      <c r="W280" s="215"/>
      <c r="X280" s="215"/>
      <c r="Y280" s="215"/>
      <c r="Z280" s="215"/>
      <c r="AA280" s="215"/>
      <c r="AB280" s="215"/>
      <c r="AC280" s="215"/>
      <c r="AD280" s="215"/>
      <c r="AE280" s="215"/>
      <c r="AF280" s="215"/>
      <c r="AG280" s="215"/>
      <c r="AH280" s="215"/>
      <c r="AI280" s="215"/>
      <c r="AJ280" s="215"/>
      <c r="AK280" s="215"/>
      <c r="AL280" s="215"/>
      <c r="AM280" s="215"/>
      <c r="AN280" s="215"/>
      <c r="AO280" s="215"/>
      <c r="AP280" s="215"/>
      <c r="AQ280" s="215"/>
      <c r="AR280" s="215"/>
      <c r="AS280" s="215"/>
      <c r="AT280" s="215"/>
      <c r="AU280" s="215"/>
      <c r="AV280" s="215"/>
      <c r="AW280" s="215"/>
      <c r="AX280" s="215"/>
      <c r="AY280" s="215"/>
      <c r="AZ280" s="215"/>
      <c r="BA280" s="215"/>
      <c r="BB280" s="215"/>
      <c r="BC280" s="215"/>
      <c r="BD280" s="215"/>
      <c r="BE280" s="215"/>
      <c r="BF280" s="215"/>
      <c r="BG280" s="215"/>
      <c r="BH280" s="215"/>
      <c r="BI280" s="215"/>
      <c r="BJ280" s="215"/>
      <c r="BK280" s="215"/>
      <c r="BL280" s="215"/>
      <c r="BM280" s="215"/>
      <c r="BN280" s="215"/>
      <c r="BO280" s="215"/>
      <c r="BP280" s="215"/>
      <c r="BQ280" s="215"/>
      <c r="BR280" s="215"/>
      <c r="BS280" s="215"/>
      <c r="BT280" s="215"/>
      <c r="BU280" s="215"/>
      <c r="BV280" s="215"/>
      <c r="BW280" s="215"/>
      <c r="BX280" s="215"/>
      <c r="BY280" s="215"/>
      <c r="BZ280" s="215"/>
    </row>
    <row r="281" spans="8:78" x14ac:dyDescent="0.25">
      <c r="H281" s="215"/>
      <c r="I281" s="215"/>
      <c r="J281" s="215"/>
      <c r="K281" s="215"/>
      <c r="L281" s="215"/>
      <c r="M281" s="215"/>
      <c r="N281" s="215"/>
      <c r="O281" s="215"/>
      <c r="P281" s="215"/>
      <c r="Q281" s="215"/>
      <c r="R281" s="215"/>
      <c r="S281" s="215"/>
      <c r="T281" s="215"/>
      <c r="U281" s="215"/>
      <c r="V281" s="215"/>
      <c r="W281" s="215"/>
      <c r="X281" s="215"/>
      <c r="Y281" s="215"/>
      <c r="Z281" s="215"/>
      <c r="AA281" s="215"/>
      <c r="AB281" s="215"/>
      <c r="AC281" s="215"/>
      <c r="AD281" s="215"/>
      <c r="AE281" s="215"/>
      <c r="AF281" s="215"/>
      <c r="AG281" s="215"/>
      <c r="AH281" s="215"/>
      <c r="AI281" s="215"/>
      <c r="AJ281" s="215"/>
      <c r="AK281" s="215"/>
      <c r="AL281" s="215"/>
      <c r="AM281" s="215"/>
      <c r="AN281" s="215"/>
      <c r="AO281" s="215"/>
      <c r="AP281" s="215"/>
      <c r="AQ281" s="215"/>
      <c r="AR281" s="215"/>
      <c r="AS281" s="215"/>
      <c r="AT281" s="215"/>
      <c r="AU281" s="215"/>
      <c r="AV281" s="215"/>
      <c r="AW281" s="215"/>
      <c r="AX281" s="215"/>
      <c r="AY281" s="215"/>
      <c r="AZ281" s="215"/>
      <c r="BA281" s="215"/>
      <c r="BB281" s="215"/>
      <c r="BC281" s="215"/>
      <c r="BD281" s="215"/>
      <c r="BE281" s="215"/>
      <c r="BF281" s="215"/>
      <c r="BG281" s="215"/>
      <c r="BH281" s="215"/>
      <c r="BI281" s="215"/>
      <c r="BJ281" s="215"/>
      <c r="BK281" s="215"/>
      <c r="BL281" s="215"/>
      <c r="BM281" s="215"/>
      <c r="BN281" s="215"/>
      <c r="BO281" s="215"/>
      <c r="BP281" s="215"/>
      <c r="BQ281" s="215"/>
      <c r="BR281" s="215"/>
      <c r="BS281" s="215"/>
      <c r="BT281" s="215"/>
      <c r="BU281" s="215"/>
      <c r="BV281" s="215"/>
      <c r="BW281" s="215"/>
      <c r="BX281" s="215"/>
      <c r="BY281" s="215"/>
      <c r="BZ281" s="215"/>
    </row>
    <row r="282" spans="8:78" x14ac:dyDescent="0.25">
      <c r="H282" s="215"/>
      <c r="I282" s="215"/>
      <c r="J282" s="215"/>
      <c r="K282" s="215"/>
      <c r="L282" s="215"/>
      <c r="M282" s="215"/>
      <c r="N282" s="215"/>
      <c r="O282" s="215"/>
      <c r="P282" s="215"/>
      <c r="Q282" s="215"/>
      <c r="R282" s="215"/>
      <c r="S282" s="215"/>
      <c r="T282" s="215"/>
      <c r="U282" s="215"/>
      <c r="V282" s="215"/>
      <c r="W282" s="215"/>
      <c r="X282" s="215"/>
      <c r="Y282" s="215"/>
      <c r="Z282" s="215"/>
      <c r="AA282" s="215"/>
      <c r="AB282" s="215"/>
      <c r="AC282" s="215"/>
      <c r="AD282" s="215"/>
      <c r="AE282" s="215"/>
      <c r="AF282" s="215"/>
      <c r="AG282" s="215"/>
      <c r="AH282" s="215"/>
      <c r="AI282" s="215"/>
      <c r="AJ282" s="215"/>
      <c r="AK282" s="215"/>
      <c r="AL282" s="215"/>
      <c r="AM282" s="215"/>
      <c r="AN282" s="215"/>
      <c r="AO282" s="215"/>
      <c r="AP282" s="215"/>
      <c r="AQ282" s="215"/>
      <c r="AR282" s="215"/>
      <c r="AS282" s="215"/>
      <c r="AT282" s="215"/>
      <c r="AU282" s="215"/>
      <c r="AV282" s="215"/>
      <c r="AW282" s="215"/>
      <c r="AX282" s="215"/>
      <c r="AY282" s="215"/>
      <c r="AZ282" s="215"/>
      <c r="BA282" s="215"/>
      <c r="BB282" s="215"/>
      <c r="BC282" s="215"/>
      <c r="BD282" s="215"/>
      <c r="BE282" s="215"/>
      <c r="BF282" s="215"/>
      <c r="BG282" s="215"/>
      <c r="BH282" s="215"/>
      <c r="BI282" s="215"/>
      <c r="BJ282" s="215"/>
      <c r="BK282" s="215"/>
      <c r="BL282" s="215"/>
      <c r="BM282" s="215"/>
      <c r="BN282" s="215"/>
      <c r="BO282" s="215"/>
      <c r="BP282" s="215"/>
      <c r="BQ282" s="215"/>
      <c r="BR282" s="215"/>
      <c r="BS282" s="215"/>
      <c r="BT282" s="215"/>
      <c r="BU282" s="215"/>
      <c r="BV282" s="215"/>
      <c r="BW282" s="215"/>
      <c r="BX282" s="215"/>
      <c r="BY282" s="215"/>
      <c r="BZ282" s="215"/>
    </row>
    <row r="283" spans="8:78" x14ac:dyDescent="0.25">
      <c r="H283" s="215"/>
      <c r="I283" s="215"/>
      <c r="J283" s="215"/>
      <c r="K283" s="215"/>
      <c r="L283" s="215"/>
      <c r="M283" s="215"/>
      <c r="N283" s="215"/>
      <c r="O283" s="215"/>
      <c r="P283" s="215"/>
      <c r="Q283" s="215"/>
      <c r="R283" s="215"/>
      <c r="S283" s="215"/>
      <c r="T283" s="215"/>
      <c r="U283" s="215"/>
      <c r="V283" s="215"/>
      <c r="W283" s="215"/>
      <c r="X283" s="215"/>
      <c r="Y283" s="215"/>
      <c r="Z283" s="215"/>
      <c r="AA283" s="215"/>
      <c r="AB283" s="215"/>
      <c r="AC283" s="215"/>
      <c r="AD283" s="215"/>
      <c r="AE283" s="215"/>
      <c r="AF283" s="215"/>
      <c r="AG283" s="215"/>
      <c r="AH283" s="215"/>
      <c r="AI283" s="215"/>
      <c r="AJ283" s="215"/>
      <c r="AK283" s="215"/>
      <c r="AL283" s="215"/>
      <c r="AM283" s="215"/>
      <c r="AN283" s="215"/>
      <c r="AO283" s="215"/>
      <c r="AP283" s="215"/>
      <c r="AQ283" s="215"/>
      <c r="AR283" s="215"/>
      <c r="AS283" s="215"/>
      <c r="AT283" s="215"/>
      <c r="AU283" s="215"/>
      <c r="AV283" s="215"/>
      <c r="AW283" s="215"/>
      <c r="AX283" s="215"/>
      <c r="AY283" s="215"/>
      <c r="AZ283" s="215"/>
      <c r="BA283" s="215"/>
      <c r="BB283" s="215"/>
      <c r="BC283" s="215"/>
      <c r="BD283" s="215"/>
      <c r="BE283" s="215"/>
      <c r="BF283" s="215"/>
      <c r="BG283" s="215"/>
      <c r="BH283" s="215"/>
      <c r="BI283" s="215"/>
      <c r="BJ283" s="215"/>
      <c r="BK283" s="215"/>
      <c r="BL283" s="215"/>
      <c r="BM283" s="215"/>
      <c r="BN283" s="215"/>
      <c r="BO283" s="215"/>
      <c r="BP283" s="215"/>
      <c r="BQ283" s="215"/>
      <c r="BR283" s="215"/>
      <c r="BS283" s="215"/>
      <c r="BT283" s="215"/>
      <c r="BU283" s="215"/>
      <c r="BV283" s="215"/>
      <c r="BW283" s="215"/>
      <c r="BX283" s="215"/>
      <c r="BY283" s="215"/>
      <c r="BZ283" s="215"/>
    </row>
    <row r="284" spans="8:78" x14ac:dyDescent="0.25">
      <c r="H284" s="215"/>
      <c r="I284" s="215"/>
      <c r="J284" s="215"/>
      <c r="K284" s="215"/>
      <c r="L284" s="215"/>
      <c r="M284" s="215"/>
      <c r="N284" s="215"/>
      <c r="O284" s="215"/>
      <c r="P284" s="215"/>
      <c r="Q284" s="215"/>
      <c r="R284" s="215"/>
      <c r="S284" s="215"/>
      <c r="T284" s="215"/>
      <c r="U284" s="215"/>
      <c r="V284" s="215"/>
      <c r="W284" s="215"/>
      <c r="X284" s="215"/>
      <c r="Y284" s="215"/>
      <c r="Z284" s="215"/>
      <c r="AA284" s="215"/>
      <c r="AB284" s="215"/>
      <c r="AC284" s="215"/>
      <c r="AD284" s="215"/>
      <c r="AE284" s="215"/>
      <c r="AF284" s="215"/>
      <c r="AG284" s="215"/>
      <c r="AH284" s="215"/>
      <c r="AI284" s="215"/>
      <c r="AJ284" s="215"/>
      <c r="AK284" s="215"/>
      <c r="AL284" s="215"/>
      <c r="AM284" s="215"/>
      <c r="AN284" s="215"/>
      <c r="AO284" s="215"/>
      <c r="AP284" s="215"/>
      <c r="AQ284" s="215"/>
      <c r="AR284" s="215"/>
      <c r="AS284" s="215"/>
      <c r="AT284" s="215"/>
      <c r="AU284" s="215"/>
      <c r="AV284" s="215"/>
      <c r="AW284" s="215"/>
      <c r="AX284" s="215"/>
      <c r="AY284" s="215"/>
      <c r="AZ284" s="215"/>
      <c r="BA284" s="215"/>
      <c r="BB284" s="215"/>
      <c r="BC284" s="215"/>
      <c r="BD284" s="215"/>
      <c r="BE284" s="215"/>
      <c r="BF284" s="215"/>
      <c r="BG284" s="215"/>
      <c r="BH284" s="215"/>
      <c r="BI284" s="215"/>
      <c r="BJ284" s="215"/>
      <c r="BK284" s="215"/>
      <c r="BL284" s="215"/>
      <c r="BM284" s="215"/>
      <c r="BN284" s="215"/>
      <c r="BO284" s="215"/>
      <c r="BP284" s="215"/>
      <c r="BQ284" s="215"/>
      <c r="BR284" s="215"/>
      <c r="BS284" s="215"/>
      <c r="BT284" s="215"/>
      <c r="BU284" s="215"/>
      <c r="BV284" s="215"/>
      <c r="BW284" s="215"/>
      <c r="BX284" s="215"/>
      <c r="BY284" s="215"/>
      <c r="BZ284" s="215"/>
    </row>
    <row r="285" spans="8:78" x14ac:dyDescent="0.25">
      <c r="H285" s="215"/>
      <c r="I285" s="215"/>
      <c r="J285" s="215"/>
      <c r="K285" s="215"/>
      <c r="L285" s="215"/>
      <c r="M285" s="215"/>
      <c r="N285" s="215"/>
      <c r="O285" s="215"/>
      <c r="P285" s="215"/>
      <c r="Q285" s="215"/>
      <c r="R285" s="215"/>
      <c r="S285" s="215"/>
      <c r="T285" s="215"/>
      <c r="U285" s="215"/>
      <c r="V285" s="215"/>
      <c r="W285" s="215"/>
      <c r="X285" s="215"/>
      <c r="Y285" s="215"/>
      <c r="Z285" s="215"/>
      <c r="AA285" s="215"/>
      <c r="AB285" s="215"/>
      <c r="AC285" s="215"/>
      <c r="AD285" s="215"/>
      <c r="AE285" s="215"/>
      <c r="AF285" s="215"/>
      <c r="AG285" s="215"/>
      <c r="AH285" s="215"/>
      <c r="AI285" s="215"/>
      <c r="AJ285" s="215"/>
      <c r="AK285" s="215"/>
      <c r="AL285" s="215"/>
      <c r="AM285" s="215"/>
      <c r="AN285" s="215"/>
      <c r="AO285" s="215"/>
      <c r="AP285" s="215"/>
      <c r="AQ285" s="215"/>
      <c r="AR285" s="215"/>
      <c r="AS285" s="215"/>
      <c r="AT285" s="215"/>
      <c r="AU285" s="215"/>
      <c r="AV285" s="215"/>
      <c r="AW285" s="215"/>
      <c r="AX285" s="215"/>
      <c r="AY285" s="215"/>
      <c r="AZ285" s="215"/>
      <c r="BA285" s="215"/>
      <c r="BB285" s="215"/>
      <c r="BC285" s="215"/>
      <c r="BD285" s="215"/>
      <c r="BE285" s="215"/>
      <c r="BF285" s="215"/>
      <c r="BG285" s="215"/>
      <c r="BH285" s="215"/>
      <c r="BI285" s="215"/>
      <c r="BJ285" s="215"/>
      <c r="BK285" s="215"/>
      <c r="BL285" s="215"/>
      <c r="BM285" s="215"/>
      <c r="BN285" s="215"/>
      <c r="BO285" s="215"/>
      <c r="BP285" s="215"/>
      <c r="BQ285" s="215"/>
      <c r="BR285" s="215"/>
      <c r="BS285" s="215"/>
      <c r="BT285" s="215"/>
      <c r="BU285" s="215"/>
      <c r="BV285" s="215"/>
      <c r="BW285" s="215"/>
      <c r="BX285" s="215"/>
      <c r="BY285" s="215"/>
      <c r="BZ285" s="215"/>
    </row>
    <row r="286" spans="8:78" x14ac:dyDescent="0.25">
      <c r="H286" s="215"/>
      <c r="I286" s="215"/>
      <c r="J286" s="215"/>
      <c r="K286" s="215"/>
      <c r="L286" s="215"/>
      <c r="M286" s="215"/>
      <c r="N286" s="215"/>
      <c r="O286" s="215"/>
      <c r="P286" s="215"/>
      <c r="Q286" s="215"/>
      <c r="R286" s="215"/>
      <c r="S286" s="215"/>
      <c r="T286" s="215"/>
      <c r="U286" s="215"/>
      <c r="V286" s="215"/>
      <c r="W286" s="215"/>
      <c r="X286" s="215"/>
      <c r="Y286" s="215"/>
      <c r="Z286" s="215"/>
      <c r="AA286" s="215"/>
      <c r="AB286" s="215"/>
      <c r="AC286" s="215"/>
      <c r="AD286" s="215"/>
      <c r="AE286" s="215"/>
      <c r="AF286" s="215"/>
      <c r="AG286" s="215"/>
      <c r="AH286" s="215"/>
      <c r="AI286" s="215"/>
      <c r="AJ286" s="215"/>
      <c r="AK286" s="215"/>
      <c r="AL286" s="215"/>
      <c r="AM286" s="215"/>
      <c r="AN286" s="215"/>
      <c r="AO286" s="215"/>
      <c r="AP286" s="215"/>
      <c r="AQ286" s="215"/>
      <c r="AR286" s="215"/>
      <c r="AS286" s="215"/>
      <c r="AT286" s="215"/>
      <c r="AU286" s="215"/>
      <c r="AV286" s="215"/>
      <c r="AW286" s="215"/>
      <c r="AX286" s="215"/>
      <c r="AY286" s="215"/>
      <c r="AZ286" s="215"/>
      <c r="BA286" s="215"/>
      <c r="BB286" s="215"/>
      <c r="BC286" s="215"/>
      <c r="BD286" s="215"/>
      <c r="BE286" s="215"/>
      <c r="BF286" s="215"/>
      <c r="BG286" s="215"/>
      <c r="BH286" s="215"/>
      <c r="BI286" s="215"/>
      <c r="BJ286" s="215"/>
      <c r="BK286" s="215"/>
      <c r="BL286" s="215"/>
      <c r="BM286" s="215"/>
      <c r="BN286" s="215"/>
      <c r="BO286" s="215"/>
      <c r="BP286" s="215"/>
      <c r="BQ286" s="215"/>
      <c r="BR286" s="215"/>
      <c r="BS286" s="215"/>
      <c r="BT286" s="215"/>
      <c r="BU286" s="215"/>
      <c r="BV286" s="215"/>
      <c r="BW286" s="215"/>
      <c r="BX286" s="215"/>
      <c r="BY286" s="215"/>
      <c r="BZ286" s="215"/>
    </row>
    <row r="287" spans="8:78" x14ac:dyDescent="0.25">
      <c r="H287" s="215"/>
      <c r="I287" s="215"/>
      <c r="J287" s="215"/>
      <c r="K287" s="215"/>
      <c r="L287" s="215"/>
      <c r="M287" s="215"/>
      <c r="N287" s="215"/>
      <c r="O287" s="215"/>
      <c r="P287" s="215"/>
      <c r="Q287" s="215"/>
      <c r="R287" s="215"/>
      <c r="S287" s="215"/>
      <c r="T287" s="215"/>
      <c r="U287" s="215"/>
      <c r="V287" s="215"/>
      <c r="W287" s="215"/>
      <c r="X287" s="215"/>
      <c r="Y287" s="215"/>
      <c r="Z287" s="215"/>
      <c r="AA287" s="215"/>
      <c r="AB287" s="215"/>
      <c r="AC287" s="215"/>
      <c r="AD287" s="215"/>
      <c r="AE287" s="215"/>
      <c r="AF287" s="215"/>
      <c r="AG287" s="215"/>
      <c r="AH287" s="215"/>
      <c r="AI287" s="215"/>
      <c r="AJ287" s="215"/>
      <c r="AK287" s="215"/>
      <c r="AL287" s="215"/>
      <c r="AM287" s="215"/>
      <c r="AN287" s="215"/>
      <c r="AO287" s="215"/>
      <c r="AP287" s="215"/>
      <c r="AQ287" s="215"/>
      <c r="AR287" s="215"/>
      <c r="AS287" s="215"/>
      <c r="AT287" s="215"/>
      <c r="AU287" s="215"/>
      <c r="AV287" s="215"/>
      <c r="AW287" s="215"/>
      <c r="AX287" s="215"/>
      <c r="AY287" s="215"/>
      <c r="AZ287" s="215"/>
      <c r="BA287" s="215"/>
      <c r="BB287" s="215"/>
      <c r="BC287" s="215"/>
      <c r="BD287" s="215"/>
      <c r="BE287" s="215"/>
      <c r="BF287" s="215"/>
      <c r="BG287" s="215"/>
      <c r="BH287" s="215"/>
      <c r="BI287" s="215"/>
      <c r="BJ287" s="215"/>
      <c r="BK287" s="215"/>
      <c r="BL287" s="215"/>
      <c r="BM287" s="215"/>
      <c r="BN287" s="215"/>
      <c r="BO287" s="215"/>
      <c r="BP287" s="215"/>
      <c r="BQ287" s="215"/>
      <c r="BR287" s="215"/>
      <c r="BS287" s="215"/>
      <c r="BT287" s="215"/>
      <c r="BU287" s="215"/>
      <c r="BV287" s="215"/>
      <c r="BW287" s="215"/>
      <c r="BX287" s="215"/>
      <c r="BY287" s="215"/>
      <c r="BZ287" s="215"/>
    </row>
    <row r="288" spans="8:78" x14ac:dyDescent="0.25">
      <c r="H288" s="215"/>
      <c r="I288" s="215"/>
      <c r="J288" s="215"/>
      <c r="K288" s="215"/>
      <c r="L288" s="215"/>
      <c r="M288" s="215"/>
      <c r="N288" s="215"/>
      <c r="O288" s="215"/>
      <c r="P288" s="215"/>
      <c r="Q288" s="215"/>
      <c r="R288" s="215"/>
      <c r="S288" s="215"/>
      <c r="T288" s="215"/>
      <c r="U288" s="215"/>
      <c r="V288" s="215"/>
      <c r="W288" s="215"/>
      <c r="X288" s="215"/>
      <c r="Y288" s="215"/>
      <c r="Z288" s="215"/>
      <c r="AA288" s="215"/>
      <c r="AB288" s="215"/>
      <c r="AC288" s="215"/>
      <c r="AD288" s="215"/>
      <c r="AE288" s="215"/>
      <c r="AF288" s="215"/>
      <c r="AG288" s="215"/>
      <c r="AH288" s="215"/>
      <c r="AI288" s="215"/>
      <c r="AJ288" s="215"/>
      <c r="AK288" s="215"/>
      <c r="AL288" s="215"/>
      <c r="AM288" s="215"/>
      <c r="AN288" s="215"/>
      <c r="AO288" s="215"/>
      <c r="AP288" s="215"/>
      <c r="AQ288" s="215"/>
      <c r="AR288" s="215"/>
      <c r="AS288" s="215"/>
      <c r="AT288" s="215"/>
      <c r="AU288" s="215"/>
      <c r="AV288" s="215"/>
      <c r="AW288" s="215"/>
      <c r="AX288" s="215"/>
      <c r="AY288" s="215"/>
      <c r="AZ288" s="215"/>
      <c r="BA288" s="215"/>
      <c r="BB288" s="215"/>
      <c r="BC288" s="215"/>
      <c r="BD288" s="215"/>
      <c r="BE288" s="215"/>
      <c r="BF288" s="215"/>
      <c r="BG288" s="215"/>
      <c r="BH288" s="215"/>
      <c r="BI288" s="215"/>
      <c r="BJ288" s="215"/>
      <c r="BK288" s="215"/>
      <c r="BL288" s="215"/>
      <c r="BM288" s="215"/>
      <c r="BN288" s="215"/>
      <c r="BO288" s="215"/>
      <c r="BP288" s="215"/>
      <c r="BQ288" s="215"/>
      <c r="BR288" s="215"/>
      <c r="BS288" s="215"/>
      <c r="BT288" s="215"/>
      <c r="BU288" s="215"/>
      <c r="BV288" s="215"/>
      <c r="BW288" s="215"/>
      <c r="BX288" s="215"/>
      <c r="BY288" s="215"/>
      <c r="BZ288" s="215"/>
    </row>
    <row r="289" spans="8:78" x14ac:dyDescent="0.25">
      <c r="H289" s="215"/>
      <c r="I289" s="215"/>
      <c r="J289" s="215"/>
      <c r="K289" s="215"/>
      <c r="L289" s="215"/>
      <c r="M289" s="215"/>
      <c r="N289" s="215"/>
      <c r="O289" s="215"/>
      <c r="P289" s="215"/>
      <c r="Q289" s="215"/>
      <c r="R289" s="215"/>
      <c r="S289" s="215"/>
      <c r="T289" s="215"/>
      <c r="U289" s="215"/>
      <c r="V289" s="215"/>
      <c r="W289" s="215"/>
      <c r="X289" s="215"/>
      <c r="Y289" s="215"/>
      <c r="Z289" s="215"/>
      <c r="AA289" s="215"/>
      <c r="AB289" s="215"/>
      <c r="AC289" s="215"/>
      <c r="AD289" s="215"/>
      <c r="AE289" s="215"/>
      <c r="AF289" s="215"/>
      <c r="AG289" s="215"/>
      <c r="AH289" s="215"/>
      <c r="AI289" s="215"/>
      <c r="AJ289" s="215"/>
      <c r="AK289" s="215"/>
      <c r="AL289" s="215"/>
      <c r="AM289" s="215"/>
      <c r="AN289" s="215"/>
      <c r="AO289" s="215"/>
      <c r="AP289" s="215"/>
      <c r="AQ289" s="215"/>
      <c r="AR289" s="215"/>
      <c r="AS289" s="215"/>
      <c r="AT289" s="215"/>
      <c r="AU289" s="215"/>
      <c r="AV289" s="215"/>
      <c r="AW289" s="215"/>
      <c r="AX289" s="215"/>
      <c r="AY289" s="215"/>
      <c r="AZ289" s="215"/>
      <c r="BA289" s="215"/>
      <c r="BB289" s="215"/>
      <c r="BC289" s="215"/>
      <c r="BD289" s="215"/>
      <c r="BE289" s="215"/>
      <c r="BF289" s="215"/>
      <c r="BG289" s="215"/>
      <c r="BH289" s="215"/>
      <c r="BI289" s="215"/>
      <c r="BJ289" s="215"/>
      <c r="BK289" s="215"/>
      <c r="BL289" s="215"/>
      <c r="BM289" s="215"/>
      <c r="BN289" s="215"/>
      <c r="BO289" s="215"/>
      <c r="BP289" s="215"/>
      <c r="BQ289" s="215"/>
      <c r="BR289" s="215"/>
      <c r="BS289" s="215"/>
      <c r="BT289" s="215"/>
      <c r="BU289" s="215"/>
      <c r="BV289" s="215"/>
      <c r="BW289" s="215"/>
      <c r="BX289" s="215"/>
      <c r="BY289" s="215"/>
      <c r="BZ289" s="215"/>
    </row>
    <row r="290" spans="8:78" x14ac:dyDescent="0.25">
      <c r="H290" s="215"/>
      <c r="I290" s="215"/>
      <c r="J290" s="215"/>
      <c r="K290" s="215"/>
      <c r="L290" s="215"/>
      <c r="M290" s="215"/>
      <c r="N290" s="215"/>
      <c r="O290" s="215"/>
      <c r="P290" s="215"/>
      <c r="Q290" s="215"/>
      <c r="R290" s="215"/>
      <c r="S290" s="215"/>
      <c r="T290" s="215"/>
      <c r="U290" s="215"/>
      <c r="V290" s="215"/>
      <c r="W290" s="215"/>
      <c r="X290" s="215"/>
      <c r="Y290" s="215"/>
      <c r="Z290" s="215"/>
      <c r="AA290" s="215"/>
      <c r="AB290" s="215"/>
      <c r="AC290" s="215"/>
      <c r="AD290" s="215"/>
      <c r="AE290" s="215"/>
      <c r="AF290" s="215"/>
      <c r="AG290" s="215"/>
      <c r="AH290" s="215"/>
      <c r="AI290" s="215"/>
      <c r="AJ290" s="215"/>
      <c r="AK290" s="215"/>
      <c r="AL290" s="215"/>
      <c r="AM290" s="215"/>
      <c r="AN290" s="215"/>
      <c r="AO290" s="215"/>
      <c r="AP290" s="215"/>
      <c r="AQ290" s="215"/>
      <c r="AR290" s="215"/>
      <c r="AS290" s="215"/>
      <c r="AT290" s="215"/>
      <c r="AU290" s="215"/>
      <c r="AV290" s="215"/>
      <c r="AW290" s="215"/>
      <c r="AX290" s="215"/>
      <c r="AY290" s="215"/>
      <c r="AZ290" s="215"/>
      <c r="BA290" s="215"/>
      <c r="BB290" s="215"/>
      <c r="BC290" s="215"/>
      <c r="BD290" s="215"/>
      <c r="BE290" s="215"/>
      <c r="BF290" s="215"/>
      <c r="BG290" s="215"/>
      <c r="BH290" s="215"/>
      <c r="BI290" s="215"/>
      <c r="BJ290" s="215"/>
      <c r="BK290" s="215"/>
      <c r="BL290" s="215"/>
      <c r="BM290" s="215"/>
      <c r="BN290" s="215"/>
      <c r="BO290" s="215"/>
      <c r="BP290" s="215"/>
      <c r="BQ290" s="215"/>
      <c r="BR290" s="215"/>
      <c r="BS290" s="215"/>
      <c r="BT290" s="215"/>
      <c r="BU290" s="215"/>
      <c r="BV290" s="215"/>
      <c r="BW290" s="215"/>
      <c r="BX290" s="215"/>
      <c r="BY290" s="215"/>
      <c r="BZ290" s="215"/>
    </row>
    <row r="291" spans="8:78" x14ac:dyDescent="0.25">
      <c r="H291" s="215"/>
      <c r="I291" s="215"/>
      <c r="J291" s="215"/>
      <c r="K291" s="215"/>
      <c r="L291" s="215"/>
      <c r="M291" s="215"/>
      <c r="N291" s="215"/>
      <c r="O291" s="215"/>
      <c r="P291" s="215"/>
      <c r="Q291" s="215"/>
      <c r="R291" s="215"/>
      <c r="S291" s="215"/>
      <c r="T291" s="215"/>
      <c r="U291" s="215"/>
      <c r="V291" s="215"/>
      <c r="W291" s="215"/>
      <c r="X291" s="215"/>
      <c r="Y291" s="215"/>
      <c r="Z291" s="215"/>
      <c r="AA291" s="215"/>
      <c r="AB291" s="215"/>
      <c r="AC291" s="215"/>
      <c r="AD291" s="215"/>
      <c r="AE291" s="215"/>
      <c r="AF291" s="215"/>
      <c r="AG291" s="215"/>
      <c r="AH291" s="215"/>
      <c r="AI291" s="215"/>
      <c r="AJ291" s="215"/>
      <c r="AK291" s="215"/>
      <c r="AL291" s="215"/>
      <c r="AM291" s="215"/>
      <c r="AN291" s="215"/>
      <c r="AO291" s="215"/>
      <c r="AP291" s="215"/>
      <c r="AQ291" s="215"/>
      <c r="AR291" s="215"/>
      <c r="AS291" s="215"/>
      <c r="AT291" s="215"/>
      <c r="AU291" s="215"/>
      <c r="AV291" s="215"/>
      <c r="AW291" s="215"/>
      <c r="AX291" s="215"/>
      <c r="AY291" s="215"/>
      <c r="AZ291" s="215"/>
      <c r="BA291" s="215"/>
      <c r="BB291" s="215"/>
      <c r="BC291" s="215"/>
      <c r="BD291" s="215"/>
      <c r="BE291" s="215"/>
      <c r="BF291" s="215"/>
      <c r="BG291" s="215"/>
      <c r="BH291" s="215"/>
      <c r="BI291" s="215"/>
      <c r="BJ291" s="215"/>
      <c r="BK291" s="215"/>
      <c r="BL291" s="215"/>
      <c r="BM291" s="215"/>
      <c r="BN291" s="215"/>
      <c r="BO291" s="215"/>
      <c r="BP291" s="215"/>
      <c r="BQ291" s="215"/>
      <c r="BR291" s="215"/>
      <c r="BS291" s="215"/>
      <c r="BT291" s="215"/>
      <c r="BU291" s="215"/>
      <c r="BV291" s="215"/>
      <c r="BW291" s="215"/>
      <c r="BX291" s="215"/>
      <c r="BY291" s="215"/>
      <c r="BZ291" s="215"/>
    </row>
    <row r="292" spans="8:78" x14ac:dyDescent="0.25">
      <c r="H292" s="215"/>
      <c r="I292" s="215"/>
      <c r="J292" s="215"/>
      <c r="K292" s="215"/>
      <c r="L292" s="215"/>
      <c r="M292" s="215"/>
      <c r="N292" s="215"/>
      <c r="O292" s="215"/>
      <c r="P292" s="215"/>
      <c r="Q292" s="215"/>
      <c r="R292" s="215"/>
      <c r="S292" s="215"/>
      <c r="T292" s="215"/>
      <c r="U292" s="215"/>
      <c r="V292" s="215"/>
      <c r="W292" s="215"/>
      <c r="X292" s="215"/>
      <c r="Y292" s="215"/>
      <c r="Z292" s="215"/>
      <c r="AA292" s="215"/>
      <c r="AB292" s="215"/>
      <c r="AC292" s="215"/>
      <c r="AD292" s="215"/>
      <c r="AE292" s="215"/>
      <c r="AF292" s="215"/>
      <c r="AG292" s="215"/>
      <c r="AH292" s="215"/>
      <c r="AI292" s="215"/>
      <c r="AJ292" s="215"/>
      <c r="AK292" s="215"/>
      <c r="AL292" s="215"/>
      <c r="AM292" s="215"/>
      <c r="AN292" s="215"/>
      <c r="AO292" s="215"/>
      <c r="AP292" s="215"/>
      <c r="AQ292" s="215"/>
      <c r="AR292" s="215"/>
      <c r="AS292" s="215"/>
      <c r="AT292" s="215"/>
      <c r="AU292" s="215"/>
      <c r="AV292" s="215"/>
      <c r="AW292" s="215"/>
      <c r="AX292" s="215"/>
      <c r="AY292" s="215"/>
      <c r="AZ292" s="215"/>
      <c r="BA292" s="215"/>
      <c r="BB292" s="215"/>
      <c r="BC292" s="215"/>
      <c r="BD292" s="215"/>
      <c r="BE292" s="215"/>
      <c r="BF292" s="215"/>
      <c r="BG292" s="215"/>
      <c r="BH292" s="215"/>
      <c r="BI292" s="215"/>
      <c r="BJ292" s="215"/>
      <c r="BK292" s="215"/>
      <c r="BL292" s="215"/>
      <c r="BM292" s="215"/>
      <c r="BN292" s="215"/>
      <c r="BO292" s="215"/>
      <c r="BP292" s="215"/>
      <c r="BQ292" s="215"/>
      <c r="BR292" s="215"/>
      <c r="BS292" s="215"/>
      <c r="BT292" s="215"/>
      <c r="BU292" s="215"/>
      <c r="BV292" s="215"/>
      <c r="BW292" s="215"/>
      <c r="BX292" s="215"/>
      <c r="BY292" s="215"/>
      <c r="BZ292" s="215"/>
    </row>
    <row r="293" spans="8:78" x14ac:dyDescent="0.25">
      <c r="H293" s="215"/>
      <c r="I293" s="215"/>
      <c r="J293" s="215"/>
      <c r="K293" s="215"/>
      <c r="L293" s="215"/>
      <c r="M293" s="215"/>
      <c r="N293" s="215"/>
      <c r="O293" s="215"/>
      <c r="P293" s="215"/>
      <c r="Q293" s="215"/>
      <c r="R293" s="215"/>
      <c r="S293" s="215"/>
      <c r="T293" s="215"/>
      <c r="U293" s="215"/>
      <c r="V293" s="215"/>
      <c r="W293" s="215"/>
      <c r="X293" s="215"/>
      <c r="Y293" s="215"/>
      <c r="Z293" s="215"/>
      <c r="AA293" s="215"/>
      <c r="AB293" s="215"/>
      <c r="AC293" s="215"/>
      <c r="AD293" s="215"/>
      <c r="AE293" s="215"/>
      <c r="AF293" s="215"/>
      <c r="AG293" s="215"/>
      <c r="AH293" s="215"/>
      <c r="AI293" s="215"/>
      <c r="AJ293" s="215"/>
      <c r="AK293" s="215"/>
      <c r="AL293" s="215"/>
      <c r="AM293" s="215"/>
      <c r="AN293" s="215"/>
      <c r="AO293" s="215"/>
      <c r="AP293" s="215"/>
      <c r="AQ293" s="215"/>
      <c r="AR293" s="215"/>
      <c r="AS293" s="215"/>
      <c r="AT293" s="215"/>
      <c r="AU293" s="215"/>
      <c r="AV293" s="215"/>
      <c r="AW293" s="215"/>
      <c r="AX293" s="215"/>
      <c r="AY293" s="215"/>
      <c r="AZ293" s="215"/>
      <c r="BA293" s="215"/>
      <c r="BB293" s="215"/>
      <c r="BC293" s="215"/>
      <c r="BD293" s="215"/>
      <c r="BE293" s="215"/>
      <c r="BF293" s="215"/>
      <c r="BG293" s="215"/>
      <c r="BH293" s="215"/>
      <c r="BI293" s="215"/>
      <c r="BJ293" s="215"/>
      <c r="BK293" s="215"/>
      <c r="BL293" s="215"/>
      <c r="BM293" s="215"/>
      <c r="BN293" s="215"/>
      <c r="BO293" s="215"/>
      <c r="BP293" s="215"/>
      <c r="BQ293" s="215"/>
      <c r="BR293" s="215"/>
      <c r="BS293" s="215"/>
      <c r="BT293" s="215"/>
      <c r="BU293" s="215"/>
      <c r="BV293" s="215"/>
      <c r="BW293" s="215"/>
      <c r="BX293" s="215"/>
      <c r="BY293" s="215"/>
      <c r="BZ293" s="215"/>
    </row>
    <row r="294" spans="8:78" x14ac:dyDescent="0.25">
      <c r="H294" s="215"/>
      <c r="I294" s="215"/>
      <c r="J294" s="215"/>
      <c r="K294" s="215"/>
      <c r="L294" s="215"/>
      <c r="M294" s="215"/>
      <c r="N294" s="215"/>
      <c r="O294" s="215"/>
      <c r="P294" s="215"/>
      <c r="Q294" s="215"/>
      <c r="R294" s="215"/>
      <c r="S294" s="215"/>
      <c r="T294" s="215"/>
      <c r="U294" s="215"/>
      <c r="V294" s="215"/>
      <c r="W294" s="215"/>
      <c r="X294" s="215"/>
      <c r="Y294" s="215"/>
      <c r="Z294" s="215"/>
      <c r="AA294" s="215"/>
      <c r="AB294" s="215"/>
      <c r="AC294" s="215"/>
      <c r="AD294" s="215"/>
      <c r="AE294" s="215"/>
      <c r="AF294" s="215"/>
      <c r="AG294" s="215"/>
      <c r="AH294" s="215"/>
      <c r="AI294" s="215"/>
      <c r="AJ294" s="215"/>
      <c r="AK294" s="215"/>
      <c r="AL294" s="215"/>
      <c r="AM294" s="215"/>
      <c r="AN294" s="215"/>
      <c r="AO294" s="215"/>
      <c r="AP294" s="215"/>
      <c r="AQ294" s="215"/>
      <c r="AR294" s="215"/>
      <c r="AS294" s="215"/>
      <c r="AT294" s="215"/>
      <c r="AU294" s="215"/>
      <c r="AV294" s="215"/>
      <c r="AW294" s="215"/>
      <c r="AX294" s="215"/>
      <c r="AY294" s="215"/>
      <c r="AZ294" s="215"/>
      <c r="BA294" s="215"/>
      <c r="BB294" s="215"/>
      <c r="BC294" s="215"/>
      <c r="BD294" s="215"/>
      <c r="BE294" s="215"/>
      <c r="BF294" s="215"/>
      <c r="BG294" s="215"/>
      <c r="BH294" s="215"/>
      <c r="BI294" s="215"/>
      <c r="BJ294" s="215"/>
      <c r="BK294" s="215"/>
      <c r="BL294" s="215"/>
      <c r="BM294" s="215"/>
      <c r="BN294" s="215"/>
      <c r="BO294" s="215"/>
      <c r="BP294" s="215"/>
      <c r="BQ294" s="215"/>
      <c r="BR294" s="215"/>
      <c r="BS294" s="215"/>
      <c r="BT294" s="215"/>
      <c r="BU294" s="215"/>
      <c r="BV294" s="215"/>
      <c r="BW294" s="215"/>
      <c r="BX294" s="215"/>
      <c r="BY294" s="215"/>
      <c r="BZ294" s="215"/>
    </row>
    <row r="295" spans="8:78" x14ac:dyDescent="0.25">
      <c r="H295" s="215"/>
      <c r="I295" s="215"/>
      <c r="J295" s="215"/>
      <c r="K295" s="215"/>
      <c r="L295" s="215"/>
      <c r="M295" s="215"/>
      <c r="N295" s="215"/>
      <c r="O295" s="215"/>
      <c r="P295" s="215"/>
      <c r="Q295" s="215"/>
      <c r="R295" s="215"/>
      <c r="S295" s="215"/>
      <c r="T295" s="215"/>
      <c r="U295" s="215"/>
      <c r="V295" s="215"/>
      <c r="W295" s="215"/>
      <c r="X295" s="215"/>
      <c r="Y295" s="215"/>
      <c r="Z295" s="215"/>
      <c r="AA295" s="215"/>
      <c r="AB295" s="215"/>
      <c r="AC295" s="215"/>
      <c r="AD295" s="215"/>
      <c r="AE295" s="215"/>
      <c r="AF295" s="215"/>
      <c r="AG295" s="215"/>
      <c r="AH295" s="215"/>
      <c r="AI295" s="215"/>
      <c r="AJ295" s="215"/>
      <c r="AK295" s="215"/>
      <c r="AL295" s="215"/>
      <c r="AM295" s="215"/>
      <c r="AN295" s="215"/>
      <c r="AO295" s="215"/>
      <c r="AP295" s="215"/>
      <c r="AQ295" s="215"/>
      <c r="AR295" s="215"/>
      <c r="AS295" s="215"/>
      <c r="AT295" s="215"/>
      <c r="AU295" s="215"/>
      <c r="AV295" s="215"/>
      <c r="AW295" s="215"/>
      <c r="AX295" s="215"/>
      <c r="AY295" s="215"/>
      <c r="AZ295" s="215"/>
      <c r="BA295" s="215"/>
      <c r="BB295" s="215"/>
      <c r="BC295" s="215"/>
      <c r="BD295" s="215"/>
      <c r="BE295" s="215"/>
      <c r="BF295" s="215"/>
      <c r="BG295" s="215"/>
      <c r="BH295" s="215"/>
      <c r="BI295" s="215"/>
      <c r="BJ295" s="215"/>
      <c r="BK295" s="215"/>
      <c r="BL295" s="215"/>
      <c r="BM295" s="215"/>
      <c r="BN295" s="215"/>
      <c r="BO295" s="215"/>
      <c r="BP295" s="215"/>
      <c r="BQ295" s="215"/>
      <c r="BR295" s="215"/>
      <c r="BS295" s="215"/>
      <c r="BT295" s="215"/>
      <c r="BU295" s="215"/>
      <c r="BV295" s="215"/>
      <c r="BW295" s="215"/>
      <c r="BX295" s="215"/>
      <c r="BY295" s="215"/>
      <c r="BZ295" s="215"/>
    </row>
    <row r="296" spans="8:78" x14ac:dyDescent="0.25">
      <c r="H296" s="215"/>
      <c r="I296" s="215"/>
      <c r="J296" s="215"/>
      <c r="K296" s="215"/>
      <c r="L296" s="215"/>
      <c r="M296" s="215"/>
      <c r="N296" s="215"/>
      <c r="O296" s="215"/>
      <c r="P296" s="215"/>
      <c r="Q296" s="215"/>
      <c r="R296" s="215"/>
      <c r="S296" s="215"/>
      <c r="T296" s="215"/>
      <c r="U296" s="215"/>
      <c r="V296" s="215"/>
      <c r="W296" s="215"/>
      <c r="X296" s="215"/>
      <c r="Y296" s="215"/>
      <c r="Z296" s="215"/>
      <c r="AA296" s="215"/>
      <c r="AB296" s="215"/>
      <c r="AC296" s="215"/>
      <c r="AD296" s="215"/>
      <c r="AE296" s="215"/>
      <c r="AF296" s="215"/>
      <c r="AG296" s="215"/>
      <c r="AH296" s="215"/>
      <c r="AI296" s="215"/>
      <c r="AJ296" s="215"/>
      <c r="AK296" s="215"/>
      <c r="AL296" s="215"/>
      <c r="AM296" s="215"/>
      <c r="AN296" s="215"/>
      <c r="AO296" s="215"/>
      <c r="AP296" s="215"/>
      <c r="AQ296" s="215"/>
      <c r="AR296" s="215"/>
      <c r="AS296" s="215"/>
      <c r="AT296" s="215"/>
      <c r="AU296" s="215"/>
      <c r="AV296" s="215"/>
      <c r="AW296" s="215"/>
      <c r="AX296" s="215"/>
      <c r="AY296" s="215"/>
      <c r="AZ296" s="215"/>
      <c r="BA296" s="215"/>
      <c r="BB296" s="215"/>
      <c r="BC296" s="215"/>
      <c r="BD296" s="215"/>
      <c r="BE296" s="215"/>
      <c r="BF296" s="215"/>
      <c r="BG296" s="215"/>
      <c r="BH296" s="215"/>
      <c r="BI296" s="215"/>
      <c r="BJ296" s="215"/>
      <c r="BK296" s="215"/>
      <c r="BL296" s="215"/>
      <c r="BM296" s="215"/>
      <c r="BN296" s="215"/>
      <c r="BO296" s="215"/>
      <c r="BP296" s="215"/>
      <c r="BQ296" s="215"/>
      <c r="BR296" s="215"/>
      <c r="BS296" s="215"/>
      <c r="BT296" s="215"/>
      <c r="BU296" s="215"/>
      <c r="BV296" s="215"/>
      <c r="BW296" s="215"/>
      <c r="BX296" s="215"/>
      <c r="BY296" s="215"/>
      <c r="BZ296" s="215"/>
    </row>
    <row r="297" spans="8:78" x14ac:dyDescent="0.25">
      <c r="H297" s="215"/>
      <c r="I297" s="215"/>
      <c r="J297" s="215"/>
      <c r="K297" s="215"/>
      <c r="L297" s="215"/>
      <c r="M297" s="215"/>
      <c r="N297" s="215"/>
      <c r="O297" s="215"/>
      <c r="P297" s="215"/>
      <c r="Q297" s="215"/>
      <c r="R297" s="215"/>
      <c r="S297" s="215"/>
      <c r="T297" s="215"/>
      <c r="U297" s="215"/>
      <c r="V297" s="215"/>
      <c r="W297" s="215"/>
      <c r="X297" s="215"/>
      <c r="Y297" s="215"/>
      <c r="Z297" s="215"/>
      <c r="AA297" s="215"/>
      <c r="AB297" s="215"/>
      <c r="AC297" s="215"/>
      <c r="AD297" s="215"/>
      <c r="AE297" s="215"/>
      <c r="AF297" s="215"/>
      <c r="AG297" s="215"/>
      <c r="AH297" s="215"/>
      <c r="AI297" s="215"/>
      <c r="AJ297" s="215"/>
      <c r="AK297" s="215"/>
      <c r="AL297" s="215"/>
      <c r="AM297" s="215"/>
      <c r="AN297" s="215"/>
      <c r="AO297" s="215"/>
      <c r="AP297" s="215"/>
      <c r="AQ297" s="215"/>
      <c r="AR297" s="215"/>
      <c r="AS297" s="215"/>
      <c r="AT297" s="215"/>
      <c r="AU297" s="215"/>
      <c r="AV297" s="215"/>
      <c r="AW297" s="215"/>
      <c r="AX297" s="215"/>
      <c r="AY297" s="215"/>
      <c r="AZ297" s="215"/>
      <c r="BA297" s="215"/>
      <c r="BB297" s="215"/>
      <c r="BC297" s="215"/>
      <c r="BD297" s="215"/>
      <c r="BE297" s="215"/>
      <c r="BF297" s="215"/>
      <c r="BG297" s="215"/>
      <c r="BH297" s="215"/>
      <c r="BI297" s="215"/>
      <c r="BJ297" s="215"/>
      <c r="BK297" s="215"/>
      <c r="BL297" s="215"/>
      <c r="BM297" s="215"/>
      <c r="BN297" s="215"/>
      <c r="BO297" s="215"/>
      <c r="BP297" s="215"/>
      <c r="BQ297" s="215"/>
      <c r="BR297" s="215"/>
      <c r="BS297" s="215"/>
      <c r="BT297" s="215"/>
      <c r="BU297" s="215"/>
      <c r="BV297" s="215"/>
      <c r="BW297" s="215"/>
      <c r="BX297" s="215"/>
      <c r="BY297" s="215"/>
      <c r="BZ297" s="215"/>
    </row>
    <row r="298" spans="8:78" x14ac:dyDescent="0.25">
      <c r="H298" s="215"/>
      <c r="I298" s="215"/>
      <c r="J298" s="215"/>
      <c r="K298" s="215"/>
      <c r="L298" s="215"/>
      <c r="M298" s="215"/>
      <c r="N298" s="215"/>
      <c r="O298" s="215"/>
      <c r="P298" s="215"/>
      <c r="Q298" s="215"/>
      <c r="R298" s="215"/>
      <c r="S298" s="215"/>
      <c r="T298" s="215"/>
      <c r="U298" s="215"/>
      <c r="V298" s="215"/>
      <c r="W298" s="215"/>
      <c r="X298" s="215"/>
      <c r="Y298" s="215"/>
      <c r="Z298" s="215"/>
      <c r="AA298" s="215"/>
      <c r="AB298" s="215"/>
      <c r="AC298" s="215"/>
      <c r="AD298" s="215"/>
      <c r="AE298" s="215"/>
      <c r="AF298" s="215"/>
      <c r="AG298" s="215"/>
      <c r="AH298" s="215"/>
      <c r="AI298" s="215"/>
      <c r="AJ298" s="215"/>
      <c r="AK298" s="215"/>
      <c r="AL298" s="215"/>
      <c r="AM298" s="215"/>
      <c r="AN298" s="215"/>
      <c r="AO298" s="215"/>
      <c r="AP298" s="215"/>
      <c r="AQ298" s="215"/>
      <c r="AR298" s="215"/>
      <c r="AS298" s="215"/>
      <c r="AT298" s="215"/>
      <c r="AU298" s="215"/>
      <c r="AV298" s="215"/>
      <c r="AW298" s="215"/>
      <c r="AX298" s="215"/>
      <c r="AY298" s="215"/>
      <c r="AZ298" s="215"/>
      <c r="BA298" s="215"/>
      <c r="BB298" s="215"/>
      <c r="BC298" s="215"/>
      <c r="BD298" s="215"/>
      <c r="BE298" s="215"/>
      <c r="BF298" s="215"/>
      <c r="BG298" s="215"/>
      <c r="BH298" s="215"/>
      <c r="BI298" s="215"/>
      <c r="BJ298" s="215"/>
      <c r="BK298" s="215"/>
      <c r="BL298" s="215"/>
      <c r="BM298" s="215"/>
      <c r="BN298" s="215"/>
      <c r="BO298" s="215"/>
      <c r="BP298" s="215"/>
      <c r="BQ298" s="215"/>
      <c r="BR298" s="215"/>
      <c r="BS298" s="215"/>
      <c r="BT298" s="215"/>
      <c r="BU298" s="215"/>
      <c r="BV298" s="215"/>
      <c r="BW298" s="215"/>
      <c r="BX298" s="215"/>
      <c r="BY298" s="215"/>
      <c r="BZ298" s="215"/>
    </row>
    <row r="299" spans="8:78" x14ac:dyDescent="0.25">
      <c r="H299" s="215"/>
      <c r="I299" s="215"/>
      <c r="J299" s="215"/>
      <c r="K299" s="215"/>
      <c r="L299" s="215"/>
      <c r="M299" s="215"/>
      <c r="N299" s="215"/>
      <c r="O299" s="215"/>
      <c r="P299" s="215"/>
      <c r="Q299" s="215"/>
      <c r="R299" s="215"/>
      <c r="S299" s="215"/>
      <c r="T299" s="215"/>
      <c r="U299" s="215"/>
      <c r="V299" s="215"/>
      <c r="W299" s="215"/>
      <c r="X299" s="215"/>
      <c r="Y299" s="215"/>
      <c r="Z299" s="215"/>
      <c r="AA299" s="215"/>
      <c r="AB299" s="215"/>
      <c r="AC299" s="215"/>
      <c r="AD299" s="215"/>
      <c r="AE299" s="215"/>
      <c r="AF299" s="215"/>
      <c r="AG299" s="215"/>
      <c r="AH299" s="215"/>
      <c r="AI299" s="215"/>
      <c r="AJ299" s="215"/>
      <c r="AK299" s="215"/>
      <c r="AL299" s="215"/>
      <c r="AM299" s="215"/>
      <c r="AN299" s="215"/>
      <c r="AO299" s="215"/>
      <c r="AP299" s="215"/>
      <c r="AQ299" s="215"/>
      <c r="AR299" s="215"/>
      <c r="AS299" s="215"/>
      <c r="AT299" s="215"/>
      <c r="AU299" s="215"/>
      <c r="AV299" s="215"/>
      <c r="AW299" s="215"/>
      <c r="AX299" s="215"/>
      <c r="AY299" s="215"/>
      <c r="AZ299" s="215"/>
      <c r="BA299" s="215"/>
      <c r="BB299" s="215"/>
      <c r="BC299" s="215"/>
      <c r="BD299" s="215"/>
      <c r="BE299" s="215"/>
      <c r="BF299" s="215"/>
      <c r="BG299" s="215"/>
      <c r="BH299" s="215"/>
      <c r="BI299" s="215"/>
      <c r="BJ299" s="215"/>
      <c r="BK299" s="215"/>
      <c r="BL299" s="215"/>
      <c r="BM299" s="215"/>
      <c r="BN299" s="215"/>
      <c r="BO299" s="215"/>
      <c r="BP299" s="215"/>
      <c r="BQ299" s="215"/>
      <c r="BR299" s="215"/>
      <c r="BS299" s="215"/>
      <c r="BT299" s="215"/>
      <c r="BU299" s="215"/>
      <c r="BV299" s="215"/>
      <c r="BW299" s="215"/>
      <c r="BX299" s="215"/>
      <c r="BY299" s="215"/>
      <c r="BZ299" s="215"/>
    </row>
    <row r="300" spans="8:78" x14ac:dyDescent="0.25">
      <c r="H300" s="215"/>
      <c r="I300" s="215"/>
      <c r="J300" s="215"/>
      <c r="K300" s="215"/>
      <c r="L300" s="215"/>
      <c r="M300" s="215"/>
      <c r="N300" s="215"/>
      <c r="O300" s="215"/>
      <c r="P300" s="215"/>
      <c r="Q300" s="215"/>
      <c r="R300" s="215"/>
      <c r="S300" s="215"/>
      <c r="T300" s="215"/>
      <c r="U300" s="215"/>
      <c r="V300" s="215"/>
      <c r="W300" s="215"/>
      <c r="X300" s="215"/>
      <c r="Y300" s="215"/>
      <c r="Z300" s="215"/>
      <c r="AA300" s="215"/>
      <c r="AB300" s="215"/>
      <c r="AC300" s="215"/>
      <c r="AD300" s="215"/>
      <c r="AE300" s="215"/>
      <c r="AF300" s="215"/>
      <c r="AG300" s="215"/>
      <c r="AH300" s="215"/>
      <c r="AI300" s="215"/>
      <c r="AJ300" s="215"/>
      <c r="AK300" s="215"/>
      <c r="AL300" s="215"/>
      <c r="AM300" s="215"/>
      <c r="AN300" s="215"/>
      <c r="AO300" s="215"/>
      <c r="AP300" s="215"/>
      <c r="AQ300" s="215"/>
      <c r="AR300" s="215"/>
      <c r="AS300" s="215"/>
      <c r="AT300" s="215"/>
      <c r="AU300" s="215"/>
      <c r="AV300" s="215"/>
      <c r="AW300" s="215"/>
      <c r="AX300" s="215"/>
      <c r="AY300" s="215"/>
      <c r="AZ300" s="215"/>
      <c r="BA300" s="215"/>
      <c r="BB300" s="215"/>
      <c r="BC300" s="215"/>
      <c r="BD300" s="215"/>
      <c r="BE300" s="215"/>
      <c r="BF300" s="215"/>
      <c r="BG300" s="215"/>
      <c r="BH300" s="215"/>
      <c r="BI300" s="215"/>
      <c r="BJ300" s="215"/>
      <c r="BK300" s="215"/>
      <c r="BL300" s="215"/>
      <c r="BM300" s="215"/>
      <c r="BN300" s="215"/>
      <c r="BO300" s="215"/>
      <c r="BP300" s="215"/>
      <c r="BQ300" s="215"/>
      <c r="BR300" s="215"/>
      <c r="BS300" s="215"/>
      <c r="BT300" s="215"/>
      <c r="BU300" s="215"/>
      <c r="BV300" s="215"/>
      <c r="BW300" s="215"/>
      <c r="BX300" s="215"/>
      <c r="BY300" s="215"/>
      <c r="BZ300" s="215"/>
    </row>
    <row r="301" spans="8:78" x14ac:dyDescent="0.25">
      <c r="H301" s="215"/>
      <c r="I301" s="215"/>
      <c r="J301" s="215"/>
      <c r="K301" s="215"/>
      <c r="L301" s="215"/>
      <c r="M301" s="215"/>
      <c r="N301" s="215"/>
      <c r="O301" s="215"/>
      <c r="P301" s="215"/>
      <c r="Q301" s="215"/>
      <c r="R301" s="215"/>
      <c r="S301" s="215"/>
      <c r="T301" s="215"/>
      <c r="U301" s="215"/>
      <c r="V301" s="215"/>
      <c r="W301" s="215"/>
      <c r="X301" s="215"/>
      <c r="Y301" s="215"/>
      <c r="Z301" s="215"/>
      <c r="AA301" s="215"/>
      <c r="AB301" s="215"/>
      <c r="AC301" s="215"/>
      <c r="AD301" s="215"/>
      <c r="AE301" s="215"/>
      <c r="AF301" s="215"/>
      <c r="AG301" s="215"/>
      <c r="AH301" s="215"/>
      <c r="AI301" s="215"/>
      <c r="AJ301" s="215"/>
      <c r="AK301" s="215"/>
      <c r="AL301" s="215"/>
      <c r="AM301" s="215"/>
      <c r="AN301" s="215"/>
      <c r="AO301" s="215"/>
      <c r="AP301" s="215"/>
      <c r="AQ301" s="215"/>
      <c r="AR301" s="215"/>
      <c r="AS301" s="215"/>
      <c r="AT301" s="215"/>
      <c r="AU301" s="215"/>
      <c r="AV301" s="215"/>
      <c r="AW301" s="215"/>
      <c r="AX301" s="215"/>
      <c r="AY301" s="215"/>
      <c r="AZ301" s="215"/>
      <c r="BA301" s="215"/>
      <c r="BB301" s="215"/>
      <c r="BC301" s="215"/>
      <c r="BD301" s="215"/>
      <c r="BE301" s="215"/>
      <c r="BF301" s="215"/>
      <c r="BG301" s="215"/>
      <c r="BH301" s="215"/>
      <c r="BI301" s="215"/>
      <c r="BJ301" s="215"/>
      <c r="BK301" s="215"/>
      <c r="BL301" s="215"/>
      <c r="BM301" s="215"/>
      <c r="BN301" s="215"/>
      <c r="BO301" s="215"/>
      <c r="BP301" s="215"/>
      <c r="BQ301" s="215"/>
      <c r="BR301" s="215"/>
      <c r="BS301" s="215"/>
      <c r="BT301" s="215"/>
      <c r="BU301" s="215"/>
      <c r="BV301" s="215"/>
      <c r="BW301" s="215"/>
      <c r="BX301" s="215"/>
      <c r="BY301" s="215"/>
      <c r="BZ301" s="215"/>
    </row>
    <row r="302" spans="8:78" x14ac:dyDescent="0.25">
      <c r="H302" s="215"/>
      <c r="I302" s="215"/>
      <c r="J302" s="215"/>
      <c r="K302" s="215"/>
      <c r="L302" s="215"/>
      <c r="M302" s="215"/>
      <c r="N302" s="215"/>
      <c r="O302" s="215"/>
      <c r="P302" s="215"/>
      <c r="Q302" s="215"/>
      <c r="R302" s="215"/>
      <c r="S302" s="215"/>
      <c r="T302" s="215"/>
      <c r="U302" s="215"/>
      <c r="V302" s="215"/>
      <c r="W302" s="215"/>
      <c r="X302" s="215"/>
      <c r="Y302" s="215"/>
      <c r="Z302" s="215"/>
      <c r="AA302" s="215"/>
      <c r="AB302" s="215"/>
      <c r="AC302" s="215"/>
      <c r="AD302" s="215"/>
      <c r="AE302" s="215"/>
      <c r="AF302" s="215"/>
      <c r="AG302" s="215"/>
      <c r="AH302" s="215"/>
      <c r="AI302" s="215"/>
      <c r="AJ302" s="215"/>
      <c r="AK302" s="215"/>
      <c r="AL302" s="215"/>
      <c r="AM302" s="215"/>
      <c r="AN302" s="215"/>
      <c r="AO302" s="215"/>
      <c r="AP302" s="215"/>
      <c r="AQ302" s="215"/>
      <c r="AR302" s="215"/>
      <c r="AS302" s="215"/>
      <c r="AT302" s="215"/>
      <c r="AU302" s="215"/>
      <c r="AV302" s="215"/>
      <c r="AW302" s="215"/>
      <c r="AX302" s="215"/>
      <c r="AY302" s="215"/>
      <c r="AZ302" s="215"/>
      <c r="BA302" s="215"/>
      <c r="BB302" s="215"/>
      <c r="BC302" s="215"/>
      <c r="BD302" s="215"/>
      <c r="BE302" s="215"/>
      <c r="BF302" s="215"/>
      <c r="BG302" s="215"/>
      <c r="BH302" s="215"/>
      <c r="BI302" s="215"/>
      <c r="BJ302" s="215"/>
      <c r="BK302" s="215"/>
      <c r="BL302" s="215"/>
      <c r="BM302" s="215"/>
      <c r="BN302" s="215"/>
      <c r="BO302" s="215"/>
      <c r="BP302" s="215"/>
      <c r="BQ302" s="215"/>
      <c r="BR302" s="215"/>
      <c r="BS302" s="215"/>
      <c r="BT302" s="215"/>
      <c r="BU302" s="215"/>
      <c r="BV302" s="215"/>
      <c r="BW302" s="215"/>
      <c r="BX302" s="215"/>
      <c r="BY302" s="215"/>
      <c r="BZ302" s="215"/>
    </row>
    <row r="303" spans="8:78" x14ac:dyDescent="0.25">
      <c r="H303" s="215"/>
      <c r="I303" s="215"/>
      <c r="J303" s="215"/>
      <c r="K303" s="215"/>
      <c r="L303" s="215"/>
      <c r="M303" s="215"/>
      <c r="N303" s="215"/>
      <c r="O303" s="215"/>
      <c r="P303" s="215"/>
      <c r="Q303" s="215"/>
      <c r="R303" s="215"/>
      <c r="S303" s="215"/>
      <c r="T303" s="215"/>
      <c r="U303" s="215"/>
      <c r="V303" s="215"/>
      <c r="W303" s="215"/>
      <c r="X303" s="215"/>
      <c r="Y303" s="215"/>
      <c r="Z303" s="215"/>
      <c r="AA303" s="215"/>
      <c r="AB303" s="215"/>
      <c r="AC303" s="215"/>
      <c r="AD303" s="215"/>
      <c r="AE303" s="215"/>
      <c r="AF303" s="215"/>
      <c r="AG303" s="215"/>
      <c r="AH303" s="215"/>
      <c r="AI303" s="215"/>
      <c r="AJ303" s="215"/>
      <c r="AK303" s="215"/>
      <c r="AL303" s="215"/>
      <c r="AM303" s="215"/>
      <c r="AN303" s="215"/>
      <c r="AO303" s="215"/>
      <c r="AP303" s="215"/>
      <c r="AQ303" s="215"/>
      <c r="AR303" s="215"/>
      <c r="AS303" s="215"/>
      <c r="AT303" s="215"/>
      <c r="AU303" s="215"/>
      <c r="AV303" s="215"/>
      <c r="AW303" s="215"/>
      <c r="AX303" s="215"/>
      <c r="AY303" s="215"/>
      <c r="AZ303" s="215"/>
      <c r="BA303" s="215"/>
      <c r="BB303" s="215"/>
      <c r="BC303" s="215"/>
      <c r="BD303" s="215"/>
      <c r="BE303" s="215"/>
      <c r="BF303" s="215"/>
      <c r="BG303" s="215"/>
      <c r="BH303" s="215"/>
      <c r="BI303" s="215"/>
      <c r="BJ303" s="215"/>
      <c r="BK303" s="215"/>
      <c r="BL303" s="215"/>
      <c r="BM303" s="215"/>
      <c r="BN303" s="215"/>
      <c r="BO303" s="215"/>
      <c r="BP303" s="215"/>
      <c r="BQ303" s="215"/>
      <c r="BR303" s="215"/>
      <c r="BS303" s="215"/>
      <c r="BT303" s="215"/>
      <c r="BU303" s="215"/>
      <c r="BV303" s="215"/>
      <c r="BW303" s="215"/>
      <c r="BX303" s="215"/>
      <c r="BY303" s="215"/>
      <c r="BZ303" s="215"/>
    </row>
    <row r="304" spans="8:78" x14ac:dyDescent="0.25">
      <c r="H304" s="215"/>
      <c r="I304" s="215"/>
      <c r="J304" s="215"/>
      <c r="K304" s="215"/>
      <c r="L304" s="215"/>
      <c r="M304" s="215"/>
      <c r="N304" s="215"/>
      <c r="O304" s="215"/>
      <c r="P304" s="215"/>
      <c r="Q304" s="215"/>
      <c r="R304" s="215"/>
      <c r="S304" s="215"/>
      <c r="T304" s="215"/>
      <c r="U304" s="215"/>
      <c r="V304" s="215"/>
      <c r="W304" s="215"/>
      <c r="X304" s="215"/>
      <c r="Y304" s="215"/>
      <c r="Z304" s="215"/>
      <c r="AA304" s="215"/>
      <c r="AB304" s="215"/>
      <c r="AC304" s="215"/>
      <c r="AD304" s="215"/>
      <c r="AE304" s="215"/>
      <c r="AF304" s="215"/>
      <c r="AG304" s="215"/>
      <c r="AH304" s="215"/>
      <c r="AI304" s="215"/>
      <c r="AJ304" s="215"/>
      <c r="AK304" s="215"/>
      <c r="AL304" s="215"/>
      <c r="AM304" s="215"/>
      <c r="AN304" s="215"/>
      <c r="AO304" s="215"/>
      <c r="AP304" s="215"/>
      <c r="AQ304" s="215"/>
      <c r="AR304" s="215"/>
      <c r="AS304" s="215"/>
      <c r="AT304" s="215"/>
      <c r="AU304" s="215"/>
      <c r="AV304" s="215"/>
      <c r="AW304" s="215"/>
      <c r="AX304" s="215"/>
      <c r="AY304" s="215"/>
      <c r="AZ304" s="215"/>
      <c r="BA304" s="215"/>
      <c r="BB304" s="215"/>
      <c r="BC304" s="215"/>
      <c r="BD304" s="215"/>
      <c r="BE304" s="215"/>
      <c r="BF304" s="215"/>
      <c r="BG304" s="215"/>
      <c r="BH304" s="215"/>
      <c r="BI304" s="215"/>
      <c r="BJ304" s="215"/>
      <c r="BK304" s="215"/>
      <c r="BL304" s="215"/>
      <c r="BM304" s="215"/>
      <c r="BN304" s="215"/>
      <c r="BO304" s="215"/>
      <c r="BP304" s="215"/>
      <c r="BQ304" s="215"/>
      <c r="BR304" s="215"/>
      <c r="BS304" s="215"/>
      <c r="BT304" s="215"/>
      <c r="BU304" s="215"/>
      <c r="BV304" s="215"/>
      <c r="BW304" s="215"/>
      <c r="BX304" s="215"/>
      <c r="BY304" s="215"/>
      <c r="BZ304" s="215"/>
    </row>
    <row r="305" spans="8:78" x14ac:dyDescent="0.25">
      <c r="H305" s="215"/>
      <c r="I305" s="215"/>
      <c r="J305" s="215"/>
      <c r="K305" s="215"/>
      <c r="L305" s="215"/>
      <c r="M305" s="215"/>
      <c r="N305" s="215"/>
      <c r="O305" s="215"/>
      <c r="P305" s="215"/>
      <c r="Q305" s="215"/>
      <c r="R305" s="215"/>
      <c r="S305" s="215"/>
      <c r="T305" s="215"/>
      <c r="U305" s="215"/>
      <c r="V305" s="215"/>
      <c r="W305" s="215"/>
      <c r="X305" s="215"/>
      <c r="Y305" s="215"/>
      <c r="Z305" s="215"/>
      <c r="AA305" s="215"/>
      <c r="AB305" s="215"/>
      <c r="AC305" s="215"/>
      <c r="AD305" s="215"/>
      <c r="AE305" s="215"/>
      <c r="AF305" s="215"/>
      <c r="AG305" s="215"/>
      <c r="AH305" s="215"/>
      <c r="AI305" s="215"/>
      <c r="AJ305" s="215"/>
      <c r="AK305" s="215"/>
      <c r="AL305" s="215"/>
      <c r="AM305" s="215"/>
      <c r="AN305" s="215"/>
      <c r="AO305" s="215"/>
      <c r="AP305" s="215"/>
      <c r="AQ305" s="215"/>
      <c r="AR305" s="215"/>
      <c r="AS305" s="215"/>
      <c r="AT305" s="215"/>
      <c r="AU305" s="215"/>
      <c r="AV305" s="215"/>
      <c r="AW305" s="215"/>
      <c r="AX305" s="215"/>
      <c r="AY305" s="215"/>
      <c r="AZ305" s="215"/>
      <c r="BA305" s="215"/>
      <c r="BB305" s="215"/>
      <c r="BC305" s="215"/>
      <c r="BD305" s="215"/>
      <c r="BE305" s="215"/>
      <c r="BF305" s="215"/>
      <c r="BG305" s="215"/>
      <c r="BH305" s="215"/>
      <c r="BI305" s="215"/>
      <c r="BJ305" s="215"/>
      <c r="BK305" s="215"/>
      <c r="BL305" s="215"/>
      <c r="BM305" s="215"/>
      <c r="BN305" s="215"/>
      <c r="BO305" s="215"/>
      <c r="BP305" s="215"/>
      <c r="BQ305" s="215"/>
      <c r="BR305" s="215"/>
      <c r="BS305" s="215"/>
      <c r="BT305" s="215"/>
      <c r="BU305" s="215"/>
      <c r="BV305" s="215"/>
      <c r="BW305" s="215"/>
      <c r="BX305" s="215"/>
      <c r="BY305" s="215"/>
      <c r="BZ305" s="215"/>
    </row>
    <row r="306" spans="8:78" x14ac:dyDescent="0.25">
      <c r="H306" s="215"/>
      <c r="I306" s="215"/>
      <c r="J306" s="215"/>
      <c r="K306" s="215"/>
      <c r="L306" s="215"/>
      <c r="M306" s="215"/>
      <c r="N306" s="215"/>
      <c r="O306" s="215"/>
      <c r="P306" s="215"/>
      <c r="Q306" s="215"/>
      <c r="R306" s="215"/>
      <c r="S306" s="215"/>
      <c r="T306" s="215"/>
      <c r="U306" s="215"/>
      <c r="V306" s="215"/>
      <c r="W306" s="215"/>
      <c r="X306" s="215"/>
      <c r="Y306" s="215"/>
      <c r="Z306" s="215"/>
      <c r="AA306" s="215"/>
      <c r="AB306" s="215"/>
      <c r="AC306" s="215"/>
      <c r="AD306" s="215"/>
      <c r="AE306" s="215"/>
      <c r="AF306" s="215"/>
      <c r="AG306" s="215"/>
      <c r="AH306" s="215"/>
      <c r="AI306" s="215"/>
      <c r="AJ306" s="215"/>
      <c r="AK306" s="215"/>
      <c r="AL306" s="215"/>
      <c r="AM306" s="215"/>
      <c r="AN306" s="215"/>
      <c r="AO306" s="215"/>
      <c r="AP306" s="215"/>
      <c r="AQ306" s="215"/>
      <c r="AR306" s="215"/>
      <c r="AS306" s="215"/>
      <c r="AT306" s="215"/>
      <c r="AU306" s="215"/>
      <c r="AV306" s="215"/>
      <c r="AW306" s="215"/>
      <c r="AX306" s="215"/>
      <c r="AY306" s="215"/>
      <c r="AZ306" s="215"/>
      <c r="BA306" s="215"/>
      <c r="BB306" s="215"/>
      <c r="BC306" s="215"/>
      <c r="BD306" s="215"/>
      <c r="BE306" s="215"/>
      <c r="BF306" s="215"/>
      <c r="BG306" s="215"/>
      <c r="BH306" s="215"/>
      <c r="BI306" s="215"/>
      <c r="BJ306" s="215"/>
      <c r="BK306" s="215"/>
      <c r="BL306" s="215"/>
      <c r="BM306" s="215"/>
      <c r="BN306" s="215"/>
      <c r="BO306" s="215"/>
      <c r="BP306" s="215"/>
      <c r="BQ306" s="215"/>
      <c r="BR306" s="215"/>
      <c r="BS306" s="215"/>
      <c r="BT306" s="215"/>
      <c r="BU306" s="215"/>
      <c r="BV306" s="215"/>
      <c r="BW306" s="215"/>
      <c r="BX306" s="215"/>
      <c r="BY306" s="215"/>
      <c r="BZ306" s="215"/>
    </row>
    <row r="307" spans="8:78" x14ac:dyDescent="0.25">
      <c r="H307" s="215"/>
      <c r="I307" s="215"/>
      <c r="J307" s="215"/>
      <c r="K307" s="215"/>
      <c r="L307" s="215"/>
      <c r="M307" s="215"/>
      <c r="N307" s="215"/>
      <c r="O307" s="215"/>
      <c r="P307" s="215"/>
      <c r="Q307" s="215"/>
      <c r="R307" s="215"/>
      <c r="S307" s="215"/>
      <c r="T307" s="215"/>
      <c r="U307" s="215"/>
      <c r="V307" s="215"/>
      <c r="W307" s="215"/>
      <c r="X307" s="215"/>
      <c r="Y307" s="215"/>
      <c r="Z307" s="215"/>
      <c r="AA307" s="215"/>
      <c r="AB307" s="215"/>
      <c r="AC307" s="215"/>
      <c r="AD307" s="215"/>
      <c r="AE307" s="215"/>
      <c r="AF307" s="215"/>
      <c r="AG307" s="215"/>
      <c r="AH307" s="215"/>
      <c r="AI307" s="215"/>
      <c r="AJ307" s="215"/>
      <c r="AK307" s="215"/>
      <c r="AL307" s="215"/>
      <c r="AM307" s="215"/>
      <c r="AN307" s="215"/>
      <c r="AO307" s="215"/>
      <c r="AP307" s="215"/>
      <c r="AQ307" s="215"/>
      <c r="AR307" s="215"/>
      <c r="AS307" s="215"/>
      <c r="AT307" s="215"/>
      <c r="AU307" s="215"/>
      <c r="AV307" s="215"/>
      <c r="AW307" s="215"/>
      <c r="AX307" s="215"/>
      <c r="AY307" s="215"/>
      <c r="AZ307" s="215"/>
      <c r="BA307" s="215"/>
      <c r="BB307" s="215"/>
      <c r="BC307" s="215"/>
      <c r="BD307" s="215"/>
      <c r="BE307" s="215"/>
      <c r="BF307" s="215"/>
      <c r="BG307" s="215"/>
      <c r="BH307" s="215"/>
      <c r="BI307" s="215"/>
      <c r="BJ307" s="215"/>
      <c r="BK307" s="215"/>
      <c r="BL307" s="215"/>
      <c r="BM307" s="215"/>
      <c r="BN307" s="215"/>
      <c r="BO307" s="215"/>
      <c r="BP307" s="215"/>
      <c r="BQ307" s="215"/>
      <c r="BR307" s="215"/>
      <c r="BS307" s="215"/>
      <c r="BT307" s="215"/>
      <c r="BU307" s="215"/>
      <c r="BV307" s="215"/>
      <c r="BW307" s="215"/>
      <c r="BX307" s="215"/>
      <c r="BY307" s="215"/>
      <c r="BZ307" s="215"/>
    </row>
    <row r="308" spans="8:78" x14ac:dyDescent="0.25">
      <c r="H308" s="215"/>
      <c r="I308" s="215"/>
      <c r="J308" s="215"/>
      <c r="K308" s="215"/>
      <c r="L308" s="215"/>
      <c r="M308" s="215"/>
      <c r="N308" s="215"/>
      <c r="O308" s="215"/>
      <c r="P308" s="215"/>
      <c r="Q308" s="215"/>
      <c r="R308" s="215"/>
      <c r="S308" s="215"/>
      <c r="T308" s="215"/>
      <c r="U308" s="215"/>
      <c r="V308" s="215"/>
      <c r="W308" s="215"/>
      <c r="X308" s="215"/>
      <c r="Y308" s="215"/>
      <c r="Z308" s="215"/>
      <c r="AA308" s="215"/>
      <c r="AB308" s="215"/>
      <c r="AC308" s="215"/>
      <c r="AD308" s="215"/>
      <c r="AE308" s="215"/>
      <c r="AF308" s="215"/>
      <c r="AG308" s="215"/>
      <c r="AH308" s="215"/>
      <c r="AI308" s="215"/>
      <c r="AJ308" s="215"/>
      <c r="AK308" s="215"/>
      <c r="AL308" s="215"/>
      <c r="AM308" s="215"/>
      <c r="AN308" s="215"/>
      <c r="AO308" s="215"/>
      <c r="AP308" s="215"/>
      <c r="AQ308" s="215"/>
      <c r="AR308" s="215"/>
      <c r="AS308" s="215"/>
      <c r="AT308" s="215"/>
      <c r="AU308" s="215"/>
      <c r="AV308" s="215"/>
      <c r="AW308" s="215"/>
      <c r="AX308" s="215"/>
      <c r="AY308" s="215"/>
      <c r="AZ308" s="215"/>
      <c r="BA308" s="215"/>
      <c r="BB308" s="215"/>
      <c r="BC308" s="215"/>
      <c r="BD308" s="215"/>
      <c r="BE308" s="215"/>
      <c r="BF308" s="215"/>
      <c r="BG308" s="215"/>
      <c r="BH308" s="215"/>
      <c r="BI308" s="215"/>
      <c r="BJ308" s="215"/>
      <c r="BK308" s="215"/>
      <c r="BL308" s="215"/>
      <c r="BM308" s="215"/>
      <c r="BN308" s="215"/>
      <c r="BO308" s="215"/>
      <c r="BP308" s="215"/>
      <c r="BQ308" s="215"/>
      <c r="BR308" s="215"/>
      <c r="BS308" s="215"/>
      <c r="BT308" s="215"/>
      <c r="BU308" s="215"/>
      <c r="BV308" s="215"/>
      <c r="BW308" s="215"/>
      <c r="BX308" s="215"/>
      <c r="BY308" s="215"/>
      <c r="BZ308" s="215"/>
    </row>
    <row r="309" spans="8:78" x14ac:dyDescent="0.25">
      <c r="H309" s="215"/>
      <c r="I309" s="215"/>
      <c r="J309" s="215"/>
      <c r="K309" s="215"/>
      <c r="L309" s="215"/>
      <c r="M309" s="215"/>
      <c r="N309" s="215"/>
      <c r="O309" s="215"/>
      <c r="P309" s="215"/>
      <c r="Q309" s="215"/>
      <c r="R309" s="215"/>
      <c r="S309" s="215"/>
      <c r="T309" s="215"/>
      <c r="U309" s="215"/>
      <c r="V309" s="215"/>
      <c r="W309" s="215"/>
      <c r="X309" s="215"/>
      <c r="Y309" s="215"/>
      <c r="Z309" s="215"/>
      <c r="AA309" s="215"/>
      <c r="AB309" s="215"/>
      <c r="AC309" s="215"/>
      <c r="AD309" s="215"/>
      <c r="AE309" s="215"/>
      <c r="AF309" s="215"/>
      <c r="AG309" s="215"/>
      <c r="AH309" s="215"/>
      <c r="AI309" s="215"/>
      <c r="AJ309" s="215"/>
      <c r="AK309" s="215"/>
      <c r="AL309" s="215"/>
      <c r="AM309" s="215"/>
      <c r="AN309" s="215"/>
      <c r="AO309" s="215"/>
      <c r="AP309" s="215"/>
      <c r="AQ309" s="215"/>
      <c r="AR309" s="215"/>
      <c r="AS309" s="215"/>
      <c r="AT309" s="215"/>
      <c r="AU309" s="215"/>
      <c r="AV309" s="215"/>
      <c r="AW309" s="215"/>
      <c r="AX309" s="215"/>
      <c r="AY309" s="215"/>
      <c r="AZ309" s="215"/>
      <c r="BA309" s="215"/>
      <c r="BB309" s="215"/>
      <c r="BC309" s="215"/>
      <c r="BD309" s="215"/>
      <c r="BE309" s="215"/>
      <c r="BF309" s="215"/>
      <c r="BG309" s="215"/>
      <c r="BH309" s="215"/>
      <c r="BI309" s="215"/>
      <c r="BJ309" s="215"/>
      <c r="BK309" s="215"/>
      <c r="BL309" s="215"/>
      <c r="BM309" s="215"/>
      <c r="BN309" s="215"/>
      <c r="BO309" s="215"/>
      <c r="BP309" s="215"/>
      <c r="BQ309" s="215"/>
      <c r="BR309" s="215"/>
      <c r="BS309" s="215"/>
      <c r="BT309" s="215"/>
      <c r="BU309" s="215"/>
      <c r="BV309" s="215"/>
      <c r="BW309" s="215"/>
      <c r="BX309" s="215"/>
      <c r="BY309" s="215"/>
      <c r="BZ309" s="215"/>
    </row>
    <row r="310" spans="8:78" x14ac:dyDescent="0.25">
      <c r="H310" s="215"/>
      <c r="I310" s="215"/>
      <c r="J310" s="215"/>
      <c r="K310" s="215"/>
      <c r="L310" s="215"/>
      <c r="M310" s="215"/>
      <c r="N310" s="215"/>
      <c r="O310" s="215"/>
      <c r="P310" s="215"/>
      <c r="Q310" s="215"/>
      <c r="R310" s="215"/>
      <c r="S310" s="215"/>
      <c r="T310" s="215"/>
      <c r="U310" s="215"/>
      <c r="V310" s="215"/>
      <c r="W310" s="215"/>
      <c r="X310" s="215"/>
      <c r="Y310" s="215"/>
      <c r="Z310" s="215"/>
      <c r="AA310" s="215"/>
      <c r="AB310" s="215"/>
      <c r="AC310" s="215"/>
      <c r="AD310" s="215"/>
      <c r="AE310" s="215"/>
      <c r="AF310" s="215"/>
      <c r="AG310" s="215"/>
      <c r="AH310" s="215"/>
      <c r="AI310" s="215"/>
      <c r="AJ310" s="215"/>
      <c r="AK310" s="215"/>
      <c r="AL310" s="215"/>
      <c r="AM310" s="215"/>
      <c r="AN310" s="215"/>
      <c r="AO310" s="215"/>
      <c r="AP310" s="215"/>
      <c r="AQ310" s="215"/>
      <c r="AR310" s="215"/>
      <c r="AS310" s="215"/>
      <c r="AT310" s="215"/>
      <c r="AU310" s="215"/>
      <c r="AV310" s="215"/>
      <c r="AW310" s="215"/>
      <c r="AX310" s="215"/>
      <c r="AY310" s="215"/>
      <c r="AZ310" s="215"/>
      <c r="BA310" s="215"/>
      <c r="BB310" s="215"/>
      <c r="BC310" s="215"/>
      <c r="BD310" s="215"/>
      <c r="BE310" s="215"/>
      <c r="BF310" s="215"/>
      <c r="BG310" s="215"/>
      <c r="BH310" s="215"/>
      <c r="BI310" s="215"/>
      <c r="BJ310" s="215"/>
      <c r="BK310" s="215"/>
      <c r="BL310" s="215"/>
      <c r="BM310" s="215"/>
      <c r="BN310" s="215"/>
      <c r="BO310" s="215"/>
      <c r="BP310" s="215"/>
      <c r="BQ310" s="215"/>
      <c r="BR310" s="215"/>
      <c r="BS310" s="215"/>
      <c r="BT310" s="215"/>
      <c r="BU310" s="215"/>
      <c r="BV310" s="215"/>
      <c r="BW310" s="215"/>
      <c r="BX310" s="215"/>
      <c r="BY310" s="215"/>
      <c r="BZ310" s="215"/>
    </row>
    <row r="311" spans="8:78" x14ac:dyDescent="0.25">
      <c r="AD311" s="215"/>
      <c r="AE311" s="215"/>
      <c r="AF311" s="215"/>
      <c r="AG311" s="215"/>
      <c r="AH311" s="215"/>
      <c r="AI311" s="215"/>
      <c r="AJ311" s="215"/>
      <c r="AK311" s="215"/>
      <c r="AL311" s="215"/>
      <c r="AM311" s="215"/>
      <c r="AN311" s="215"/>
      <c r="AO311" s="215"/>
      <c r="AP311" s="215"/>
      <c r="AQ311" s="215"/>
      <c r="AR311" s="215"/>
      <c r="AS311" s="215"/>
      <c r="AT311" s="215"/>
      <c r="AU311" s="215"/>
      <c r="AV311" s="215"/>
      <c r="AW311" s="215"/>
      <c r="AX311" s="215"/>
      <c r="AY311" s="215"/>
      <c r="AZ311" s="215"/>
      <c r="BA311" s="215"/>
      <c r="BB311" s="215"/>
      <c r="BC311" s="215"/>
      <c r="BD311" s="215"/>
      <c r="BE311" s="215"/>
      <c r="BF311" s="215"/>
      <c r="BG311" s="215"/>
      <c r="BH311" s="215"/>
      <c r="BI311" s="215"/>
      <c r="BJ311" s="215"/>
      <c r="BK311" s="215"/>
      <c r="BL311" s="215"/>
      <c r="BM311" s="215"/>
      <c r="BN311" s="215"/>
      <c r="BO311" s="215"/>
      <c r="BP311" s="215"/>
      <c r="BQ311" s="215"/>
      <c r="BR311" s="215"/>
      <c r="BS311" s="215"/>
      <c r="BT311" s="215"/>
      <c r="BU311" s="215"/>
      <c r="BV311" s="215"/>
      <c r="BW311" s="215"/>
      <c r="BX311" s="215"/>
      <c r="BY311" s="215"/>
      <c r="BZ311" s="215"/>
    </row>
    <row r="312" spans="8:78" x14ac:dyDescent="0.25">
      <c r="AD312" s="215"/>
      <c r="AE312" s="215"/>
      <c r="AF312" s="215"/>
      <c r="AG312" s="215"/>
      <c r="AH312" s="215"/>
      <c r="AI312" s="215"/>
      <c r="AJ312" s="215"/>
      <c r="AK312" s="215"/>
      <c r="AL312" s="215"/>
      <c r="AM312" s="215"/>
      <c r="AN312" s="215"/>
      <c r="AO312" s="215"/>
      <c r="AP312" s="215"/>
      <c r="AQ312" s="215"/>
      <c r="AR312" s="215"/>
      <c r="AS312" s="215"/>
      <c r="AT312" s="215"/>
      <c r="AU312" s="215"/>
      <c r="AV312" s="215"/>
      <c r="AW312" s="215"/>
      <c r="AX312" s="215"/>
      <c r="AY312" s="215"/>
      <c r="AZ312" s="215"/>
      <c r="BA312" s="215"/>
      <c r="BB312" s="215"/>
      <c r="BC312" s="215"/>
      <c r="BD312" s="215"/>
      <c r="BE312" s="215"/>
      <c r="BF312" s="215"/>
      <c r="BG312" s="215"/>
      <c r="BH312" s="215"/>
      <c r="BI312" s="215"/>
      <c r="BJ312" s="215"/>
      <c r="BK312" s="215"/>
      <c r="BL312" s="215"/>
      <c r="BM312" s="215"/>
      <c r="BN312" s="215"/>
      <c r="BO312" s="215"/>
      <c r="BP312" s="215"/>
      <c r="BQ312" s="215"/>
      <c r="BR312" s="215"/>
      <c r="BS312" s="215"/>
      <c r="BT312" s="215"/>
      <c r="BU312" s="215"/>
      <c r="BV312" s="215"/>
      <c r="BW312" s="215"/>
      <c r="BX312" s="215"/>
      <c r="BY312" s="215"/>
      <c r="BZ312" s="215"/>
    </row>
    <row r="313" spans="8:78" x14ac:dyDescent="0.25">
      <c r="AD313" s="215"/>
      <c r="AE313" s="215"/>
      <c r="AF313" s="215"/>
      <c r="AG313" s="215"/>
      <c r="AH313" s="215"/>
      <c r="AI313" s="215"/>
      <c r="AJ313" s="215"/>
      <c r="AK313" s="215"/>
      <c r="AL313" s="215"/>
      <c r="AM313" s="215"/>
      <c r="AN313" s="215"/>
      <c r="AO313" s="215"/>
      <c r="AP313" s="215"/>
      <c r="AQ313" s="215"/>
      <c r="AR313" s="215"/>
      <c r="AS313" s="215"/>
      <c r="AT313" s="215"/>
      <c r="AU313" s="215"/>
      <c r="AV313" s="215"/>
      <c r="AW313" s="215"/>
      <c r="AX313" s="215"/>
      <c r="AY313" s="215"/>
      <c r="AZ313" s="215"/>
      <c r="BA313" s="215"/>
      <c r="BB313" s="215"/>
      <c r="BC313" s="215"/>
      <c r="BD313" s="215"/>
      <c r="BE313" s="215"/>
      <c r="BF313" s="215"/>
      <c r="BG313" s="215"/>
      <c r="BH313" s="215"/>
      <c r="BI313" s="215"/>
      <c r="BJ313" s="215"/>
      <c r="BK313" s="215"/>
      <c r="BL313" s="215"/>
      <c r="BM313" s="215"/>
      <c r="BN313" s="215"/>
      <c r="BO313" s="215"/>
      <c r="BP313" s="215"/>
      <c r="BQ313" s="215"/>
      <c r="BR313" s="215"/>
      <c r="BS313" s="215"/>
      <c r="BT313" s="215"/>
      <c r="BU313" s="215"/>
      <c r="BV313" s="215"/>
      <c r="BW313" s="215"/>
      <c r="BX313" s="215"/>
      <c r="BY313" s="215"/>
      <c r="BZ313" s="215"/>
    </row>
    <row r="314" spans="8:78" x14ac:dyDescent="0.25">
      <c r="AD314" s="215"/>
      <c r="AE314" s="215"/>
      <c r="AF314" s="215"/>
      <c r="AG314" s="215"/>
      <c r="AH314" s="215"/>
      <c r="AI314" s="215"/>
      <c r="AJ314" s="215"/>
      <c r="AK314" s="215"/>
      <c r="AL314" s="215"/>
      <c r="AM314" s="215"/>
      <c r="AN314" s="215"/>
      <c r="AO314" s="215"/>
      <c r="AP314" s="215"/>
      <c r="AQ314" s="215"/>
      <c r="AR314" s="215"/>
      <c r="AS314" s="215"/>
      <c r="AT314" s="215"/>
      <c r="AU314" s="215"/>
      <c r="AV314" s="215"/>
      <c r="AW314" s="215"/>
      <c r="AX314" s="215"/>
      <c r="AY314" s="215"/>
      <c r="AZ314" s="215"/>
      <c r="BA314" s="215"/>
      <c r="BB314" s="215"/>
      <c r="BC314" s="215"/>
      <c r="BD314" s="215"/>
      <c r="BE314" s="215"/>
      <c r="BF314" s="215"/>
      <c r="BG314" s="215"/>
      <c r="BH314" s="215"/>
      <c r="BI314" s="215"/>
      <c r="BJ314" s="215"/>
      <c r="BK314" s="215"/>
      <c r="BL314" s="215"/>
      <c r="BM314" s="215"/>
      <c r="BN314" s="215"/>
      <c r="BO314" s="215"/>
      <c r="BP314" s="215"/>
      <c r="BQ314" s="215"/>
      <c r="BR314" s="215"/>
      <c r="BS314" s="215"/>
      <c r="BT314" s="215"/>
      <c r="BU314" s="215"/>
      <c r="BV314" s="215"/>
      <c r="BW314" s="215"/>
      <c r="BX314" s="215"/>
      <c r="BY314" s="215"/>
      <c r="BZ314" s="215"/>
    </row>
    <row r="315" spans="8:78" x14ac:dyDescent="0.25">
      <c r="AD315" s="215"/>
      <c r="AE315" s="215"/>
      <c r="AF315" s="215"/>
      <c r="AG315" s="215"/>
      <c r="AH315" s="215"/>
      <c r="AI315" s="215"/>
      <c r="AJ315" s="215"/>
      <c r="AK315" s="215"/>
      <c r="AL315" s="215"/>
      <c r="AM315" s="215"/>
      <c r="AN315" s="215"/>
      <c r="AO315" s="215"/>
      <c r="AP315" s="215"/>
      <c r="AQ315" s="215"/>
      <c r="AR315" s="215"/>
      <c r="AS315" s="215"/>
      <c r="AT315" s="215"/>
      <c r="AU315" s="215"/>
      <c r="AV315" s="215"/>
      <c r="AW315" s="215"/>
      <c r="AX315" s="215"/>
      <c r="AY315" s="215"/>
      <c r="AZ315" s="215"/>
      <c r="BA315" s="215"/>
      <c r="BB315" s="215"/>
      <c r="BC315" s="215"/>
      <c r="BD315" s="215"/>
      <c r="BE315" s="215"/>
      <c r="BF315" s="215"/>
      <c r="BG315" s="215"/>
      <c r="BH315" s="215"/>
      <c r="BI315" s="215"/>
      <c r="BJ315" s="215"/>
      <c r="BK315" s="215"/>
      <c r="BL315" s="215"/>
      <c r="BM315" s="215"/>
      <c r="BN315" s="215"/>
      <c r="BO315" s="215"/>
      <c r="BP315" s="215"/>
      <c r="BQ315" s="215"/>
      <c r="BR315" s="215"/>
      <c r="BS315" s="215"/>
      <c r="BT315" s="215"/>
      <c r="BU315" s="215"/>
      <c r="BV315" s="215"/>
      <c r="BW315" s="215"/>
      <c r="BX315" s="215"/>
      <c r="BY315" s="215"/>
      <c r="BZ315" s="215"/>
    </row>
    <row r="316" spans="8:78" x14ac:dyDescent="0.25">
      <c r="AD316" s="215"/>
      <c r="AE316" s="215"/>
      <c r="AF316" s="215"/>
      <c r="AG316" s="215"/>
      <c r="AH316" s="215"/>
      <c r="AI316" s="215"/>
      <c r="AJ316" s="215"/>
      <c r="AK316" s="215"/>
      <c r="AL316" s="215"/>
      <c r="AM316" s="215"/>
      <c r="AN316" s="215"/>
      <c r="AO316" s="215"/>
      <c r="AP316" s="215"/>
      <c r="AQ316" s="215"/>
      <c r="AR316" s="215"/>
      <c r="AS316" s="215"/>
      <c r="AT316" s="215"/>
      <c r="AU316" s="215"/>
      <c r="AV316" s="215"/>
      <c r="AW316" s="215"/>
      <c r="AX316" s="215"/>
      <c r="AY316" s="215"/>
      <c r="AZ316" s="215"/>
      <c r="BA316" s="215"/>
      <c r="BB316" s="215"/>
      <c r="BC316" s="215"/>
      <c r="BD316" s="215"/>
      <c r="BE316" s="215"/>
      <c r="BF316" s="215"/>
      <c r="BG316" s="215"/>
      <c r="BH316" s="215"/>
      <c r="BI316" s="215"/>
      <c r="BJ316" s="215"/>
      <c r="BK316" s="215"/>
      <c r="BL316" s="215"/>
      <c r="BM316" s="215"/>
      <c r="BN316" s="215"/>
      <c r="BO316" s="215"/>
      <c r="BP316" s="215"/>
      <c r="BQ316" s="215"/>
      <c r="BR316" s="215"/>
      <c r="BS316" s="215"/>
      <c r="BT316" s="215"/>
      <c r="BU316" s="215"/>
      <c r="BV316" s="215"/>
      <c r="BW316" s="215"/>
      <c r="BX316" s="215"/>
      <c r="BY316" s="215"/>
      <c r="BZ316" s="215"/>
    </row>
    <row r="317" spans="8:78" x14ac:dyDescent="0.25">
      <c r="AD317" s="215"/>
      <c r="AE317" s="215"/>
      <c r="AF317" s="215"/>
      <c r="AG317" s="215"/>
      <c r="AH317" s="215"/>
      <c r="AI317" s="215"/>
      <c r="AJ317" s="215"/>
      <c r="AK317" s="215"/>
      <c r="AL317" s="215"/>
      <c r="AM317" s="215"/>
      <c r="AN317" s="215"/>
      <c r="AO317" s="215"/>
      <c r="AP317" s="215"/>
      <c r="AQ317" s="215"/>
      <c r="AR317" s="215"/>
      <c r="AS317" s="215"/>
      <c r="AT317" s="215"/>
      <c r="AU317" s="215"/>
      <c r="AV317" s="215"/>
      <c r="AW317" s="215"/>
      <c r="AX317" s="215"/>
      <c r="AY317" s="215"/>
      <c r="AZ317" s="215"/>
      <c r="BA317" s="215"/>
      <c r="BB317" s="215"/>
      <c r="BC317" s="215"/>
      <c r="BD317" s="215"/>
      <c r="BE317" s="215"/>
      <c r="BF317" s="215"/>
      <c r="BG317" s="215"/>
      <c r="BH317" s="215"/>
      <c r="BI317" s="215"/>
      <c r="BJ317" s="215"/>
      <c r="BK317" s="215"/>
      <c r="BL317" s="215"/>
      <c r="BM317" s="215"/>
      <c r="BN317" s="215"/>
      <c r="BO317" s="215"/>
      <c r="BP317" s="215"/>
      <c r="BQ317" s="215"/>
      <c r="BR317" s="215"/>
      <c r="BS317" s="215"/>
      <c r="BT317" s="215"/>
      <c r="BU317" s="215"/>
      <c r="BV317" s="215"/>
      <c r="BW317" s="215"/>
      <c r="BX317" s="215"/>
      <c r="BY317" s="215"/>
      <c r="BZ317" s="215"/>
    </row>
    <row r="318" spans="8:78" x14ac:dyDescent="0.25">
      <c r="AD318" s="215"/>
      <c r="AE318" s="215"/>
      <c r="AF318" s="215"/>
      <c r="AG318" s="215"/>
      <c r="AH318" s="215"/>
      <c r="AI318" s="215"/>
      <c r="AJ318" s="215"/>
      <c r="AK318" s="215"/>
      <c r="AL318" s="215"/>
      <c r="AM318" s="215"/>
      <c r="AN318" s="215"/>
      <c r="AO318" s="215"/>
      <c r="AP318" s="215"/>
      <c r="AQ318" s="215"/>
      <c r="AR318" s="215"/>
      <c r="AS318" s="215"/>
      <c r="AT318" s="215"/>
      <c r="AU318" s="215"/>
      <c r="AV318" s="215"/>
      <c r="AW318" s="215"/>
      <c r="AX318" s="215"/>
      <c r="AY318" s="215"/>
      <c r="AZ318" s="215"/>
      <c r="BA318" s="215"/>
      <c r="BB318" s="215"/>
      <c r="BC318" s="215"/>
      <c r="BD318" s="215"/>
      <c r="BE318" s="215"/>
      <c r="BF318" s="215"/>
      <c r="BG318" s="215"/>
      <c r="BH318" s="215"/>
      <c r="BI318" s="215"/>
      <c r="BJ318" s="215"/>
      <c r="BK318" s="215"/>
      <c r="BL318" s="215"/>
      <c r="BM318" s="215"/>
      <c r="BN318" s="215"/>
      <c r="BO318" s="215"/>
      <c r="BP318" s="215"/>
      <c r="BQ318" s="215"/>
      <c r="BR318" s="215"/>
      <c r="BS318" s="215"/>
      <c r="BT318" s="215"/>
      <c r="BU318" s="215"/>
      <c r="BV318" s="215"/>
      <c r="BW318" s="215"/>
      <c r="BX318" s="215"/>
      <c r="BY318" s="215"/>
      <c r="BZ318" s="215"/>
    </row>
    <row r="319" spans="8:78" x14ac:dyDescent="0.25">
      <c r="AD319" s="215"/>
      <c r="AE319" s="215"/>
      <c r="AF319" s="215"/>
      <c r="AG319" s="215"/>
      <c r="AH319" s="215"/>
      <c r="AI319" s="215"/>
      <c r="AJ319" s="215"/>
      <c r="AK319" s="215"/>
      <c r="AL319" s="215"/>
      <c r="AM319" s="215"/>
      <c r="AN319" s="215"/>
      <c r="AO319" s="215"/>
      <c r="AP319" s="215"/>
      <c r="AQ319" s="215"/>
      <c r="AR319" s="215"/>
      <c r="AS319" s="215"/>
      <c r="AT319" s="215"/>
      <c r="AU319" s="215"/>
      <c r="AV319" s="215"/>
      <c r="AW319" s="215"/>
      <c r="AX319" s="215"/>
      <c r="AY319" s="215"/>
      <c r="AZ319" s="215"/>
      <c r="BA319" s="215"/>
      <c r="BB319" s="215"/>
      <c r="BC319" s="215"/>
      <c r="BD319" s="215"/>
      <c r="BE319" s="215"/>
      <c r="BF319" s="215"/>
      <c r="BG319" s="215"/>
      <c r="BH319" s="215"/>
      <c r="BI319" s="215"/>
      <c r="BJ319" s="215"/>
      <c r="BK319" s="215"/>
      <c r="BL319" s="215"/>
      <c r="BM319" s="215"/>
      <c r="BN319" s="215"/>
      <c r="BO319" s="215"/>
      <c r="BP319" s="215"/>
      <c r="BQ319" s="215"/>
      <c r="BR319" s="215"/>
      <c r="BS319" s="215"/>
      <c r="BT319" s="215"/>
      <c r="BU319" s="215"/>
      <c r="BV319" s="215"/>
      <c r="BW319" s="215"/>
      <c r="BX319" s="215"/>
      <c r="BY319" s="215"/>
      <c r="BZ319" s="215"/>
    </row>
    <row r="320" spans="8:78" x14ac:dyDescent="0.25">
      <c r="AD320" s="215"/>
      <c r="AE320" s="215"/>
      <c r="AF320" s="215"/>
      <c r="AG320" s="215"/>
      <c r="AH320" s="215"/>
      <c r="AI320" s="215"/>
      <c r="AJ320" s="215"/>
      <c r="AK320" s="215"/>
      <c r="AL320" s="215"/>
      <c r="AM320" s="215"/>
      <c r="AN320" s="215"/>
      <c r="AO320" s="215"/>
      <c r="AP320" s="215"/>
      <c r="AQ320" s="215"/>
      <c r="AR320" s="215"/>
      <c r="AS320" s="215"/>
      <c r="AT320" s="215"/>
      <c r="AU320" s="215"/>
      <c r="AV320" s="215"/>
      <c r="AW320" s="215"/>
      <c r="AX320" s="215"/>
      <c r="AY320" s="215"/>
      <c r="AZ320" s="215"/>
      <c r="BA320" s="215"/>
      <c r="BB320" s="215"/>
      <c r="BC320" s="215"/>
      <c r="BD320" s="215"/>
      <c r="BE320" s="215"/>
      <c r="BF320" s="215"/>
      <c r="BG320" s="215"/>
      <c r="BH320" s="215"/>
      <c r="BI320" s="215"/>
      <c r="BJ320" s="215"/>
      <c r="BK320" s="215"/>
      <c r="BL320" s="215"/>
      <c r="BM320" s="215"/>
      <c r="BN320" s="215"/>
      <c r="BO320" s="215"/>
      <c r="BP320" s="215"/>
      <c r="BQ320" s="215"/>
      <c r="BR320" s="215"/>
      <c r="BS320" s="215"/>
      <c r="BT320" s="215"/>
      <c r="BU320" s="215"/>
      <c r="BV320" s="215"/>
      <c r="BW320" s="215"/>
      <c r="BX320" s="215"/>
      <c r="BY320" s="215"/>
      <c r="BZ320" s="215"/>
    </row>
    <row r="321" spans="30:78" x14ac:dyDescent="0.25">
      <c r="AD321" s="215"/>
      <c r="AE321" s="215"/>
      <c r="AF321" s="215"/>
      <c r="AG321" s="215"/>
      <c r="AH321" s="215"/>
      <c r="AI321" s="215"/>
      <c r="AJ321" s="215"/>
      <c r="AK321" s="215"/>
      <c r="AL321" s="215"/>
      <c r="AM321" s="215"/>
      <c r="AN321" s="215"/>
      <c r="AO321" s="215"/>
      <c r="AP321" s="215"/>
      <c r="AQ321" s="215"/>
      <c r="AR321" s="215"/>
      <c r="AS321" s="215"/>
      <c r="AT321" s="215"/>
      <c r="AU321" s="215"/>
      <c r="AV321" s="215"/>
      <c r="AW321" s="215"/>
      <c r="AX321" s="215"/>
      <c r="AY321" s="215"/>
      <c r="AZ321" s="215"/>
      <c r="BA321" s="215"/>
      <c r="BB321" s="215"/>
      <c r="BC321" s="215"/>
      <c r="BD321" s="215"/>
      <c r="BE321" s="215"/>
      <c r="BF321" s="215"/>
      <c r="BG321" s="215"/>
      <c r="BH321" s="215"/>
      <c r="BI321" s="215"/>
      <c r="BJ321" s="215"/>
      <c r="BK321" s="215"/>
      <c r="BL321" s="215"/>
      <c r="BM321" s="215"/>
      <c r="BN321" s="215"/>
      <c r="BO321" s="215"/>
      <c r="BP321" s="215"/>
      <c r="BQ321" s="215"/>
      <c r="BR321" s="215"/>
      <c r="BS321" s="215"/>
      <c r="BT321" s="215"/>
      <c r="BU321" s="215"/>
      <c r="BV321" s="215"/>
      <c r="BW321" s="215"/>
      <c r="BX321" s="215"/>
      <c r="BY321" s="215"/>
      <c r="BZ321" s="215"/>
    </row>
    <row r="322" spans="30:78" x14ac:dyDescent="0.25">
      <c r="AD322" s="215"/>
      <c r="AE322" s="215"/>
      <c r="AF322" s="215"/>
      <c r="AG322" s="215"/>
      <c r="AH322" s="215"/>
      <c r="AI322" s="215"/>
      <c r="AJ322" s="215"/>
      <c r="AK322" s="215"/>
      <c r="AL322" s="215"/>
      <c r="AM322" s="215"/>
      <c r="AN322" s="215"/>
      <c r="AO322" s="215"/>
      <c r="AP322" s="215"/>
      <c r="AQ322" s="215"/>
      <c r="AR322" s="215"/>
      <c r="AS322" s="215"/>
      <c r="AT322" s="215"/>
      <c r="AU322" s="215"/>
      <c r="AV322" s="215"/>
      <c r="AW322" s="215"/>
      <c r="AX322" s="215"/>
      <c r="AY322" s="215"/>
      <c r="AZ322" s="215"/>
      <c r="BA322" s="215"/>
      <c r="BB322" s="215"/>
      <c r="BC322" s="215"/>
      <c r="BD322" s="215"/>
      <c r="BE322" s="215"/>
      <c r="BF322" s="215"/>
      <c r="BG322" s="215"/>
      <c r="BH322" s="215"/>
      <c r="BI322" s="215"/>
      <c r="BJ322" s="215"/>
      <c r="BK322" s="215"/>
      <c r="BL322" s="215"/>
      <c r="BM322" s="215"/>
      <c r="BN322" s="215"/>
      <c r="BO322" s="215"/>
      <c r="BP322" s="215"/>
      <c r="BQ322" s="215"/>
      <c r="BR322" s="215"/>
      <c r="BS322" s="215"/>
      <c r="BT322" s="215"/>
      <c r="BU322" s="215"/>
      <c r="BV322" s="215"/>
      <c r="BW322" s="215"/>
      <c r="BX322" s="215"/>
      <c r="BY322" s="215"/>
      <c r="BZ322" s="215"/>
    </row>
    <row r="323" spans="30:78" x14ac:dyDescent="0.25">
      <c r="AD323" s="215"/>
      <c r="AE323" s="215"/>
      <c r="AF323" s="215"/>
      <c r="AG323" s="215"/>
      <c r="AH323" s="215"/>
      <c r="AI323" s="215"/>
      <c r="AJ323" s="215"/>
      <c r="AK323" s="215"/>
      <c r="AL323" s="215"/>
      <c r="AM323" s="215"/>
      <c r="AN323" s="215"/>
      <c r="AO323" s="215"/>
      <c r="AP323" s="215"/>
      <c r="AQ323" s="215"/>
      <c r="AR323" s="215"/>
      <c r="AS323" s="215"/>
      <c r="AT323" s="215"/>
      <c r="AU323" s="215"/>
      <c r="AV323" s="215"/>
      <c r="AW323" s="215"/>
      <c r="AX323" s="215"/>
      <c r="AY323" s="215"/>
      <c r="AZ323" s="215"/>
      <c r="BA323" s="215"/>
      <c r="BB323" s="215"/>
      <c r="BC323" s="215"/>
      <c r="BD323" s="215"/>
      <c r="BE323" s="215"/>
      <c r="BF323" s="215"/>
      <c r="BG323" s="215"/>
      <c r="BH323" s="215"/>
      <c r="BI323" s="215"/>
      <c r="BJ323" s="215"/>
      <c r="BK323" s="215"/>
      <c r="BL323" s="215"/>
      <c r="BM323" s="215"/>
      <c r="BN323" s="215"/>
      <c r="BO323" s="215"/>
      <c r="BP323" s="215"/>
      <c r="BQ323" s="215"/>
      <c r="BR323" s="215"/>
      <c r="BS323" s="215"/>
      <c r="BT323" s="215"/>
      <c r="BU323" s="215"/>
      <c r="BV323" s="215"/>
      <c r="BW323" s="215"/>
      <c r="BX323" s="215"/>
      <c r="BY323" s="215"/>
      <c r="BZ323" s="215"/>
    </row>
    <row r="324" spans="30:78" x14ac:dyDescent="0.25">
      <c r="AD324" s="215"/>
      <c r="AE324" s="215"/>
      <c r="AF324" s="215"/>
      <c r="AG324" s="215"/>
      <c r="AH324" s="215"/>
      <c r="AI324" s="215"/>
      <c r="AJ324" s="215"/>
      <c r="AK324" s="215"/>
      <c r="AL324" s="215"/>
      <c r="AM324" s="215"/>
      <c r="AN324" s="215"/>
      <c r="AO324" s="215"/>
      <c r="AP324" s="215"/>
      <c r="AQ324" s="215"/>
      <c r="AR324" s="215"/>
      <c r="AS324" s="215"/>
      <c r="AT324" s="215"/>
      <c r="AU324" s="215"/>
      <c r="AV324" s="215"/>
      <c r="AW324" s="215"/>
      <c r="AX324" s="215"/>
      <c r="AY324" s="215"/>
      <c r="AZ324" s="215"/>
      <c r="BA324" s="215"/>
      <c r="BB324" s="215"/>
      <c r="BC324" s="215"/>
      <c r="BD324" s="215"/>
      <c r="BE324" s="215"/>
      <c r="BF324" s="215"/>
      <c r="BG324" s="215"/>
      <c r="BH324" s="215"/>
      <c r="BI324" s="215"/>
      <c r="BJ324" s="215"/>
      <c r="BK324" s="215"/>
      <c r="BL324" s="215"/>
      <c r="BM324" s="215"/>
      <c r="BN324" s="215"/>
      <c r="BO324" s="215"/>
      <c r="BP324" s="215"/>
      <c r="BQ324" s="215"/>
      <c r="BR324" s="215"/>
      <c r="BS324" s="215"/>
      <c r="BT324" s="215"/>
      <c r="BU324" s="215"/>
      <c r="BV324" s="215"/>
      <c r="BW324" s="215"/>
      <c r="BX324" s="215"/>
      <c r="BY324" s="215"/>
      <c r="BZ324" s="215"/>
    </row>
    <row r="325" spans="30:78" x14ac:dyDescent="0.25">
      <c r="AD325" s="215"/>
      <c r="AE325" s="215"/>
      <c r="AF325" s="215"/>
      <c r="AG325" s="215"/>
      <c r="AH325" s="215"/>
      <c r="AI325" s="215"/>
      <c r="AJ325" s="215"/>
      <c r="AK325" s="215"/>
      <c r="AL325" s="215"/>
      <c r="AM325" s="215"/>
      <c r="AN325" s="215"/>
      <c r="AO325" s="215"/>
      <c r="AP325" s="215"/>
      <c r="AQ325" s="215"/>
      <c r="AR325" s="215"/>
      <c r="AS325" s="215"/>
      <c r="AT325" s="215"/>
      <c r="AU325" s="215"/>
      <c r="AV325" s="215"/>
      <c r="AW325" s="215"/>
      <c r="AX325" s="215"/>
      <c r="AY325" s="215"/>
      <c r="AZ325" s="215"/>
      <c r="BA325" s="215"/>
      <c r="BB325" s="215"/>
      <c r="BC325" s="215"/>
      <c r="BD325" s="215"/>
      <c r="BE325" s="215"/>
      <c r="BF325" s="215"/>
      <c r="BG325" s="215"/>
      <c r="BH325" s="215"/>
      <c r="BI325" s="215"/>
      <c r="BJ325" s="215"/>
      <c r="BK325" s="215"/>
      <c r="BL325" s="215"/>
      <c r="BM325" s="215"/>
      <c r="BN325" s="215"/>
      <c r="BO325" s="215"/>
      <c r="BP325" s="215"/>
      <c r="BQ325" s="215"/>
      <c r="BR325" s="215"/>
      <c r="BS325" s="215"/>
      <c r="BT325" s="215"/>
      <c r="BU325" s="215"/>
      <c r="BV325" s="215"/>
      <c r="BW325" s="215"/>
      <c r="BX325" s="215"/>
      <c r="BY325" s="215"/>
      <c r="BZ325" s="215"/>
    </row>
    <row r="326" spans="30:78" x14ac:dyDescent="0.25">
      <c r="AD326" s="215"/>
      <c r="AE326" s="215"/>
      <c r="AF326" s="215"/>
      <c r="AG326" s="215"/>
      <c r="AH326" s="215"/>
      <c r="AI326" s="215"/>
      <c r="AJ326" s="215"/>
      <c r="AK326" s="215"/>
      <c r="AL326" s="215"/>
      <c r="AM326" s="215"/>
      <c r="AN326" s="215"/>
      <c r="AO326" s="215"/>
      <c r="AP326" s="215"/>
      <c r="AQ326" s="215"/>
      <c r="AR326" s="215"/>
      <c r="AS326" s="215"/>
      <c r="AT326" s="215"/>
      <c r="AU326" s="215"/>
      <c r="AV326" s="215"/>
      <c r="AW326" s="215"/>
      <c r="AX326" s="215"/>
      <c r="AY326" s="215"/>
      <c r="AZ326" s="215"/>
      <c r="BA326" s="215"/>
      <c r="BB326" s="215"/>
      <c r="BC326" s="215"/>
      <c r="BD326" s="215"/>
      <c r="BE326" s="215"/>
      <c r="BF326" s="215"/>
      <c r="BG326" s="215"/>
      <c r="BH326" s="215"/>
      <c r="BI326" s="215"/>
      <c r="BJ326" s="215"/>
      <c r="BK326" s="215"/>
      <c r="BL326" s="215"/>
      <c r="BM326" s="215"/>
      <c r="BN326" s="215"/>
      <c r="BO326" s="215"/>
      <c r="BP326" s="215"/>
      <c r="BQ326" s="215"/>
      <c r="BR326" s="215"/>
      <c r="BS326" s="215"/>
      <c r="BT326" s="215"/>
      <c r="BU326" s="215"/>
      <c r="BV326" s="215"/>
      <c r="BW326" s="215"/>
      <c r="BX326" s="215"/>
      <c r="BY326" s="215"/>
      <c r="BZ326" s="215"/>
    </row>
    <row r="327" spans="30:78" x14ac:dyDescent="0.25">
      <c r="AD327" s="215"/>
      <c r="AE327" s="215"/>
      <c r="AF327" s="215"/>
      <c r="AG327" s="215"/>
      <c r="AH327" s="215"/>
      <c r="AI327" s="215"/>
      <c r="AJ327" s="215"/>
      <c r="AK327" s="215"/>
      <c r="AL327" s="215"/>
      <c r="AM327" s="215"/>
      <c r="AN327" s="215"/>
      <c r="AO327" s="215"/>
      <c r="AP327" s="215"/>
      <c r="AQ327" s="215"/>
      <c r="AR327" s="215"/>
      <c r="AS327" s="215"/>
      <c r="AT327" s="215"/>
      <c r="AU327" s="215"/>
      <c r="AV327" s="215"/>
      <c r="AW327" s="215"/>
      <c r="AX327" s="215"/>
      <c r="AY327" s="215"/>
      <c r="AZ327" s="215"/>
      <c r="BA327" s="215"/>
      <c r="BB327" s="215"/>
      <c r="BC327" s="215"/>
      <c r="BD327" s="215"/>
      <c r="BE327" s="215"/>
      <c r="BF327" s="215"/>
      <c r="BG327" s="215"/>
      <c r="BH327" s="215"/>
      <c r="BI327" s="215"/>
      <c r="BJ327" s="215"/>
      <c r="BK327" s="215"/>
      <c r="BL327" s="215"/>
      <c r="BM327" s="215"/>
      <c r="BN327" s="215"/>
      <c r="BO327" s="215"/>
      <c r="BP327" s="215"/>
      <c r="BQ327" s="215"/>
      <c r="BR327" s="215"/>
      <c r="BS327" s="215"/>
      <c r="BT327" s="215"/>
      <c r="BU327" s="215"/>
      <c r="BV327" s="215"/>
      <c r="BW327" s="215"/>
      <c r="BX327" s="215"/>
      <c r="BY327" s="215"/>
      <c r="BZ327" s="215"/>
    </row>
    <row r="328" spans="30:78" x14ac:dyDescent="0.25">
      <c r="AD328" s="215"/>
      <c r="AE328" s="215"/>
      <c r="AF328" s="215"/>
      <c r="AG328" s="215"/>
      <c r="AH328" s="215"/>
      <c r="AI328" s="215"/>
      <c r="AJ328" s="215"/>
      <c r="AK328" s="215"/>
      <c r="AL328" s="215"/>
      <c r="AM328" s="215"/>
      <c r="AN328" s="215"/>
      <c r="AO328" s="215"/>
      <c r="AP328" s="215"/>
      <c r="AQ328" s="215"/>
      <c r="AR328" s="215"/>
      <c r="AS328" s="215"/>
      <c r="AT328" s="215"/>
      <c r="AU328" s="215"/>
      <c r="AV328" s="215"/>
      <c r="AW328" s="215"/>
      <c r="AX328" s="215"/>
      <c r="AY328" s="215"/>
      <c r="AZ328" s="215"/>
      <c r="BA328" s="215"/>
      <c r="BB328" s="215"/>
      <c r="BC328" s="215"/>
      <c r="BD328" s="215"/>
      <c r="BE328" s="215"/>
      <c r="BF328" s="215"/>
      <c r="BG328" s="215"/>
      <c r="BH328" s="215"/>
      <c r="BI328" s="215"/>
      <c r="BJ328" s="215"/>
      <c r="BK328" s="215"/>
      <c r="BL328" s="215"/>
      <c r="BM328" s="215"/>
      <c r="BN328" s="215"/>
      <c r="BO328" s="215"/>
      <c r="BP328" s="215"/>
      <c r="BQ328" s="215"/>
      <c r="BR328" s="215"/>
      <c r="BS328" s="215"/>
      <c r="BT328" s="215"/>
      <c r="BU328" s="215"/>
      <c r="BV328" s="215"/>
      <c r="BW328" s="215"/>
      <c r="BX328" s="215"/>
      <c r="BY328" s="215"/>
      <c r="BZ328" s="215"/>
    </row>
    <row r="329" spans="30:78" x14ac:dyDescent="0.25">
      <c r="AD329" s="215"/>
      <c r="AE329" s="215"/>
      <c r="AF329" s="215"/>
      <c r="AG329" s="215"/>
      <c r="AH329" s="215"/>
      <c r="AI329" s="215"/>
      <c r="AJ329" s="215"/>
      <c r="AK329" s="215"/>
      <c r="AL329" s="215"/>
      <c r="AM329" s="215"/>
      <c r="AN329" s="215"/>
      <c r="AO329" s="215"/>
      <c r="AP329" s="215"/>
      <c r="AQ329" s="215"/>
      <c r="AR329" s="215"/>
      <c r="AS329" s="215"/>
      <c r="AT329" s="215"/>
      <c r="AU329" s="215"/>
      <c r="AV329" s="215"/>
      <c r="AW329" s="215"/>
      <c r="AX329" s="215"/>
      <c r="AY329" s="215"/>
      <c r="AZ329" s="215"/>
      <c r="BA329" s="215"/>
      <c r="BB329" s="215"/>
      <c r="BC329" s="215"/>
      <c r="BD329" s="215"/>
      <c r="BE329" s="215"/>
      <c r="BF329" s="215"/>
      <c r="BG329" s="215"/>
      <c r="BH329" s="215"/>
      <c r="BI329" s="215"/>
      <c r="BJ329" s="215"/>
      <c r="BK329" s="215"/>
      <c r="BL329" s="215"/>
      <c r="BM329" s="215"/>
      <c r="BN329" s="215"/>
      <c r="BO329" s="215"/>
      <c r="BP329" s="215"/>
      <c r="BQ329" s="215"/>
      <c r="BR329" s="215"/>
      <c r="BS329" s="215"/>
      <c r="BT329" s="215"/>
      <c r="BU329" s="215"/>
      <c r="BV329" s="215"/>
      <c r="BW329" s="215"/>
      <c r="BX329" s="215"/>
      <c r="BY329" s="215"/>
      <c r="BZ329" s="215"/>
    </row>
    <row r="330" spans="30:78" x14ac:dyDescent="0.25">
      <c r="AD330" s="215"/>
      <c r="AE330" s="215"/>
      <c r="AF330" s="215"/>
      <c r="AG330" s="215"/>
      <c r="AH330" s="215"/>
      <c r="AI330" s="215"/>
      <c r="AJ330" s="215"/>
      <c r="AK330" s="215"/>
      <c r="AL330" s="215"/>
      <c r="AM330" s="215"/>
      <c r="AN330" s="215"/>
      <c r="AO330" s="215"/>
      <c r="AP330" s="215"/>
      <c r="AQ330" s="215"/>
      <c r="AR330" s="215"/>
      <c r="AS330" s="215"/>
      <c r="AT330" s="215"/>
      <c r="AU330" s="215"/>
      <c r="AV330" s="215"/>
      <c r="AW330" s="215"/>
      <c r="AX330" s="215"/>
      <c r="AY330" s="215"/>
      <c r="AZ330" s="215"/>
      <c r="BA330" s="215"/>
      <c r="BB330" s="215"/>
      <c r="BC330" s="215"/>
      <c r="BD330" s="215"/>
      <c r="BE330" s="215"/>
      <c r="BF330" s="215"/>
      <c r="BG330" s="215"/>
      <c r="BH330" s="215"/>
      <c r="BI330" s="215"/>
      <c r="BJ330" s="215"/>
      <c r="BK330" s="215"/>
      <c r="BL330" s="215"/>
      <c r="BM330" s="215"/>
      <c r="BN330" s="215"/>
      <c r="BO330" s="215"/>
      <c r="BP330" s="215"/>
      <c r="BQ330" s="215"/>
      <c r="BR330" s="215"/>
      <c r="BS330" s="215"/>
      <c r="BT330" s="215"/>
      <c r="BU330" s="215"/>
      <c r="BV330" s="215"/>
      <c r="BW330" s="215"/>
      <c r="BX330" s="215"/>
      <c r="BY330" s="215"/>
      <c r="BZ330" s="215"/>
    </row>
    <row r="331" spans="30:78" x14ac:dyDescent="0.25">
      <c r="AD331" s="215"/>
      <c r="AE331" s="215"/>
      <c r="AF331" s="215"/>
      <c r="AG331" s="215"/>
      <c r="AH331" s="215"/>
      <c r="AI331" s="215"/>
      <c r="AJ331" s="215"/>
      <c r="AK331" s="215"/>
      <c r="AL331" s="215"/>
      <c r="AM331" s="215"/>
      <c r="AN331" s="215"/>
      <c r="AO331" s="215"/>
      <c r="AP331" s="215"/>
      <c r="AQ331" s="215"/>
      <c r="AR331" s="215"/>
      <c r="AS331" s="215"/>
      <c r="AT331" s="215"/>
      <c r="AU331" s="215"/>
      <c r="AV331" s="215"/>
      <c r="AW331" s="215"/>
      <c r="AX331" s="215"/>
      <c r="AY331" s="215"/>
      <c r="AZ331" s="215"/>
      <c r="BA331" s="215"/>
      <c r="BB331" s="215"/>
      <c r="BC331" s="215"/>
      <c r="BD331" s="215"/>
      <c r="BE331" s="215"/>
      <c r="BF331" s="215"/>
      <c r="BG331" s="215"/>
      <c r="BH331" s="215"/>
      <c r="BI331" s="215"/>
      <c r="BJ331" s="215"/>
      <c r="BK331" s="215"/>
      <c r="BL331" s="215"/>
      <c r="BM331" s="215"/>
      <c r="BN331" s="215"/>
      <c r="BO331" s="215"/>
      <c r="BP331" s="215"/>
      <c r="BQ331" s="215"/>
      <c r="BR331" s="215"/>
      <c r="BS331" s="215"/>
      <c r="BT331" s="215"/>
      <c r="BU331" s="215"/>
      <c r="BV331" s="215"/>
      <c r="BW331" s="215"/>
      <c r="BX331" s="215"/>
      <c r="BY331" s="215"/>
      <c r="BZ331" s="215"/>
    </row>
    <row r="332" spans="30:78" x14ac:dyDescent="0.25">
      <c r="AD332" s="215"/>
      <c r="AE332" s="215"/>
      <c r="AF332" s="215"/>
      <c r="AG332" s="215"/>
      <c r="AH332" s="215"/>
      <c r="AI332" s="215"/>
      <c r="AJ332" s="215"/>
      <c r="AK332" s="215"/>
      <c r="AL332" s="215"/>
      <c r="AM332" s="215"/>
      <c r="AN332" s="215"/>
      <c r="AO332" s="215"/>
      <c r="AP332" s="215"/>
      <c r="AQ332" s="215"/>
      <c r="AR332" s="215"/>
      <c r="AS332" s="215"/>
      <c r="AT332" s="215"/>
      <c r="AU332" s="215"/>
      <c r="AV332" s="215"/>
      <c r="AW332" s="215"/>
      <c r="AX332" s="215"/>
      <c r="AY332" s="215"/>
      <c r="AZ332" s="215"/>
      <c r="BA332" s="215"/>
      <c r="BB332" s="215"/>
      <c r="BC332" s="215"/>
      <c r="BD332" s="215"/>
      <c r="BE332" s="215"/>
      <c r="BF332" s="215"/>
      <c r="BG332" s="215"/>
      <c r="BH332" s="215"/>
      <c r="BI332" s="215"/>
      <c r="BJ332" s="215"/>
      <c r="BK332" s="215"/>
      <c r="BL332" s="215"/>
      <c r="BM332" s="215"/>
      <c r="BN332" s="215"/>
      <c r="BO332" s="215"/>
      <c r="BP332" s="215"/>
      <c r="BQ332" s="215"/>
      <c r="BR332" s="215"/>
      <c r="BS332" s="215"/>
      <c r="BT332" s="215"/>
      <c r="BU332" s="215"/>
      <c r="BV332" s="215"/>
      <c r="BW332" s="215"/>
      <c r="BX332" s="215"/>
      <c r="BY332" s="215"/>
      <c r="BZ332" s="215"/>
    </row>
    <row r="333" spans="30:78" x14ac:dyDescent="0.25">
      <c r="AD333" s="215"/>
      <c r="AE333" s="215"/>
      <c r="AF333" s="215"/>
      <c r="AG333" s="215"/>
      <c r="AH333" s="215"/>
      <c r="AI333" s="215"/>
      <c r="AJ333" s="215"/>
      <c r="AK333" s="215"/>
      <c r="AL333" s="215"/>
      <c r="AM333" s="215"/>
      <c r="AN333" s="215"/>
      <c r="AO333" s="215"/>
      <c r="AP333" s="215"/>
      <c r="AQ333" s="215"/>
      <c r="AR333" s="215"/>
      <c r="AS333" s="215"/>
      <c r="AT333" s="215"/>
      <c r="AU333" s="215"/>
      <c r="AV333" s="215"/>
      <c r="AW333" s="215"/>
      <c r="AX333" s="215"/>
      <c r="AY333" s="215"/>
      <c r="AZ333" s="215"/>
      <c r="BA333" s="215"/>
      <c r="BB333" s="215"/>
      <c r="BC333" s="215"/>
      <c r="BD333" s="215"/>
      <c r="BE333" s="215"/>
      <c r="BF333" s="215"/>
      <c r="BG333" s="215"/>
      <c r="BH333" s="215"/>
      <c r="BI333" s="215"/>
      <c r="BJ333" s="215"/>
      <c r="BK333" s="215"/>
      <c r="BL333" s="215"/>
      <c r="BM333" s="215"/>
      <c r="BN333" s="215"/>
      <c r="BO333" s="215"/>
      <c r="BP333" s="215"/>
      <c r="BQ333" s="215"/>
      <c r="BR333" s="215"/>
      <c r="BS333" s="215"/>
      <c r="BT333" s="215"/>
      <c r="BU333" s="215"/>
      <c r="BV333" s="215"/>
      <c r="BW333" s="215"/>
      <c r="BX333" s="215"/>
      <c r="BY333" s="215"/>
      <c r="BZ333" s="215"/>
    </row>
    <row r="334" spans="30:78" x14ac:dyDescent="0.25">
      <c r="AD334" s="215"/>
      <c r="AE334" s="215"/>
      <c r="AF334" s="215"/>
      <c r="AG334" s="215"/>
      <c r="AH334" s="215"/>
      <c r="AI334" s="215"/>
      <c r="AJ334" s="215"/>
      <c r="AK334" s="215"/>
      <c r="AL334" s="215"/>
      <c r="AM334" s="215"/>
      <c r="AN334" s="215"/>
      <c r="AO334" s="215"/>
      <c r="AP334" s="215"/>
      <c r="AQ334" s="215"/>
      <c r="AR334" s="215"/>
      <c r="AS334" s="215"/>
      <c r="AT334" s="215"/>
      <c r="AU334" s="215"/>
      <c r="AV334" s="215"/>
      <c r="AW334" s="215"/>
      <c r="AX334" s="215"/>
      <c r="AY334" s="215"/>
      <c r="AZ334" s="215"/>
      <c r="BA334" s="215"/>
      <c r="BB334" s="215"/>
      <c r="BC334" s="215"/>
      <c r="BD334" s="215"/>
      <c r="BE334" s="215"/>
      <c r="BF334" s="215"/>
      <c r="BG334" s="215"/>
      <c r="BH334" s="215"/>
      <c r="BI334" s="215"/>
      <c r="BJ334" s="215"/>
      <c r="BK334" s="215"/>
      <c r="BL334" s="215"/>
      <c r="BM334" s="215"/>
      <c r="BN334" s="215"/>
      <c r="BO334" s="215"/>
      <c r="BP334" s="215"/>
      <c r="BQ334" s="215"/>
      <c r="BR334" s="215"/>
      <c r="BS334" s="215"/>
      <c r="BT334" s="215"/>
      <c r="BU334" s="215"/>
      <c r="BV334" s="215"/>
      <c r="BW334" s="215"/>
      <c r="BX334" s="215"/>
      <c r="BY334" s="215"/>
      <c r="BZ334" s="215"/>
    </row>
    <row r="335" spans="30:78" x14ac:dyDescent="0.25">
      <c r="AD335" s="215"/>
      <c r="AE335" s="215"/>
      <c r="AF335" s="215"/>
      <c r="AG335" s="215"/>
      <c r="AH335" s="215"/>
      <c r="AI335" s="215"/>
      <c r="AJ335" s="215"/>
      <c r="AK335" s="215"/>
      <c r="AL335" s="215"/>
      <c r="AM335" s="215"/>
      <c r="AN335" s="215"/>
      <c r="AO335" s="215"/>
      <c r="AP335" s="215"/>
      <c r="AQ335" s="215"/>
      <c r="AR335" s="215"/>
      <c r="AS335" s="215"/>
      <c r="AT335" s="215"/>
      <c r="AU335" s="215"/>
      <c r="AV335" s="215"/>
      <c r="AW335" s="215"/>
      <c r="AX335" s="215"/>
      <c r="AY335" s="215"/>
      <c r="AZ335" s="215"/>
      <c r="BA335" s="215"/>
      <c r="BB335" s="215"/>
      <c r="BC335" s="215"/>
      <c r="BD335" s="215"/>
      <c r="BE335" s="215"/>
      <c r="BF335" s="215"/>
      <c r="BG335" s="215"/>
      <c r="BH335" s="215"/>
      <c r="BI335" s="215"/>
      <c r="BJ335" s="215"/>
      <c r="BK335" s="215"/>
      <c r="BL335" s="215"/>
      <c r="BM335" s="215"/>
      <c r="BN335" s="215"/>
      <c r="BO335" s="215"/>
      <c r="BP335" s="215"/>
      <c r="BQ335" s="215"/>
      <c r="BR335" s="215"/>
      <c r="BS335" s="215"/>
      <c r="BT335" s="215"/>
      <c r="BU335" s="215"/>
      <c r="BV335" s="215"/>
      <c r="BW335" s="215"/>
      <c r="BX335" s="215"/>
      <c r="BY335" s="215"/>
      <c r="BZ335" s="215"/>
    </row>
    <row r="336" spans="30:78" x14ac:dyDescent="0.25">
      <c r="AD336" s="215"/>
      <c r="AE336" s="215"/>
      <c r="AF336" s="215"/>
      <c r="AG336" s="215"/>
      <c r="AH336" s="215"/>
      <c r="AI336" s="215"/>
      <c r="AJ336" s="215"/>
      <c r="AK336" s="215"/>
      <c r="AL336" s="215"/>
      <c r="AM336" s="215"/>
      <c r="AN336" s="215"/>
      <c r="AO336" s="215"/>
      <c r="AP336" s="215"/>
      <c r="AQ336" s="215"/>
      <c r="AR336" s="215"/>
      <c r="AS336" s="215"/>
      <c r="AT336" s="215"/>
      <c r="AU336" s="215"/>
      <c r="AV336" s="215"/>
      <c r="AW336" s="215"/>
      <c r="AX336" s="215"/>
      <c r="AY336" s="215"/>
      <c r="AZ336" s="215"/>
      <c r="BA336" s="215"/>
      <c r="BB336" s="215"/>
      <c r="BC336" s="215"/>
      <c r="BD336" s="215"/>
      <c r="BE336" s="215"/>
      <c r="BF336" s="215"/>
      <c r="BG336" s="215"/>
      <c r="BH336" s="215"/>
      <c r="BI336" s="215"/>
      <c r="BJ336" s="215"/>
      <c r="BK336" s="215"/>
      <c r="BL336" s="215"/>
      <c r="BM336" s="215"/>
      <c r="BN336" s="215"/>
      <c r="BO336" s="215"/>
      <c r="BP336" s="215"/>
      <c r="BQ336" s="215"/>
      <c r="BR336" s="215"/>
      <c r="BS336" s="215"/>
      <c r="BT336" s="215"/>
      <c r="BU336" s="215"/>
      <c r="BV336" s="215"/>
      <c r="BW336" s="215"/>
      <c r="BX336" s="215"/>
      <c r="BY336" s="215"/>
      <c r="BZ336" s="215"/>
    </row>
    <row r="337" spans="30:78" x14ac:dyDescent="0.25">
      <c r="AD337" s="215"/>
      <c r="AE337" s="215"/>
      <c r="AF337" s="215"/>
      <c r="AG337" s="215"/>
      <c r="AH337" s="215"/>
      <c r="AI337" s="215"/>
      <c r="AJ337" s="215"/>
      <c r="AK337" s="215"/>
      <c r="AL337" s="215"/>
      <c r="AM337" s="215"/>
      <c r="AN337" s="215"/>
      <c r="AO337" s="215"/>
      <c r="AP337" s="215"/>
      <c r="AQ337" s="215"/>
      <c r="AR337" s="215"/>
      <c r="AS337" s="215"/>
      <c r="AT337" s="215"/>
      <c r="AU337" s="215"/>
      <c r="AV337" s="215"/>
      <c r="AW337" s="215"/>
      <c r="AX337" s="215"/>
      <c r="AY337" s="215"/>
      <c r="AZ337" s="215"/>
      <c r="BA337" s="215"/>
      <c r="BB337" s="215"/>
      <c r="BC337" s="215"/>
      <c r="BD337" s="215"/>
      <c r="BE337" s="215"/>
      <c r="BF337" s="215"/>
      <c r="BG337" s="215"/>
      <c r="BH337" s="215"/>
      <c r="BI337" s="215"/>
      <c r="BJ337" s="215"/>
      <c r="BK337" s="215"/>
      <c r="BL337" s="215"/>
      <c r="BM337" s="215"/>
      <c r="BN337" s="215"/>
      <c r="BO337" s="215"/>
      <c r="BP337" s="215"/>
      <c r="BQ337" s="215"/>
      <c r="BR337" s="215"/>
      <c r="BS337" s="215"/>
      <c r="BT337" s="215"/>
      <c r="BU337" s="215"/>
      <c r="BV337" s="215"/>
      <c r="BW337" s="215"/>
      <c r="BX337" s="215"/>
      <c r="BY337" s="215"/>
      <c r="BZ337" s="215"/>
    </row>
    <row r="338" spans="30:78" x14ac:dyDescent="0.25">
      <c r="AD338" s="215"/>
      <c r="AE338" s="215"/>
      <c r="AF338" s="215"/>
      <c r="AG338" s="215"/>
      <c r="AH338" s="215"/>
      <c r="AI338" s="215"/>
      <c r="AJ338" s="215"/>
      <c r="AK338" s="215"/>
      <c r="AL338" s="215"/>
      <c r="AM338" s="215"/>
      <c r="AN338" s="215"/>
      <c r="AO338" s="215"/>
      <c r="AP338" s="215"/>
      <c r="AQ338" s="215"/>
      <c r="AR338" s="215"/>
      <c r="AS338" s="215"/>
      <c r="AT338" s="215"/>
      <c r="AU338" s="215"/>
      <c r="AV338" s="215"/>
      <c r="AW338" s="215"/>
      <c r="AX338" s="215"/>
      <c r="AY338" s="215"/>
      <c r="AZ338" s="215"/>
      <c r="BA338" s="215"/>
      <c r="BB338" s="215"/>
      <c r="BC338" s="215"/>
      <c r="BD338" s="215"/>
      <c r="BE338" s="215"/>
      <c r="BF338" s="215"/>
      <c r="BG338" s="215"/>
      <c r="BH338" s="215"/>
      <c r="BI338" s="215"/>
      <c r="BJ338" s="215"/>
      <c r="BK338" s="215"/>
      <c r="BL338" s="215"/>
      <c r="BM338" s="215"/>
      <c r="BN338" s="215"/>
      <c r="BO338" s="215"/>
      <c r="BP338" s="215"/>
      <c r="BQ338" s="215"/>
      <c r="BR338" s="215"/>
      <c r="BS338" s="215"/>
      <c r="BT338" s="215"/>
      <c r="BU338" s="215"/>
      <c r="BV338" s="215"/>
      <c r="BW338" s="215"/>
      <c r="BX338" s="215"/>
      <c r="BY338" s="215"/>
      <c r="BZ338" s="215"/>
    </row>
    <row r="339" spans="30:78" x14ac:dyDescent="0.25">
      <c r="AD339" s="215"/>
      <c r="AE339" s="215"/>
      <c r="AF339" s="215"/>
      <c r="AG339" s="215"/>
      <c r="AH339" s="215"/>
      <c r="AI339" s="215"/>
      <c r="AJ339" s="215"/>
      <c r="AK339" s="215"/>
      <c r="AL339" s="215"/>
      <c r="AM339" s="215"/>
      <c r="AN339" s="215"/>
      <c r="AO339" s="215"/>
      <c r="AP339" s="215"/>
      <c r="AQ339" s="215"/>
      <c r="AR339" s="215"/>
      <c r="AS339" s="215"/>
      <c r="AT339" s="215"/>
      <c r="AU339" s="215"/>
      <c r="AV339" s="215"/>
      <c r="AW339" s="215"/>
      <c r="AX339" s="215"/>
      <c r="AY339" s="215"/>
      <c r="AZ339" s="215"/>
      <c r="BA339" s="215"/>
      <c r="BB339" s="215"/>
      <c r="BC339" s="215"/>
      <c r="BD339" s="215"/>
      <c r="BE339" s="215"/>
      <c r="BF339" s="215"/>
      <c r="BG339" s="215"/>
      <c r="BH339" s="215"/>
      <c r="BI339" s="215"/>
      <c r="BJ339" s="215"/>
      <c r="BK339" s="215"/>
      <c r="BL339" s="215"/>
      <c r="BM339" s="215"/>
      <c r="BN339" s="215"/>
      <c r="BO339" s="215"/>
      <c r="BP339" s="215"/>
      <c r="BQ339" s="215"/>
      <c r="BR339" s="215"/>
      <c r="BS339" s="215"/>
      <c r="BT339" s="215"/>
      <c r="BU339" s="215"/>
      <c r="BV339" s="215"/>
      <c r="BW339" s="215"/>
      <c r="BX339" s="215"/>
      <c r="BY339" s="215"/>
      <c r="BZ339" s="215"/>
    </row>
    <row r="340" spans="30:78" x14ac:dyDescent="0.25">
      <c r="AD340" s="215"/>
      <c r="AE340" s="215"/>
      <c r="AF340" s="215"/>
      <c r="AG340" s="215"/>
      <c r="AH340" s="215"/>
      <c r="AI340" s="215"/>
      <c r="AJ340" s="215"/>
      <c r="AK340" s="215"/>
      <c r="AL340" s="215"/>
      <c r="AM340" s="215"/>
      <c r="AN340" s="215"/>
      <c r="AO340" s="215"/>
      <c r="AP340" s="215"/>
      <c r="AQ340" s="215"/>
      <c r="AR340" s="215"/>
      <c r="AS340" s="215"/>
      <c r="AT340" s="215"/>
      <c r="AU340" s="215"/>
      <c r="AV340" s="215"/>
      <c r="AW340" s="215"/>
      <c r="AX340" s="215"/>
      <c r="AY340" s="215"/>
      <c r="AZ340" s="215"/>
      <c r="BA340" s="215"/>
      <c r="BB340" s="215"/>
      <c r="BC340" s="215"/>
      <c r="BD340" s="215"/>
      <c r="BE340" s="215"/>
      <c r="BF340" s="215"/>
      <c r="BG340" s="215"/>
      <c r="BH340" s="215"/>
      <c r="BI340" s="215"/>
      <c r="BJ340" s="215"/>
      <c r="BK340" s="215"/>
      <c r="BL340" s="215"/>
      <c r="BM340" s="215"/>
      <c r="BN340" s="215"/>
      <c r="BO340" s="215"/>
      <c r="BP340" s="215"/>
      <c r="BQ340" s="215"/>
      <c r="BR340" s="215"/>
      <c r="BS340" s="215"/>
      <c r="BT340" s="215"/>
      <c r="BU340" s="215"/>
      <c r="BV340" s="215"/>
      <c r="BW340" s="215"/>
      <c r="BX340" s="215"/>
      <c r="BY340" s="215"/>
      <c r="BZ340" s="215"/>
    </row>
    <row r="341" spans="30:78" x14ac:dyDescent="0.25">
      <c r="AD341" s="215"/>
      <c r="AE341" s="215"/>
      <c r="AF341" s="215"/>
      <c r="AG341" s="215"/>
      <c r="AH341" s="215"/>
      <c r="AI341" s="215"/>
      <c r="AJ341" s="215"/>
      <c r="AK341" s="215"/>
      <c r="AL341" s="215"/>
      <c r="AM341" s="215"/>
      <c r="AN341" s="215"/>
      <c r="AO341" s="215"/>
      <c r="AP341" s="215"/>
      <c r="AQ341" s="215"/>
      <c r="AR341" s="215"/>
      <c r="AS341" s="215"/>
      <c r="AT341" s="215"/>
      <c r="AU341" s="215"/>
      <c r="AV341" s="215"/>
      <c r="AW341" s="215"/>
      <c r="AX341" s="215"/>
      <c r="AY341" s="215"/>
      <c r="AZ341" s="215"/>
      <c r="BA341" s="215"/>
      <c r="BB341" s="215"/>
      <c r="BC341" s="215"/>
      <c r="BD341" s="215"/>
      <c r="BE341" s="215"/>
      <c r="BF341" s="215"/>
      <c r="BG341" s="215"/>
      <c r="BH341" s="215"/>
      <c r="BI341" s="215"/>
      <c r="BJ341" s="215"/>
      <c r="BK341" s="215"/>
      <c r="BL341" s="215"/>
      <c r="BM341" s="215"/>
      <c r="BN341" s="215"/>
      <c r="BO341" s="215"/>
      <c r="BP341" s="215"/>
      <c r="BQ341" s="215"/>
      <c r="BR341" s="215"/>
      <c r="BS341" s="215"/>
      <c r="BT341" s="215"/>
      <c r="BU341" s="215"/>
      <c r="BV341" s="215"/>
      <c r="BW341" s="215"/>
      <c r="BX341" s="215"/>
      <c r="BY341" s="215"/>
      <c r="BZ341" s="215"/>
    </row>
    <row r="342" spans="30:78" x14ac:dyDescent="0.25">
      <c r="AD342" s="215"/>
      <c r="AE342" s="215"/>
      <c r="AF342" s="215"/>
      <c r="AG342" s="215"/>
      <c r="AH342" s="215"/>
      <c r="AI342" s="215"/>
      <c r="AJ342" s="215"/>
      <c r="AK342" s="215"/>
      <c r="AL342" s="215"/>
      <c r="AM342" s="215"/>
      <c r="AN342" s="215"/>
      <c r="AO342" s="215"/>
      <c r="AP342" s="215"/>
      <c r="AQ342" s="215"/>
      <c r="AR342" s="215"/>
      <c r="AS342" s="215"/>
      <c r="AT342" s="215"/>
      <c r="AU342" s="215"/>
      <c r="AV342" s="215"/>
      <c r="AW342" s="215"/>
      <c r="AX342" s="215"/>
      <c r="AY342" s="215"/>
      <c r="AZ342" s="215"/>
      <c r="BA342" s="215"/>
      <c r="BB342" s="215"/>
      <c r="BC342" s="215"/>
      <c r="BD342" s="215"/>
      <c r="BE342" s="215"/>
      <c r="BF342" s="215"/>
      <c r="BG342" s="215"/>
      <c r="BH342" s="215"/>
      <c r="BI342" s="215"/>
      <c r="BJ342" s="215"/>
      <c r="BK342" s="215"/>
      <c r="BL342" s="215"/>
      <c r="BM342" s="215"/>
      <c r="BN342" s="215"/>
      <c r="BO342" s="215"/>
      <c r="BP342" s="215"/>
      <c r="BQ342" s="215"/>
      <c r="BR342" s="215"/>
      <c r="BS342" s="215"/>
      <c r="BT342" s="215"/>
      <c r="BU342" s="215"/>
      <c r="BV342" s="215"/>
      <c r="BW342" s="215"/>
      <c r="BX342" s="215"/>
      <c r="BY342" s="215"/>
      <c r="BZ342" s="215"/>
    </row>
    <row r="343" spans="30:78" x14ac:dyDescent="0.25">
      <c r="AD343" s="215"/>
      <c r="AE343" s="215"/>
      <c r="AF343" s="215"/>
      <c r="AG343" s="215"/>
      <c r="AH343" s="215"/>
      <c r="AI343" s="215"/>
      <c r="AJ343" s="215"/>
      <c r="AK343" s="215"/>
      <c r="AL343" s="215"/>
      <c r="AM343" s="215"/>
      <c r="AN343" s="215"/>
      <c r="AO343" s="215"/>
      <c r="AP343" s="215"/>
      <c r="AQ343" s="215"/>
      <c r="AR343" s="215"/>
      <c r="AS343" s="215"/>
      <c r="AT343" s="215"/>
      <c r="AU343" s="215"/>
      <c r="AV343" s="215"/>
      <c r="AW343" s="215"/>
      <c r="AX343" s="215"/>
      <c r="AY343" s="215"/>
      <c r="AZ343" s="215"/>
      <c r="BA343" s="215"/>
      <c r="BB343" s="215"/>
      <c r="BC343" s="215"/>
      <c r="BD343" s="215"/>
      <c r="BE343" s="215"/>
      <c r="BF343" s="215"/>
      <c r="BG343" s="215"/>
      <c r="BH343" s="215"/>
      <c r="BI343" s="215"/>
      <c r="BJ343" s="215"/>
      <c r="BK343" s="215"/>
      <c r="BL343" s="215"/>
      <c r="BM343" s="215"/>
      <c r="BN343" s="215"/>
      <c r="BO343" s="215"/>
      <c r="BP343" s="215"/>
      <c r="BQ343" s="215"/>
      <c r="BR343" s="215"/>
      <c r="BS343" s="215"/>
      <c r="BT343" s="215"/>
      <c r="BU343" s="215"/>
      <c r="BV343" s="215"/>
      <c r="BW343" s="215"/>
      <c r="BX343" s="215"/>
      <c r="BY343" s="215"/>
      <c r="BZ343" s="215"/>
    </row>
    <row r="344" spans="30:78" x14ac:dyDescent="0.25">
      <c r="AD344" s="215"/>
      <c r="AE344" s="215"/>
      <c r="AF344" s="215"/>
      <c r="AG344" s="215"/>
      <c r="AH344" s="215"/>
      <c r="AI344" s="215"/>
      <c r="AJ344" s="215"/>
      <c r="AK344" s="215"/>
      <c r="AL344" s="215"/>
      <c r="AM344" s="215"/>
      <c r="AN344" s="215"/>
      <c r="AO344" s="215"/>
      <c r="AP344" s="215"/>
      <c r="AQ344" s="215"/>
      <c r="AR344" s="215"/>
      <c r="AS344" s="215"/>
      <c r="AT344" s="215"/>
      <c r="AU344" s="215"/>
      <c r="AV344" s="215"/>
      <c r="AW344" s="215"/>
      <c r="AX344" s="215"/>
      <c r="AY344" s="215"/>
      <c r="AZ344" s="215"/>
      <c r="BA344" s="215"/>
      <c r="BB344" s="215"/>
      <c r="BC344" s="215"/>
      <c r="BD344" s="215"/>
      <c r="BE344" s="215"/>
      <c r="BF344" s="215"/>
      <c r="BG344" s="215"/>
      <c r="BH344" s="215"/>
      <c r="BI344" s="215"/>
      <c r="BJ344" s="215"/>
      <c r="BK344" s="215"/>
      <c r="BL344" s="215"/>
      <c r="BM344" s="215"/>
      <c r="BN344" s="215"/>
      <c r="BO344" s="215"/>
      <c r="BP344" s="215"/>
      <c r="BQ344" s="215"/>
      <c r="BR344" s="215"/>
      <c r="BS344" s="215"/>
      <c r="BT344" s="215"/>
      <c r="BU344" s="215"/>
      <c r="BV344" s="215"/>
      <c r="BW344" s="215"/>
      <c r="BX344" s="215"/>
      <c r="BY344" s="215"/>
      <c r="BZ344" s="215"/>
    </row>
    <row r="345" spans="30:78" x14ac:dyDescent="0.25">
      <c r="AD345" s="215"/>
      <c r="AE345" s="215"/>
      <c r="AF345" s="215"/>
      <c r="AG345" s="215"/>
      <c r="AH345" s="215"/>
      <c r="AI345" s="215"/>
      <c r="AJ345" s="215"/>
      <c r="AK345" s="215"/>
      <c r="AL345" s="215"/>
      <c r="AM345" s="215"/>
      <c r="AN345" s="215"/>
      <c r="AO345" s="215"/>
      <c r="AP345" s="215"/>
      <c r="AQ345" s="215"/>
      <c r="AR345" s="215"/>
      <c r="AS345" s="215"/>
      <c r="AT345" s="215"/>
      <c r="AU345" s="215"/>
      <c r="AV345" s="215"/>
      <c r="AW345" s="215"/>
      <c r="AX345" s="215"/>
      <c r="AY345" s="215"/>
      <c r="AZ345" s="215"/>
      <c r="BA345" s="215"/>
      <c r="BB345" s="215"/>
      <c r="BC345" s="215"/>
      <c r="BD345" s="215"/>
      <c r="BE345" s="215"/>
      <c r="BF345" s="215"/>
      <c r="BG345" s="215"/>
      <c r="BH345" s="215"/>
      <c r="BI345" s="215"/>
      <c r="BJ345" s="215"/>
      <c r="BK345" s="215"/>
      <c r="BL345" s="215"/>
      <c r="BM345" s="215"/>
      <c r="BN345" s="215"/>
      <c r="BO345" s="215"/>
      <c r="BP345" s="215"/>
      <c r="BQ345" s="215"/>
      <c r="BR345" s="215"/>
      <c r="BS345" s="215"/>
      <c r="BT345" s="215"/>
      <c r="BU345" s="215"/>
      <c r="BV345" s="215"/>
      <c r="BW345" s="215"/>
      <c r="BX345" s="215"/>
      <c r="BY345" s="215"/>
      <c r="BZ345" s="215"/>
    </row>
    <row r="346" spans="30:78" x14ac:dyDescent="0.25">
      <c r="AD346" s="215"/>
      <c r="AE346" s="215"/>
      <c r="AF346" s="215"/>
      <c r="AG346" s="215"/>
      <c r="AH346" s="215"/>
      <c r="AI346" s="215"/>
      <c r="AJ346" s="215"/>
      <c r="AK346" s="215"/>
      <c r="AL346" s="215"/>
      <c r="AM346" s="215"/>
      <c r="AN346" s="215"/>
      <c r="AO346" s="215"/>
      <c r="AP346" s="215"/>
      <c r="AQ346" s="215"/>
      <c r="AR346" s="215"/>
      <c r="AS346" s="215"/>
      <c r="AT346" s="215"/>
      <c r="AU346" s="215"/>
      <c r="AV346" s="215"/>
      <c r="AW346" s="215"/>
      <c r="AX346" s="215"/>
      <c r="AY346" s="215"/>
      <c r="AZ346" s="215"/>
      <c r="BA346" s="215"/>
      <c r="BB346" s="215"/>
      <c r="BC346" s="215"/>
      <c r="BD346" s="215"/>
      <c r="BE346" s="215"/>
      <c r="BF346" s="215"/>
      <c r="BG346" s="215"/>
      <c r="BH346" s="215"/>
      <c r="BI346" s="215"/>
      <c r="BJ346" s="215"/>
      <c r="BK346" s="215"/>
      <c r="BL346" s="215"/>
      <c r="BM346" s="215"/>
      <c r="BN346" s="215"/>
      <c r="BO346" s="215"/>
      <c r="BP346" s="215"/>
      <c r="BQ346" s="215"/>
      <c r="BR346" s="215"/>
      <c r="BS346" s="215"/>
      <c r="BT346" s="215"/>
      <c r="BU346" s="215"/>
      <c r="BV346" s="215"/>
      <c r="BW346" s="215"/>
      <c r="BX346" s="215"/>
      <c r="BY346" s="215"/>
      <c r="BZ346" s="215"/>
    </row>
  </sheetData>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C46E96D-FE18-49CC-B3CA-E37B5FA4A6F7}">
          <x14:formula1>
            <xm:f>'Payscales '!$B$15:$B$47</xm:f>
          </x14:formula1>
          <xm:sqref>B58:B63 B8:B13 B18:B23 B28:B34 B38:B43 B48:B54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46364-8605-47AA-9D8C-740FFE8E6658}">
  <sheetPr>
    <tabColor rgb="FF18646E"/>
  </sheetPr>
  <dimension ref="A3:U9"/>
  <sheetViews>
    <sheetView workbookViewId="0">
      <selection activeCell="A3" sqref="A3:XFD10"/>
    </sheetView>
  </sheetViews>
  <sheetFormatPr defaultColWidth="9.140625" defaultRowHeight="12.75" x14ac:dyDescent="0.2"/>
  <cols>
    <col min="1" max="1" width="33.28515625" style="272" customWidth="1"/>
    <col min="2" max="2" width="13" style="272" customWidth="1"/>
    <col min="3" max="3" width="9.85546875" style="272" bestFit="1" customWidth="1"/>
    <col min="4" max="4" width="5" style="272" customWidth="1"/>
    <col min="5" max="5" width="7.85546875" style="272" customWidth="1"/>
    <col min="6" max="6" width="7" style="272" customWidth="1"/>
    <col min="7" max="7" width="9.140625" style="272"/>
    <col min="8" max="8" width="5.85546875" style="272" customWidth="1"/>
    <col min="9" max="20" width="9.140625" style="272"/>
    <col min="21" max="21" width="11.5703125" style="272" bestFit="1" customWidth="1"/>
    <col min="22" max="16384" width="9.140625" style="272"/>
  </cols>
  <sheetData>
    <row r="3" spans="1:21" ht="13.5" thickBot="1" x14ac:dyDescent="0.25">
      <c r="D3" s="272" t="s">
        <v>197</v>
      </c>
    </row>
    <row r="4" spans="1:21" ht="26.25" thickBot="1" x14ac:dyDescent="0.25">
      <c r="D4" s="273" t="s">
        <v>139</v>
      </c>
      <c r="E4" s="273"/>
      <c r="F4" s="274"/>
      <c r="G4" s="275"/>
      <c r="H4" s="273" t="s">
        <v>200</v>
      </c>
      <c r="I4" s="274"/>
      <c r="J4" s="274"/>
      <c r="K4" s="275"/>
      <c r="L4" s="273" t="s">
        <v>201</v>
      </c>
      <c r="M4" s="274"/>
      <c r="N4" s="274"/>
      <c r="O4" s="275"/>
      <c r="P4" s="276" t="s">
        <v>202</v>
      </c>
      <c r="Q4" s="277"/>
      <c r="R4" s="277"/>
      <c r="S4" s="277"/>
      <c r="T4" s="278"/>
      <c r="U4" s="279" t="s">
        <v>141</v>
      </c>
    </row>
    <row r="5" spans="1:21" ht="25.5" x14ac:dyDescent="0.2">
      <c r="D5" s="280" t="s">
        <v>191</v>
      </c>
      <c r="E5" s="281" t="s">
        <v>192</v>
      </c>
      <c r="F5" s="281" t="s">
        <v>198</v>
      </c>
      <c r="G5" s="282" t="s">
        <v>199</v>
      </c>
      <c r="H5" s="283" t="s">
        <v>191</v>
      </c>
      <c r="I5" s="281" t="s">
        <v>192</v>
      </c>
      <c r="J5" s="281" t="s">
        <v>198</v>
      </c>
      <c r="K5" s="282" t="s">
        <v>199</v>
      </c>
      <c r="L5" s="283" t="s">
        <v>191</v>
      </c>
      <c r="M5" s="281" t="s">
        <v>192</v>
      </c>
      <c r="N5" s="281" t="s">
        <v>198</v>
      </c>
      <c r="O5" s="282" t="s">
        <v>199</v>
      </c>
      <c r="P5" s="283" t="s">
        <v>191</v>
      </c>
      <c r="Q5" s="281" t="s">
        <v>192</v>
      </c>
      <c r="R5" s="281" t="s">
        <v>198</v>
      </c>
      <c r="S5" s="281" t="s">
        <v>199</v>
      </c>
      <c r="T5" s="284" t="s">
        <v>138</v>
      </c>
      <c r="U5" s="279" t="s">
        <v>141</v>
      </c>
    </row>
    <row r="6" spans="1:21" x14ac:dyDescent="0.2">
      <c r="A6" s="305" t="s">
        <v>98</v>
      </c>
      <c r="B6" s="306" t="s">
        <v>60</v>
      </c>
      <c r="C6" s="307">
        <f>VLOOKUP(B6,'Payscales '!$B$15:$N$47,10,0)</f>
        <v>1560</v>
      </c>
      <c r="D6" s="303">
        <v>10</v>
      </c>
      <c r="E6" s="296">
        <v>5</v>
      </c>
      <c r="F6" s="296">
        <v>20</v>
      </c>
      <c r="G6" s="297">
        <v>60</v>
      </c>
      <c r="H6" s="300">
        <v>5</v>
      </c>
      <c r="I6" s="296">
        <v>10</v>
      </c>
      <c r="J6" s="296">
        <v>15</v>
      </c>
      <c r="K6" s="297">
        <v>20</v>
      </c>
      <c r="L6" s="285">
        <f>'Assumptions input'!J35-'Assumptions input'!J24</f>
        <v>0</v>
      </c>
      <c r="M6" s="286">
        <f>'Assumptions input'!N35-'Assumptions input'!N24</f>
        <v>0</v>
      </c>
      <c r="N6" s="286">
        <f>'Assumptions input'!L35-'Assumptions input'!L24</f>
        <v>0</v>
      </c>
      <c r="O6" s="287">
        <f>'Assumptions input'!M35-'Assumptions input'!M24</f>
        <v>0</v>
      </c>
      <c r="P6" s="281">
        <f>L6*(D6+H6)/60</f>
        <v>0</v>
      </c>
      <c r="Q6" s="281">
        <f t="shared" ref="Q6:S6" si="0">M6*(E6+I6)/60</f>
        <v>0</v>
      </c>
      <c r="R6" s="281">
        <f t="shared" si="0"/>
        <v>0</v>
      </c>
      <c r="S6" s="281">
        <f t="shared" si="0"/>
        <v>0</v>
      </c>
      <c r="T6" s="282">
        <f>SUM(P6:S6)</f>
        <v>0</v>
      </c>
      <c r="U6" s="288">
        <f>T6*C6</f>
        <v>0</v>
      </c>
    </row>
    <row r="7" spans="1:21" x14ac:dyDescent="0.2">
      <c r="A7" s="305" t="s">
        <v>99</v>
      </c>
      <c r="B7" s="306" t="s">
        <v>63</v>
      </c>
      <c r="C7" s="307">
        <f>VLOOKUP(B7,'Payscales '!$B$15:$N$47,10,0)</f>
        <v>1560</v>
      </c>
      <c r="D7" s="303"/>
      <c r="E7" s="296"/>
      <c r="F7" s="296"/>
      <c r="G7" s="297"/>
      <c r="H7" s="300"/>
      <c r="I7" s="296"/>
      <c r="J7" s="296"/>
      <c r="K7" s="297"/>
      <c r="L7" s="285">
        <f>L6</f>
        <v>0</v>
      </c>
      <c r="M7" s="286">
        <f t="shared" ref="M7:O9" si="1">M6</f>
        <v>0</v>
      </c>
      <c r="N7" s="286">
        <f t="shared" si="1"/>
        <v>0</v>
      </c>
      <c r="O7" s="287">
        <f t="shared" si="1"/>
        <v>0</v>
      </c>
      <c r="P7" s="281"/>
      <c r="Q7" s="281"/>
      <c r="R7" s="281"/>
      <c r="S7" s="281"/>
      <c r="T7" s="282"/>
      <c r="U7" s="289"/>
    </row>
    <row r="8" spans="1:21" x14ac:dyDescent="0.2">
      <c r="A8" s="305" t="s">
        <v>100</v>
      </c>
      <c r="B8" s="306" t="s">
        <v>66</v>
      </c>
      <c r="C8" s="307">
        <f>VLOOKUP(B8,'Payscales '!$B$15:$N$47,10,0)</f>
        <v>1560</v>
      </c>
      <c r="D8" s="303"/>
      <c r="E8" s="296"/>
      <c r="F8" s="296"/>
      <c r="G8" s="297"/>
      <c r="H8" s="300"/>
      <c r="I8" s="296"/>
      <c r="J8" s="296"/>
      <c r="K8" s="297"/>
      <c r="L8" s="285">
        <f>L7</f>
        <v>0</v>
      </c>
      <c r="M8" s="286">
        <f t="shared" si="1"/>
        <v>0</v>
      </c>
      <c r="N8" s="286">
        <f t="shared" si="1"/>
        <v>0</v>
      </c>
      <c r="O8" s="287">
        <f t="shared" si="1"/>
        <v>0</v>
      </c>
      <c r="P8" s="281"/>
      <c r="Q8" s="281"/>
      <c r="R8" s="281"/>
      <c r="S8" s="281"/>
      <c r="T8" s="282"/>
      <c r="U8" s="289"/>
    </row>
    <row r="9" spans="1:21" ht="13.5" thickBot="1" x14ac:dyDescent="0.25">
      <c r="A9" s="308" t="s">
        <v>44</v>
      </c>
      <c r="B9" s="309" t="s">
        <v>81</v>
      </c>
      <c r="C9" s="307">
        <f>VLOOKUP(B9,'Payscales '!$B$15:$N$47,10,0)</f>
        <v>1376</v>
      </c>
      <c r="D9" s="304"/>
      <c r="E9" s="298"/>
      <c r="F9" s="298"/>
      <c r="G9" s="299"/>
      <c r="H9" s="301"/>
      <c r="I9" s="298"/>
      <c r="J9" s="298"/>
      <c r="K9" s="299"/>
      <c r="L9" s="292">
        <f>L8</f>
        <v>0</v>
      </c>
      <c r="M9" s="293">
        <f t="shared" si="1"/>
        <v>0</v>
      </c>
      <c r="N9" s="293">
        <f t="shared" si="1"/>
        <v>0</v>
      </c>
      <c r="O9" s="294">
        <f t="shared" si="1"/>
        <v>0</v>
      </c>
      <c r="P9" s="290"/>
      <c r="Q9" s="290"/>
      <c r="R9" s="290"/>
      <c r="S9" s="290"/>
      <c r="T9" s="291"/>
      <c r="U9" s="295"/>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B72C62C-9024-4E90-BD51-51E400A8B09C}">
          <x14:formula1>
            <xm:f>'Payscales '!$B$15:$B$47</xm:f>
          </x14:formula1>
          <xm:sqref>B6:B9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1AA89-A8A4-458C-98C4-D4038F70D992}">
  <sheetPr>
    <tabColor rgb="FF18646E"/>
  </sheetPr>
  <dimension ref="A2:G36"/>
  <sheetViews>
    <sheetView showGridLines="0" zoomScale="80" zoomScaleNormal="80" workbookViewId="0"/>
  </sheetViews>
  <sheetFormatPr defaultRowHeight="15" x14ac:dyDescent="0.25"/>
  <cols>
    <col min="1" max="1" width="44.5703125" customWidth="1"/>
    <col min="2" max="5" width="15.7109375" customWidth="1"/>
    <col min="6" max="6" width="13.42578125" customWidth="1"/>
  </cols>
  <sheetData>
    <row r="2" spans="1:7" ht="15.75" thickBot="1" x14ac:dyDescent="0.3"/>
    <row r="3" spans="1:7" ht="20.25" x14ac:dyDescent="0.25">
      <c r="A3" s="412" t="s">
        <v>215</v>
      </c>
    </row>
    <row r="4" spans="1:7" ht="15.75" thickBot="1" x14ac:dyDescent="0.3"/>
    <row r="5" spans="1:7" ht="15.75" thickBot="1" x14ac:dyDescent="0.3">
      <c r="B5" s="392" t="s">
        <v>213</v>
      </c>
      <c r="C5" s="466"/>
      <c r="D5" s="393"/>
      <c r="E5" s="394"/>
      <c r="F5" s="395"/>
    </row>
    <row r="6" spans="1:7" ht="34.700000000000003" customHeight="1" thickBot="1" x14ac:dyDescent="0.3">
      <c r="B6" s="483" t="s">
        <v>243</v>
      </c>
      <c r="C6" s="484" t="s">
        <v>244</v>
      </c>
      <c r="D6" s="485" t="s">
        <v>193</v>
      </c>
      <c r="E6" s="486" t="s">
        <v>91</v>
      </c>
      <c r="F6" s="487" t="s">
        <v>192</v>
      </c>
      <c r="G6" s="699" t="s">
        <v>138</v>
      </c>
    </row>
    <row r="7" spans="1:7" x14ac:dyDescent="0.25">
      <c r="A7" s="429" t="s">
        <v>184</v>
      </c>
      <c r="B7" s="427">
        <f>'Assumptions input'!J35-'Assumptions input'!J24</f>
        <v>0</v>
      </c>
      <c r="C7" s="312">
        <f>'Assumptions input'!K35-'Assumptions input'!K24</f>
        <v>0</v>
      </c>
      <c r="D7" s="427">
        <f>'Assumptions input'!L35-'Assumptions input'!L24</f>
        <v>0</v>
      </c>
      <c r="E7" s="427">
        <f>'Assumptions input'!M35-'Assumptions input'!M24</f>
        <v>0</v>
      </c>
      <c r="F7" s="700">
        <f>'Assumptions input'!N35-'Assumptions input'!N24</f>
        <v>0</v>
      </c>
      <c r="G7" s="704">
        <f t="shared" ref="G7:G13" si="0">SUM(B7:F7)</f>
        <v>0</v>
      </c>
    </row>
    <row r="8" spans="1:7" x14ac:dyDescent="0.25">
      <c r="A8" s="430" t="s">
        <v>185</v>
      </c>
      <c r="B8" s="428">
        <f>'Assumptions input'!J36-'Assumptions input'!J25</f>
        <v>0</v>
      </c>
      <c r="C8" s="472">
        <f>'Assumptions input'!K36-'Assumptions input'!K25</f>
        <v>0</v>
      </c>
      <c r="D8" s="468">
        <f>'Assumptions input'!L36-'Assumptions input'!L25</f>
        <v>0</v>
      </c>
      <c r="E8" s="468">
        <f>'Assumptions input'!M36-'Assumptions input'!M25</f>
        <v>0</v>
      </c>
      <c r="F8" s="701">
        <f>'Assumptions input'!N36-'Assumptions input'!N25</f>
        <v>0</v>
      </c>
      <c r="G8" s="705">
        <f t="shared" si="0"/>
        <v>0</v>
      </c>
    </row>
    <row r="9" spans="1:7" x14ac:dyDescent="0.25">
      <c r="A9" s="504" t="s">
        <v>256</v>
      </c>
      <c r="B9" s="468">
        <f>'Assumptions input'!J37-'Assumptions input'!J26</f>
        <v>0</v>
      </c>
      <c r="C9" s="468">
        <f>'Assumptions input'!K37-'Assumptions input'!K26</f>
        <v>0</v>
      </c>
      <c r="D9" s="468">
        <f>'Assumptions input'!L37-'Assumptions input'!L26</f>
        <v>0</v>
      </c>
      <c r="E9" s="468">
        <f>'Assumptions input'!M37-'Assumptions input'!M26</f>
        <v>0</v>
      </c>
      <c r="F9" s="701">
        <f>'Assumptions input'!N37-'Assumptions input'!N26</f>
        <v>0</v>
      </c>
      <c r="G9" s="705">
        <f t="shared" si="0"/>
        <v>0</v>
      </c>
    </row>
    <row r="10" spans="1:7" x14ac:dyDescent="0.25">
      <c r="A10" s="430" t="s">
        <v>186</v>
      </c>
      <c r="B10" s="428">
        <f>'Assumptions input'!J38-'Assumptions input'!J27</f>
        <v>0</v>
      </c>
      <c r="C10" s="472">
        <f>'Assumptions input'!K38-'Assumptions input'!K27</f>
        <v>0</v>
      </c>
      <c r="D10" s="468">
        <f>'Assumptions input'!L38-'Assumptions input'!L27</f>
        <v>0</v>
      </c>
      <c r="E10" s="468">
        <f>'Assumptions input'!M38-'Assumptions input'!M27</f>
        <v>0</v>
      </c>
      <c r="F10" s="701">
        <f>'Assumptions input'!N38-'Assumptions input'!N27</f>
        <v>0</v>
      </c>
      <c r="G10" s="705">
        <f t="shared" si="0"/>
        <v>0</v>
      </c>
    </row>
    <row r="11" spans="1:7" x14ac:dyDescent="0.25">
      <c r="A11" s="430" t="s">
        <v>187</v>
      </c>
      <c r="B11" s="428">
        <f>'Assumptions input'!J39-'Assumptions input'!J28</f>
        <v>0</v>
      </c>
      <c r="C11" s="482">
        <f>'Assumptions input'!K39-'Assumptions input'!K28</f>
        <v>0</v>
      </c>
      <c r="D11" s="470">
        <f>'Assumptions input'!L39-'Assumptions input'!L28</f>
        <v>0</v>
      </c>
      <c r="E11" s="470">
        <f>'Assumptions input'!M39-'Assumptions input'!M28</f>
        <v>0</v>
      </c>
      <c r="F11" s="702">
        <f>'Assumptions input'!N39-'Assumptions input'!N28</f>
        <v>0</v>
      </c>
      <c r="G11" s="705">
        <f t="shared" si="0"/>
        <v>0</v>
      </c>
    </row>
    <row r="12" spans="1:7" x14ac:dyDescent="0.25">
      <c r="A12" s="430" t="s">
        <v>188</v>
      </c>
      <c r="B12" s="480">
        <f>'Assumptions input'!J40-'Assumptions input'!J29</f>
        <v>0</v>
      </c>
      <c r="C12" s="472">
        <f>'Assumptions input'!K40-'Assumptions input'!K29</f>
        <v>0</v>
      </c>
      <c r="D12" s="468">
        <f>'Assumptions input'!L40-'Assumptions input'!L29</f>
        <v>0</v>
      </c>
      <c r="E12" s="468">
        <f>'Assumptions input'!M40-'Assumptions input'!M29</f>
        <v>0</v>
      </c>
      <c r="F12" s="701">
        <f>'Assumptions input'!N40-'Assumptions input'!N29</f>
        <v>0</v>
      </c>
      <c r="G12" s="705">
        <f t="shared" si="0"/>
        <v>0</v>
      </c>
    </row>
    <row r="13" spans="1:7" ht="19.7" customHeight="1" thickBot="1" x14ac:dyDescent="0.3">
      <c r="A13" s="431" t="s">
        <v>189</v>
      </c>
      <c r="B13" s="481">
        <f>'Assumptions input'!J41-'Assumptions input'!J30</f>
        <v>0</v>
      </c>
      <c r="C13" s="471">
        <f>'Assumptions input'!K41-'Assumptions input'!K30</f>
        <v>0</v>
      </c>
      <c r="D13" s="469">
        <f>'Assumptions input'!L41-'Assumptions input'!L30</f>
        <v>0</v>
      </c>
      <c r="E13" s="469">
        <f>'Assumptions input'!M41-'Assumptions input'!M30</f>
        <v>0</v>
      </c>
      <c r="F13" s="703">
        <f>'Assumptions input'!N41-'Assumptions input'!N30</f>
        <v>0</v>
      </c>
      <c r="G13" s="706">
        <f t="shared" si="0"/>
        <v>0</v>
      </c>
    </row>
    <row r="14" spans="1:7" ht="15.75" thickBot="1" x14ac:dyDescent="0.3">
      <c r="A14" s="436" t="s">
        <v>32</v>
      </c>
      <c r="B14" s="479">
        <f t="shared" ref="B14:G14" si="1">SUM(B7:B13)</f>
        <v>0</v>
      </c>
      <c r="C14" s="426">
        <f t="shared" si="1"/>
        <v>0</v>
      </c>
      <c r="D14" s="426">
        <f t="shared" si="1"/>
        <v>0</v>
      </c>
      <c r="E14" s="426">
        <f t="shared" si="1"/>
        <v>0</v>
      </c>
      <c r="F14" s="707">
        <f t="shared" si="1"/>
        <v>0</v>
      </c>
      <c r="G14" s="708">
        <f t="shared" si="1"/>
        <v>0</v>
      </c>
    </row>
    <row r="15" spans="1:7" ht="15" customHeight="1" x14ac:dyDescent="0.25">
      <c r="A15" s="387"/>
      <c r="B15" s="387"/>
    </row>
    <row r="16" spans="1:7" ht="15" customHeight="1" x14ac:dyDescent="0.25">
      <c r="A16" s="387"/>
      <c r="B16" s="387"/>
    </row>
    <row r="17" spans="1:6" ht="15" customHeight="1" thickBot="1" x14ac:dyDescent="0.3">
      <c r="A17" s="387"/>
      <c r="B17" s="387"/>
    </row>
    <row r="18" spans="1:6" ht="15" customHeight="1" x14ac:dyDescent="0.25">
      <c r="A18" s="411" t="s">
        <v>216</v>
      </c>
      <c r="B18" s="387"/>
    </row>
    <row r="19" spans="1:6" ht="15.75" thickBot="1" x14ac:dyDescent="0.3"/>
    <row r="20" spans="1:6" ht="15.75" thickBot="1" x14ac:dyDescent="0.3">
      <c r="B20" s="397" t="s">
        <v>214</v>
      </c>
      <c r="C20" s="467"/>
      <c r="D20" s="398"/>
      <c r="E20" s="399"/>
      <c r="F20" s="396"/>
    </row>
    <row r="21" spans="1:6" ht="39.950000000000003" customHeight="1" thickBot="1" x14ac:dyDescent="0.3">
      <c r="B21" s="484" t="s">
        <v>243</v>
      </c>
      <c r="C21" s="484" t="s">
        <v>244</v>
      </c>
      <c r="D21" s="488" t="s">
        <v>193</v>
      </c>
      <c r="E21" s="489" t="s">
        <v>91</v>
      </c>
    </row>
    <row r="22" spans="1:6" x14ac:dyDescent="0.25">
      <c r="A22" s="429" t="s">
        <v>184</v>
      </c>
      <c r="B22" s="473">
        <f>B7*'Technology costs'!C$20</f>
        <v>0</v>
      </c>
      <c r="C22" s="433">
        <f>C7*'Technology costs'!D$20</f>
        <v>0</v>
      </c>
      <c r="D22" s="433">
        <f>D7*'Technology costs'!E$20</f>
        <v>0</v>
      </c>
      <c r="E22" s="434">
        <f>E7*'Technology costs'!E$20</f>
        <v>0</v>
      </c>
    </row>
    <row r="23" spans="1:6" x14ac:dyDescent="0.25">
      <c r="A23" s="430" t="s">
        <v>185</v>
      </c>
      <c r="B23" s="474">
        <f>B8*'Technology costs'!C$20</f>
        <v>0</v>
      </c>
      <c r="C23" s="475">
        <f>C8*'Technology costs'!D$20</f>
        <v>0</v>
      </c>
      <c r="D23" s="475">
        <f>D8*'Technology costs'!E$20</f>
        <v>0</v>
      </c>
      <c r="E23" s="435">
        <f>E8*'Technology costs'!E$20</f>
        <v>0</v>
      </c>
    </row>
    <row r="24" spans="1:6" x14ac:dyDescent="0.25">
      <c r="A24" s="504" t="s">
        <v>256</v>
      </c>
      <c r="B24" s="474">
        <f>B9*'Technology costs'!C$20</f>
        <v>0</v>
      </c>
      <c r="C24" s="475">
        <f>C9*'Technology costs'!D$20</f>
        <v>0</v>
      </c>
      <c r="D24" s="475">
        <f>D9*'Technology costs'!E$20</f>
        <v>0</v>
      </c>
      <c r="E24" s="435">
        <f>E9*'Technology costs'!E$20</f>
        <v>0</v>
      </c>
    </row>
    <row r="25" spans="1:6" x14ac:dyDescent="0.25">
      <c r="A25" s="430" t="s">
        <v>186</v>
      </c>
      <c r="B25" s="474">
        <f>B10*'Technology costs'!C$20</f>
        <v>0</v>
      </c>
      <c r="C25" s="475">
        <f>C10*'Technology costs'!D$20</f>
        <v>0</v>
      </c>
      <c r="D25" s="475">
        <f>D10*'Technology costs'!E$20</f>
        <v>0</v>
      </c>
      <c r="E25" s="435">
        <f>E10*'Technology costs'!E$20</f>
        <v>0</v>
      </c>
    </row>
    <row r="26" spans="1:6" x14ac:dyDescent="0.25">
      <c r="A26" s="430" t="s">
        <v>187</v>
      </c>
      <c r="B26" s="474">
        <f>B11*'Technology costs'!C$20</f>
        <v>0</v>
      </c>
      <c r="C26" s="475">
        <f>C11*'Technology costs'!D$20</f>
        <v>0</v>
      </c>
      <c r="D26" s="475">
        <f>D11*'Technology costs'!E$20</f>
        <v>0</v>
      </c>
      <c r="E26" s="435">
        <f>E11*'Technology costs'!E$20</f>
        <v>0</v>
      </c>
    </row>
    <row r="27" spans="1:6" x14ac:dyDescent="0.25">
      <c r="A27" s="430" t="s">
        <v>188</v>
      </c>
      <c r="B27" s="474">
        <f>B12*'Technology costs'!C$20</f>
        <v>0</v>
      </c>
      <c r="C27" s="475">
        <f>C12*'Technology costs'!D$20</f>
        <v>0</v>
      </c>
      <c r="D27" s="475">
        <f>D12*'Technology costs'!E$20</f>
        <v>0</v>
      </c>
      <c r="E27" s="435">
        <f>E12*'Technology costs'!E$20</f>
        <v>0</v>
      </c>
    </row>
    <row r="28" spans="1:6" ht="16.7" customHeight="1" thickBot="1" x14ac:dyDescent="0.3">
      <c r="A28" s="431" t="s">
        <v>189</v>
      </c>
      <c r="B28" s="476">
        <f>B13*'Technology costs'!C$20</f>
        <v>0</v>
      </c>
      <c r="C28" s="477">
        <f>C13*'Technology costs'!D$20</f>
        <v>0</v>
      </c>
      <c r="D28" s="477">
        <f>D13*'Technology costs'!E$20</f>
        <v>0</v>
      </c>
      <c r="E28" s="478">
        <f>E13*'Technology costs'!E$20</f>
        <v>0</v>
      </c>
    </row>
    <row r="29" spans="1:6" ht="15.75" thickBot="1" x14ac:dyDescent="0.3">
      <c r="A29" s="436" t="s">
        <v>32</v>
      </c>
      <c r="B29" s="416">
        <f>SUM(B22:B28)</f>
        <v>0</v>
      </c>
      <c r="C29" s="416">
        <f>SUM(C22:C28)</f>
        <v>0</v>
      </c>
      <c r="D29" s="416">
        <f>SUM(D22:D28)</f>
        <v>0</v>
      </c>
      <c r="E29" s="417">
        <f>SUM(E22:E28)</f>
        <v>0</v>
      </c>
    </row>
    <row r="31" spans="1:6" ht="15.75" thickBot="1" x14ac:dyDescent="0.3"/>
    <row r="32" spans="1:6" ht="18" x14ac:dyDescent="0.25">
      <c r="A32" s="411" t="s">
        <v>217</v>
      </c>
    </row>
    <row r="33" spans="1:2" ht="15.75" thickBot="1" x14ac:dyDescent="0.3"/>
    <row r="34" spans="1:2" ht="30.75" thickBot="1" x14ac:dyDescent="0.3">
      <c r="B34" s="483" t="s">
        <v>245</v>
      </c>
    </row>
    <row r="35" spans="1:2" ht="15.75" thickBot="1" x14ac:dyDescent="0.3">
      <c r="B35" s="447" t="s">
        <v>191</v>
      </c>
    </row>
    <row r="36" spans="1:2" ht="15.75" thickBot="1" x14ac:dyDescent="0.3">
      <c r="A36" s="400" t="s">
        <v>32</v>
      </c>
      <c r="B36" s="401">
        <f>'Technology costs'!C14</f>
        <v>0</v>
      </c>
    </row>
  </sheetData>
  <sheetProtection algorithmName="SHA-512" hashValue="7lB6dj5itxwwJsc03UYbnzuqNNx1v5JY4ksiMceq0IQnRj7NhZ44JXl1K94iXYY7PvWm+98Fk+R4zV4y35D7YA==" saltValue="K6K8TOheHZv+8kMezveC6Q==" spinCount="100000"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1C740-7B94-4155-9112-7E4E2218FE0D}">
  <sheetPr>
    <tabColor rgb="FF18646E"/>
  </sheetPr>
  <dimension ref="A1:AA52"/>
  <sheetViews>
    <sheetView zoomScale="80" zoomScaleNormal="80" workbookViewId="0"/>
  </sheetViews>
  <sheetFormatPr defaultColWidth="8.7109375" defaultRowHeight="15" x14ac:dyDescent="0.25"/>
  <cols>
    <col min="1" max="1" width="12.5703125" customWidth="1"/>
    <col min="2" max="2" width="61.140625" customWidth="1"/>
    <col min="3" max="3" width="19.140625" customWidth="1"/>
    <col min="4" max="4" width="11.85546875" customWidth="1"/>
    <col min="5" max="6" width="15" style="112" customWidth="1"/>
    <col min="7" max="8" width="11.85546875" customWidth="1"/>
    <col min="9" max="9" width="13.28515625" customWidth="1"/>
    <col min="10" max="10" width="11.140625" customWidth="1"/>
    <col min="11" max="13" width="17.140625" customWidth="1"/>
    <col min="14" max="14" width="10.7109375" customWidth="1"/>
    <col min="15" max="15" width="14" customWidth="1"/>
    <col min="16" max="16" width="21.85546875" customWidth="1"/>
    <col min="17" max="17" width="18.5703125" hidden="1" customWidth="1"/>
    <col min="18" max="18" width="6.42578125" hidden="1" customWidth="1"/>
    <col min="19" max="19" width="5.5703125" hidden="1" customWidth="1"/>
    <col min="20" max="20" width="7.85546875" style="113" hidden="1" customWidth="1"/>
    <col min="21" max="21" width="9.140625" style="113" hidden="1" customWidth="1"/>
    <col min="22" max="22" width="6.42578125" hidden="1" customWidth="1"/>
    <col min="23" max="23" width="14.5703125" hidden="1" customWidth="1"/>
    <col min="24" max="24" width="8.5703125" customWidth="1"/>
    <col min="25" max="25" width="54.140625" customWidth="1"/>
  </cols>
  <sheetData>
    <row r="1" spans="1:27" ht="20.25" x14ac:dyDescent="0.25">
      <c r="A1" s="232" t="s">
        <v>142</v>
      </c>
      <c r="B1" s="232"/>
      <c r="C1" s="232"/>
      <c r="D1" s="232"/>
      <c r="E1" s="232"/>
      <c r="F1" s="232"/>
      <c r="G1" s="232"/>
      <c r="H1" s="232"/>
      <c r="I1" s="232"/>
      <c r="J1" s="232"/>
      <c r="K1" s="232"/>
      <c r="L1" s="232"/>
      <c r="M1" s="232"/>
      <c r="N1" s="232"/>
      <c r="O1" s="232"/>
      <c r="P1" s="232"/>
      <c r="T1"/>
      <c r="U1"/>
    </row>
    <row r="2" spans="1:27" ht="21" thickBot="1" x14ac:dyDescent="0.3">
      <c r="A2" s="27"/>
      <c r="B2" s="27"/>
      <c r="C2" s="27"/>
      <c r="D2" s="27"/>
      <c r="E2" s="27"/>
      <c r="F2" s="27"/>
      <c r="G2" s="27"/>
      <c r="H2" s="27"/>
      <c r="I2" s="27"/>
      <c r="J2" s="27"/>
      <c r="K2" s="27"/>
      <c r="L2" s="27"/>
      <c r="M2" s="27"/>
      <c r="N2" s="27"/>
      <c r="O2" s="27"/>
      <c r="P2" s="27"/>
      <c r="T2"/>
      <c r="U2"/>
    </row>
    <row r="3" spans="1:27" ht="20.25" x14ac:dyDescent="0.25">
      <c r="A3" s="27"/>
      <c r="B3" s="233" t="s">
        <v>143</v>
      </c>
      <c r="C3" s="234"/>
      <c r="D3" s="27"/>
      <c r="E3" s="27"/>
      <c r="F3" s="27"/>
      <c r="G3" s="27"/>
      <c r="H3" s="27"/>
      <c r="I3" s="27"/>
      <c r="J3" s="27"/>
      <c r="K3" s="27"/>
      <c r="L3" s="27"/>
      <c r="M3" s="27"/>
      <c r="N3" s="27"/>
      <c r="O3" s="27"/>
      <c r="P3" s="27"/>
      <c r="T3"/>
      <c r="U3"/>
    </row>
    <row r="4" spans="1:27" ht="20.25" x14ac:dyDescent="0.25">
      <c r="A4" s="27"/>
      <c r="B4" s="235" t="s">
        <v>271</v>
      </c>
      <c r="C4" s="260" t="s">
        <v>144</v>
      </c>
      <c r="D4" s="236" t="s">
        <v>145</v>
      </c>
      <c r="E4" s="27"/>
      <c r="F4" s="27"/>
      <c r="G4" s="27"/>
      <c r="H4" s="27"/>
      <c r="I4" s="27"/>
      <c r="J4" s="27"/>
      <c r="K4" s="27"/>
      <c r="L4" s="27"/>
      <c r="M4" s="27"/>
      <c r="N4" s="27"/>
      <c r="O4" s="27"/>
      <c r="P4" s="27"/>
      <c r="T4"/>
      <c r="U4"/>
    </row>
    <row r="5" spans="1:27" ht="20.25" x14ac:dyDescent="0.25">
      <c r="A5" s="27"/>
      <c r="B5" s="523" t="s">
        <v>272</v>
      </c>
      <c r="C5" s="524" t="s">
        <v>287</v>
      </c>
      <c r="D5" s="236" t="s">
        <v>288</v>
      </c>
      <c r="E5" s="27"/>
      <c r="F5" s="27"/>
      <c r="G5" s="27"/>
      <c r="H5" s="27"/>
      <c r="I5" s="27"/>
      <c r="J5" s="27"/>
      <c r="K5" s="27"/>
      <c r="L5" s="27"/>
      <c r="M5" s="27"/>
      <c r="N5" s="27"/>
      <c r="O5" s="27"/>
      <c r="P5" s="27"/>
      <c r="T5"/>
      <c r="U5"/>
    </row>
    <row r="6" spans="1:27" ht="20.25" x14ac:dyDescent="0.25">
      <c r="A6" s="27"/>
      <c r="B6" s="526" t="s">
        <v>275</v>
      </c>
      <c r="C6" s="527" t="s">
        <v>276</v>
      </c>
      <c r="D6" s="236" t="s">
        <v>289</v>
      </c>
      <c r="E6" s="27"/>
      <c r="F6" s="27"/>
      <c r="G6" s="27"/>
      <c r="H6" s="27"/>
      <c r="I6" s="27"/>
      <c r="J6" s="27"/>
      <c r="K6" s="27"/>
      <c r="L6" s="27"/>
      <c r="M6" s="27"/>
      <c r="N6" s="27"/>
      <c r="O6" s="27"/>
      <c r="P6" s="27"/>
      <c r="T6"/>
      <c r="U6"/>
    </row>
    <row r="7" spans="1:27" ht="20.25" x14ac:dyDescent="0.25">
      <c r="A7" s="27"/>
      <c r="B7" s="235" t="s">
        <v>146</v>
      </c>
      <c r="C7" s="261">
        <v>5000</v>
      </c>
      <c r="D7" s="27"/>
      <c r="E7" s="27"/>
      <c r="F7" s="27"/>
      <c r="G7" s="27"/>
      <c r="H7" s="27"/>
      <c r="I7" s="27"/>
      <c r="J7" s="27"/>
      <c r="K7" s="27"/>
      <c r="L7" s="27"/>
      <c r="M7" s="27"/>
      <c r="N7" s="27"/>
      <c r="O7" s="27"/>
      <c r="P7" s="27"/>
      <c r="T7"/>
      <c r="U7"/>
    </row>
    <row r="8" spans="1:27" ht="20.25" x14ac:dyDescent="0.25">
      <c r="A8" s="27"/>
      <c r="B8" s="235" t="s">
        <v>147</v>
      </c>
      <c r="C8" s="262">
        <v>0.15</v>
      </c>
      <c r="D8" s="27"/>
      <c r="E8" s="27"/>
      <c r="F8" s="27"/>
      <c r="G8" s="27"/>
      <c r="H8" s="27"/>
      <c r="I8" s="27"/>
      <c r="J8" s="27"/>
      <c r="K8" s="27"/>
      <c r="L8" s="27"/>
      <c r="M8" s="27"/>
      <c r="N8" s="27"/>
      <c r="O8" s="27"/>
      <c r="P8" s="27"/>
      <c r="T8"/>
      <c r="U8"/>
    </row>
    <row r="9" spans="1:27" ht="20.25" x14ac:dyDescent="0.25">
      <c r="A9" s="27"/>
      <c r="B9" s="235" t="s">
        <v>148</v>
      </c>
      <c r="C9" s="262">
        <v>0.23780000000000001</v>
      </c>
      <c r="D9" s="27"/>
      <c r="E9" s="27"/>
      <c r="F9" s="27"/>
      <c r="G9" s="27"/>
      <c r="H9" s="27"/>
      <c r="I9" s="27"/>
      <c r="J9" s="27"/>
      <c r="K9" s="27"/>
      <c r="L9" s="27"/>
      <c r="M9" s="27"/>
      <c r="N9" s="27"/>
      <c r="O9" s="27"/>
      <c r="P9" s="27"/>
      <c r="T9"/>
      <c r="U9"/>
    </row>
    <row r="10" spans="1:27" ht="20.25" x14ac:dyDescent="0.25">
      <c r="A10" s="27"/>
      <c r="B10" s="579" t="s">
        <v>149</v>
      </c>
      <c r="C10" s="580">
        <v>5.0000000000000001E-3</v>
      </c>
      <c r="D10" s="27"/>
      <c r="E10" s="27"/>
      <c r="F10" s="27"/>
      <c r="G10" s="27"/>
      <c r="H10" s="27"/>
      <c r="I10" s="27"/>
      <c r="J10" s="27"/>
      <c r="K10" s="27"/>
      <c r="L10" s="27"/>
      <c r="M10" s="27"/>
      <c r="N10" s="27"/>
      <c r="O10" s="27"/>
      <c r="P10" s="27"/>
      <c r="T10"/>
      <c r="U10"/>
    </row>
    <row r="11" spans="1:27" ht="20.25" x14ac:dyDescent="0.25">
      <c r="A11" s="27"/>
      <c r="B11" s="526" t="s">
        <v>264</v>
      </c>
      <c r="C11" s="581">
        <v>0</v>
      </c>
      <c r="D11" s="27"/>
      <c r="E11" s="27"/>
      <c r="F11" s="27"/>
      <c r="G11" s="27"/>
      <c r="H11" s="27"/>
      <c r="I11" s="27"/>
      <c r="J11" s="27"/>
      <c r="K11" s="27"/>
      <c r="L11" s="27"/>
      <c r="M11" s="27"/>
      <c r="N11" s="27"/>
      <c r="O11" s="27"/>
      <c r="P11" s="27"/>
      <c r="T11"/>
      <c r="U11"/>
    </row>
    <row r="12" spans="1:27" ht="21" thickBot="1" x14ac:dyDescent="0.3">
      <c r="A12" s="27"/>
      <c r="B12" s="237" t="s">
        <v>263</v>
      </c>
      <c r="C12" s="578">
        <v>0</v>
      </c>
      <c r="D12" s="27"/>
      <c r="E12" s="27"/>
      <c r="F12" s="27"/>
      <c r="G12" s="27"/>
      <c r="H12" s="27"/>
      <c r="I12" s="27"/>
      <c r="J12" s="27"/>
      <c r="K12" s="27"/>
      <c r="L12" s="27"/>
      <c r="M12" s="27"/>
      <c r="N12" s="27"/>
      <c r="O12" s="27"/>
      <c r="P12" s="27"/>
      <c r="T12"/>
      <c r="U12" s="238"/>
    </row>
    <row r="13" spans="1:27" ht="15.75" thickBot="1" x14ac:dyDescent="0.3">
      <c r="E13"/>
      <c r="F13"/>
      <c r="S13" s="239"/>
      <c r="T13"/>
      <c r="U13" s="239"/>
    </row>
    <row r="14" spans="1:27" ht="75.75" thickBot="1" x14ac:dyDescent="0.3">
      <c r="A14" s="240" t="s">
        <v>49</v>
      </c>
      <c r="B14" s="241" t="s">
        <v>150</v>
      </c>
      <c r="C14" s="242" t="s">
        <v>151</v>
      </c>
      <c r="D14" s="242" t="s">
        <v>152</v>
      </c>
      <c r="E14" s="242" t="s">
        <v>153</v>
      </c>
      <c r="F14" s="242" t="s">
        <v>283</v>
      </c>
      <c r="G14" s="242" t="s">
        <v>154</v>
      </c>
      <c r="H14" s="243" t="s">
        <v>155</v>
      </c>
      <c r="I14" s="242" t="s">
        <v>156</v>
      </c>
      <c r="J14" s="244" t="s">
        <v>157</v>
      </c>
      <c r="K14" s="245" t="s">
        <v>250</v>
      </c>
      <c r="L14" s="495" t="s">
        <v>284</v>
      </c>
      <c r="M14" s="538" t="s">
        <v>251</v>
      </c>
      <c r="N14" s="542" t="s">
        <v>140</v>
      </c>
      <c r="O14" s="495" t="s">
        <v>158</v>
      </c>
      <c r="P14" s="246" t="s">
        <v>159</v>
      </c>
      <c r="R14" t="s">
        <v>144</v>
      </c>
      <c r="S14" t="s">
        <v>160</v>
      </c>
      <c r="T14" t="s">
        <v>161</v>
      </c>
      <c r="U14" t="s">
        <v>162</v>
      </c>
    </row>
    <row r="15" spans="1:27" x14ac:dyDescent="0.25">
      <c r="A15" s="247">
        <v>2</v>
      </c>
      <c r="B15" s="248" t="s">
        <v>50</v>
      </c>
      <c r="C15" s="263">
        <f>HLOOKUP($C$4,$R$14:$U$44,2,FALSE)</f>
        <v>23615</v>
      </c>
      <c r="D15" s="249">
        <f>C15*$C$11</f>
        <v>0</v>
      </c>
      <c r="E15" s="249">
        <f>C15+D15</f>
        <v>23615</v>
      </c>
      <c r="F15" s="249">
        <v>0</v>
      </c>
      <c r="G15" s="249">
        <f t="shared" ref="G15:G52" si="0">(E15+F15-$C$7)*$C$8</f>
        <v>2792.25</v>
      </c>
      <c r="H15" s="250">
        <f>E15*$C$10</f>
        <v>118.075</v>
      </c>
      <c r="I15" s="249">
        <f>E15*$C$9</f>
        <v>5615.6469999999999</v>
      </c>
      <c r="J15" s="251">
        <f t="shared" ref="J15:J52" si="1">SUM(E15:I15)</f>
        <v>32140.972000000002</v>
      </c>
      <c r="K15" s="264">
        <v>1560</v>
      </c>
      <c r="L15" s="496">
        <v>1</v>
      </c>
      <c r="M15" s="539">
        <f t="shared" ref="M15:M52" si="2">K15*L15</f>
        <v>1560</v>
      </c>
      <c r="N15" s="543">
        <f t="shared" ref="N15:N41" si="3">J15/M15</f>
        <v>20.603187179487179</v>
      </c>
      <c r="O15" s="534">
        <v>0.41</v>
      </c>
      <c r="P15" s="252">
        <v>0.83</v>
      </c>
      <c r="R15" s="238">
        <v>23615</v>
      </c>
      <c r="S15" s="224">
        <v>29029</v>
      </c>
      <c r="T15">
        <v>28166</v>
      </c>
      <c r="U15">
        <v>24873</v>
      </c>
      <c r="Y15" s="223"/>
      <c r="Z15" s="225"/>
      <c r="AA15" s="217"/>
    </row>
    <row r="16" spans="1:27" x14ac:dyDescent="0.25">
      <c r="A16" s="227">
        <v>2</v>
      </c>
      <c r="B16" s="226" t="s">
        <v>51</v>
      </c>
      <c r="C16" s="263">
        <f>HLOOKUP($C$4,$R$14:$U$44,3,FALSE)</f>
        <v>23615</v>
      </c>
      <c r="D16" s="249">
        <f t="shared" ref="D16:D43" si="4">C16*$C$11</f>
        <v>0</v>
      </c>
      <c r="E16" s="249">
        <f t="shared" ref="E16:E52" si="5">C16+D16</f>
        <v>23615</v>
      </c>
      <c r="F16" s="249">
        <v>0</v>
      </c>
      <c r="G16" s="249">
        <f t="shared" si="0"/>
        <v>2792.25</v>
      </c>
      <c r="H16" s="250">
        <f t="shared" ref="H16:H47" si="6">E16*$C$10</f>
        <v>118.075</v>
      </c>
      <c r="I16" s="249">
        <f t="shared" ref="I16:I47" si="7">E16*$C$9</f>
        <v>5615.6469999999999</v>
      </c>
      <c r="J16" s="251">
        <f t="shared" si="1"/>
        <v>32140.972000000002</v>
      </c>
      <c r="K16" s="587">
        <v>1560</v>
      </c>
      <c r="L16" s="496">
        <v>1</v>
      </c>
      <c r="M16" s="539">
        <f t="shared" si="2"/>
        <v>1560</v>
      </c>
      <c r="N16" s="543">
        <f t="shared" si="3"/>
        <v>20.603187179487179</v>
      </c>
      <c r="O16" s="535">
        <v>0.41</v>
      </c>
      <c r="P16" s="230">
        <v>0.83</v>
      </c>
      <c r="R16" s="238">
        <v>23615</v>
      </c>
      <c r="S16" s="224">
        <v>29029</v>
      </c>
      <c r="T16">
        <v>28166</v>
      </c>
      <c r="U16">
        <v>24873</v>
      </c>
      <c r="Y16" s="228" t="s">
        <v>163</v>
      </c>
      <c r="AA16" s="218"/>
    </row>
    <row r="17" spans="1:27" x14ac:dyDescent="0.25">
      <c r="A17" s="227">
        <v>3</v>
      </c>
      <c r="B17" s="226" t="s">
        <v>52</v>
      </c>
      <c r="C17" s="263">
        <f>HLOOKUP($C$4,$R$14:$U$44,4,FALSE)</f>
        <v>24071</v>
      </c>
      <c r="D17" s="249">
        <f t="shared" si="4"/>
        <v>0</v>
      </c>
      <c r="E17" s="249">
        <f t="shared" si="5"/>
        <v>24071</v>
      </c>
      <c r="F17" s="249">
        <v>0</v>
      </c>
      <c r="G17" s="249">
        <f t="shared" si="0"/>
        <v>2860.65</v>
      </c>
      <c r="H17" s="250">
        <f t="shared" si="6"/>
        <v>120.355</v>
      </c>
      <c r="I17" s="249">
        <f t="shared" si="7"/>
        <v>5724.0838000000003</v>
      </c>
      <c r="J17" s="251">
        <f t="shared" si="1"/>
        <v>32776.088799999998</v>
      </c>
      <c r="K17" s="587">
        <v>1560</v>
      </c>
      <c r="L17" s="496">
        <v>1</v>
      </c>
      <c r="M17" s="539">
        <f t="shared" si="2"/>
        <v>1560</v>
      </c>
      <c r="N17" s="543">
        <f t="shared" si="3"/>
        <v>21.010313333333333</v>
      </c>
      <c r="O17" s="535">
        <v>0.35</v>
      </c>
      <c r="P17" s="230">
        <v>0.69</v>
      </c>
      <c r="R17" s="238">
        <v>24071</v>
      </c>
      <c r="S17" s="224">
        <v>29485</v>
      </c>
      <c r="T17">
        <v>28622</v>
      </c>
      <c r="U17">
        <v>25329</v>
      </c>
      <c r="V17" t="s">
        <v>144</v>
      </c>
      <c r="Y17" s="229" t="s">
        <v>164</v>
      </c>
      <c r="Z17" s="517">
        <v>260</v>
      </c>
      <c r="AA17" s="218"/>
    </row>
    <row r="18" spans="1:27" x14ac:dyDescent="0.25">
      <c r="A18" s="227">
        <v>3</v>
      </c>
      <c r="B18" s="226" t="s">
        <v>53</v>
      </c>
      <c r="C18" s="263">
        <f>HLOOKUP($C$4,$R$14:$U$44,5,FALSE)</f>
        <v>25674</v>
      </c>
      <c r="D18" s="249">
        <f t="shared" si="4"/>
        <v>0</v>
      </c>
      <c r="E18" s="249">
        <f t="shared" si="5"/>
        <v>25674</v>
      </c>
      <c r="F18" s="249">
        <v>0</v>
      </c>
      <c r="G18" s="249">
        <f t="shared" si="0"/>
        <v>3101.1</v>
      </c>
      <c r="H18" s="250">
        <f t="shared" si="6"/>
        <v>128.37</v>
      </c>
      <c r="I18" s="249">
        <f t="shared" si="7"/>
        <v>6105.2772000000004</v>
      </c>
      <c r="J18" s="251">
        <f t="shared" si="1"/>
        <v>35008.747199999998</v>
      </c>
      <c r="K18" s="587">
        <v>1560</v>
      </c>
      <c r="L18" s="496">
        <v>1</v>
      </c>
      <c r="M18" s="539">
        <f t="shared" si="2"/>
        <v>1560</v>
      </c>
      <c r="N18" s="543">
        <f t="shared" si="3"/>
        <v>22.441504615384613</v>
      </c>
      <c r="O18" s="535">
        <v>0.35</v>
      </c>
      <c r="P18" s="230">
        <v>0.69</v>
      </c>
      <c r="R18" s="238">
        <v>25674</v>
      </c>
      <c r="S18" s="224">
        <v>31088</v>
      </c>
      <c r="T18">
        <v>30225</v>
      </c>
      <c r="U18">
        <v>26958</v>
      </c>
      <c r="V18" t="s">
        <v>165</v>
      </c>
      <c r="Y18" s="229" t="s">
        <v>166</v>
      </c>
      <c r="Z18" s="517">
        <v>-40</v>
      </c>
      <c r="AA18" s="218"/>
    </row>
    <row r="19" spans="1:27" x14ac:dyDescent="0.25">
      <c r="A19" s="227">
        <v>4</v>
      </c>
      <c r="B19" s="226" t="s">
        <v>54</v>
      </c>
      <c r="C19" s="263">
        <f>HLOOKUP($C$4,$R$14:$U$44,6,FALSE)</f>
        <v>26530</v>
      </c>
      <c r="D19" s="249">
        <f t="shared" si="4"/>
        <v>0</v>
      </c>
      <c r="E19" s="249">
        <f t="shared" si="5"/>
        <v>26530</v>
      </c>
      <c r="F19" s="249">
        <v>0</v>
      </c>
      <c r="G19" s="249">
        <f t="shared" si="0"/>
        <v>3229.5</v>
      </c>
      <c r="H19" s="250">
        <f t="shared" si="6"/>
        <v>132.65</v>
      </c>
      <c r="I19" s="249">
        <f t="shared" si="7"/>
        <v>6308.8340000000007</v>
      </c>
      <c r="J19" s="251">
        <f t="shared" si="1"/>
        <v>36200.984000000004</v>
      </c>
      <c r="K19" s="587">
        <v>1560</v>
      </c>
      <c r="L19" s="496">
        <v>1</v>
      </c>
      <c r="M19" s="539">
        <f t="shared" si="2"/>
        <v>1560</v>
      </c>
      <c r="N19" s="543">
        <f t="shared" si="3"/>
        <v>23.205758974358975</v>
      </c>
      <c r="O19" s="535">
        <v>0.3</v>
      </c>
      <c r="P19" s="230">
        <v>0.6</v>
      </c>
      <c r="R19" s="238">
        <v>26530</v>
      </c>
      <c r="S19" s="224">
        <v>31944</v>
      </c>
      <c r="T19">
        <v>31081</v>
      </c>
      <c r="U19">
        <v>27857</v>
      </c>
      <c r="V19" t="s">
        <v>167</v>
      </c>
      <c r="Y19" s="229" t="s">
        <v>168</v>
      </c>
      <c r="Z19" s="517">
        <v>-2</v>
      </c>
      <c r="AA19" s="218"/>
    </row>
    <row r="20" spans="1:27" x14ac:dyDescent="0.25">
      <c r="A20" s="227">
        <v>4</v>
      </c>
      <c r="B20" s="226" t="s">
        <v>55</v>
      </c>
      <c r="C20" s="263">
        <f>HLOOKUP($C$4,$R$14:$U$44,7,FALSE)</f>
        <v>29114</v>
      </c>
      <c r="D20" s="249">
        <f t="shared" si="4"/>
        <v>0</v>
      </c>
      <c r="E20" s="249">
        <f t="shared" si="5"/>
        <v>29114</v>
      </c>
      <c r="F20" s="249">
        <v>0</v>
      </c>
      <c r="G20" s="249">
        <f t="shared" si="0"/>
        <v>3617.1</v>
      </c>
      <c r="H20" s="250">
        <f t="shared" si="6"/>
        <v>145.57</v>
      </c>
      <c r="I20" s="249">
        <f t="shared" si="7"/>
        <v>6923.3092000000006</v>
      </c>
      <c r="J20" s="251">
        <f t="shared" si="1"/>
        <v>39799.979200000002</v>
      </c>
      <c r="K20" s="587">
        <v>1560</v>
      </c>
      <c r="L20" s="496">
        <v>1</v>
      </c>
      <c r="M20" s="539">
        <f t="shared" si="2"/>
        <v>1560</v>
      </c>
      <c r="N20" s="543">
        <f t="shared" si="3"/>
        <v>25.512807179487179</v>
      </c>
      <c r="O20" s="535">
        <v>0.3</v>
      </c>
      <c r="P20" s="230">
        <v>0.6</v>
      </c>
      <c r="R20" s="238">
        <v>29114</v>
      </c>
      <c r="S20" s="224">
        <v>34937</v>
      </c>
      <c r="T20">
        <v>33665</v>
      </c>
      <c r="U20">
        <v>30570</v>
      </c>
      <c r="V20" t="s">
        <v>169</v>
      </c>
      <c r="Y20" s="229" t="s">
        <v>170</v>
      </c>
      <c r="Z20" s="517">
        <v>-10</v>
      </c>
      <c r="AA20" s="218"/>
    </row>
    <row r="21" spans="1:27" x14ac:dyDescent="0.25">
      <c r="A21" s="227">
        <v>5</v>
      </c>
      <c r="B21" s="226" t="s">
        <v>56</v>
      </c>
      <c r="C21" s="263">
        <f>HLOOKUP($C$4,$R$14:$U$44,8,FALSE)</f>
        <v>29970</v>
      </c>
      <c r="D21" s="249">
        <f t="shared" si="4"/>
        <v>0</v>
      </c>
      <c r="E21" s="249">
        <f t="shared" si="5"/>
        <v>29970</v>
      </c>
      <c r="F21" s="249">
        <v>0</v>
      </c>
      <c r="G21" s="249">
        <f t="shared" si="0"/>
        <v>3745.5</v>
      </c>
      <c r="H21" s="250">
        <f t="shared" si="6"/>
        <v>149.85</v>
      </c>
      <c r="I21" s="249">
        <f t="shared" si="7"/>
        <v>7126.866</v>
      </c>
      <c r="J21" s="251">
        <f t="shared" si="1"/>
        <v>40992.216</v>
      </c>
      <c r="K21" s="587">
        <v>1560</v>
      </c>
      <c r="L21" s="496">
        <v>1</v>
      </c>
      <c r="M21" s="539">
        <f t="shared" si="2"/>
        <v>1560</v>
      </c>
      <c r="N21" s="543">
        <f t="shared" si="3"/>
        <v>26.277061538461538</v>
      </c>
      <c r="O21" s="535">
        <v>0.3</v>
      </c>
      <c r="P21" s="230">
        <v>0.6</v>
      </c>
      <c r="R21" s="238">
        <v>29970</v>
      </c>
      <c r="S21" s="224">
        <v>35964</v>
      </c>
      <c r="T21">
        <v>34521</v>
      </c>
      <c r="U21">
        <v>31469</v>
      </c>
      <c r="V21" t="s">
        <v>287</v>
      </c>
      <c r="Y21" s="229"/>
      <c r="Z21" s="266">
        <v>208</v>
      </c>
      <c r="AA21" s="218"/>
    </row>
    <row r="22" spans="1:27" x14ac:dyDescent="0.25">
      <c r="A22" s="227">
        <v>5</v>
      </c>
      <c r="B22" s="226" t="s">
        <v>57</v>
      </c>
      <c r="C22" s="263">
        <f>HLOOKUP($C$4,$R$14:$U$44,9,FALSE)</f>
        <v>32324</v>
      </c>
      <c r="D22" s="249">
        <f t="shared" si="4"/>
        <v>0</v>
      </c>
      <c r="E22" s="249">
        <f t="shared" si="5"/>
        <v>32324</v>
      </c>
      <c r="F22" s="249">
        <v>0</v>
      </c>
      <c r="G22" s="249">
        <f t="shared" si="0"/>
        <v>4098.5999999999995</v>
      </c>
      <c r="H22" s="250">
        <f t="shared" si="6"/>
        <v>161.62</v>
      </c>
      <c r="I22" s="249">
        <f t="shared" si="7"/>
        <v>7686.6472000000003</v>
      </c>
      <c r="J22" s="251">
        <f t="shared" si="1"/>
        <v>44270.867200000001</v>
      </c>
      <c r="K22" s="587">
        <v>1560</v>
      </c>
      <c r="L22" s="496">
        <v>1</v>
      </c>
      <c r="M22" s="539">
        <f t="shared" si="2"/>
        <v>1560</v>
      </c>
      <c r="N22" s="543">
        <f t="shared" si="3"/>
        <v>28.378761025641026</v>
      </c>
      <c r="O22" s="535">
        <v>0.3</v>
      </c>
      <c r="P22" s="230">
        <v>0.6</v>
      </c>
      <c r="R22" s="238">
        <v>32324</v>
      </c>
      <c r="S22" s="224">
        <v>38789</v>
      </c>
      <c r="T22">
        <v>37173</v>
      </c>
      <c r="U22">
        <v>33941</v>
      </c>
      <c r="V22" t="s">
        <v>273</v>
      </c>
      <c r="Y22" s="229" t="s">
        <v>171</v>
      </c>
      <c r="Z22" s="267">
        <f>Z21*7.5</f>
        <v>1560</v>
      </c>
      <c r="AA22" s="218"/>
    </row>
    <row r="23" spans="1:27" x14ac:dyDescent="0.25">
      <c r="A23" s="227">
        <v>5</v>
      </c>
      <c r="B23" s="226" t="s">
        <v>58</v>
      </c>
      <c r="C23" s="263">
        <f>HLOOKUP($C$4,$R$14:$U$44,10,FALSE)</f>
        <v>36483</v>
      </c>
      <c r="D23" s="249">
        <f t="shared" si="4"/>
        <v>0</v>
      </c>
      <c r="E23" s="249">
        <f t="shared" si="5"/>
        <v>36483</v>
      </c>
      <c r="F23" s="249">
        <v>0</v>
      </c>
      <c r="G23" s="249">
        <f t="shared" si="0"/>
        <v>4722.45</v>
      </c>
      <c r="H23" s="250">
        <f t="shared" si="6"/>
        <v>182.41499999999999</v>
      </c>
      <c r="I23" s="249">
        <f t="shared" si="7"/>
        <v>8675.6574000000001</v>
      </c>
      <c r="J23" s="251">
        <f t="shared" si="1"/>
        <v>50063.522400000002</v>
      </c>
      <c r="K23" s="587">
        <v>1560</v>
      </c>
      <c r="L23" s="496">
        <v>1</v>
      </c>
      <c r="M23" s="539">
        <f t="shared" si="2"/>
        <v>1560</v>
      </c>
      <c r="N23" s="543">
        <f t="shared" si="3"/>
        <v>32.092001538461538</v>
      </c>
      <c r="O23" s="535">
        <v>0.3</v>
      </c>
      <c r="P23" s="230">
        <v>0.6</v>
      </c>
      <c r="R23" s="238">
        <v>36483</v>
      </c>
      <c r="S23" s="224">
        <v>43780</v>
      </c>
      <c r="T23">
        <v>41956</v>
      </c>
      <c r="U23">
        <v>38308</v>
      </c>
      <c r="V23" t="s">
        <v>274</v>
      </c>
      <c r="Y23" s="219"/>
      <c r="AA23" s="218"/>
    </row>
    <row r="24" spans="1:27" x14ac:dyDescent="0.25">
      <c r="A24" s="227">
        <v>6</v>
      </c>
      <c r="B24" s="226" t="s">
        <v>59</v>
      </c>
      <c r="C24" s="263">
        <f>HLOOKUP($C$4,$R$14:$U$44,11,FALSE)</f>
        <v>37338</v>
      </c>
      <c r="D24" s="249">
        <f t="shared" si="4"/>
        <v>0</v>
      </c>
      <c r="E24" s="249">
        <f t="shared" si="5"/>
        <v>37338</v>
      </c>
      <c r="F24" s="249">
        <v>0</v>
      </c>
      <c r="G24" s="249">
        <f t="shared" si="0"/>
        <v>4850.7</v>
      </c>
      <c r="H24" s="250">
        <f t="shared" si="6"/>
        <v>186.69</v>
      </c>
      <c r="I24" s="249">
        <f t="shared" si="7"/>
        <v>8878.9763999999996</v>
      </c>
      <c r="J24" s="251">
        <f t="shared" si="1"/>
        <v>51254.366399999999</v>
      </c>
      <c r="K24" s="587">
        <v>1560</v>
      </c>
      <c r="L24" s="496">
        <v>1</v>
      </c>
      <c r="M24" s="539">
        <f t="shared" si="2"/>
        <v>1560</v>
      </c>
      <c r="N24" s="543">
        <f t="shared" si="3"/>
        <v>32.855363076923076</v>
      </c>
      <c r="O24" s="535">
        <v>0.3</v>
      </c>
      <c r="P24" s="230">
        <v>0.6</v>
      </c>
      <c r="R24" s="238">
        <v>37338</v>
      </c>
      <c r="S24" s="224">
        <v>44806</v>
      </c>
      <c r="T24">
        <v>42939</v>
      </c>
      <c r="U24">
        <v>39205</v>
      </c>
      <c r="V24" t="s">
        <v>277</v>
      </c>
      <c r="Y24" s="229"/>
      <c r="AA24" s="218"/>
    </row>
    <row r="25" spans="1:27" x14ac:dyDescent="0.25">
      <c r="A25" s="227">
        <v>6</v>
      </c>
      <c r="B25" s="226" t="s">
        <v>60</v>
      </c>
      <c r="C25" s="263">
        <f>HLOOKUP($C$4,$R$14:$U$44,12,FALSE)</f>
        <v>39405</v>
      </c>
      <c r="D25" s="249">
        <f t="shared" si="4"/>
        <v>0</v>
      </c>
      <c r="E25" s="249">
        <f t="shared" si="5"/>
        <v>39405</v>
      </c>
      <c r="F25" s="249">
        <v>0</v>
      </c>
      <c r="G25" s="249">
        <f t="shared" si="0"/>
        <v>5160.75</v>
      </c>
      <c r="H25" s="250">
        <f t="shared" si="6"/>
        <v>197.02500000000001</v>
      </c>
      <c r="I25" s="249">
        <f t="shared" si="7"/>
        <v>9370.509</v>
      </c>
      <c r="J25" s="251">
        <f t="shared" si="1"/>
        <v>54133.284</v>
      </c>
      <c r="K25" s="587">
        <v>1560</v>
      </c>
      <c r="L25" s="496">
        <v>1</v>
      </c>
      <c r="M25" s="539">
        <f t="shared" si="2"/>
        <v>1560</v>
      </c>
      <c r="N25" s="543">
        <f t="shared" si="3"/>
        <v>34.700823076923079</v>
      </c>
      <c r="O25" s="535">
        <v>0.3</v>
      </c>
      <c r="P25" s="230">
        <v>0.6</v>
      </c>
      <c r="R25" s="238">
        <v>39405</v>
      </c>
      <c r="S25" s="224">
        <v>47286</v>
      </c>
      <c r="T25">
        <v>45140</v>
      </c>
      <c r="U25">
        <v>41376</v>
      </c>
      <c r="V25" t="s">
        <v>276</v>
      </c>
      <c r="Y25" s="228" t="s">
        <v>87</v>
      </c>
      <c r="AA25" s="218"/>
    </row>
    <row r="26" spans="1:27" x14ac:dyDescent="0.25">
      <c r="A26" s="227">
        <v>6</v>
      </c>
      <c r="B26" s="226" t="s">
        <v>61</v>
      </c>
      <c r="C26" s="263">
        <f>HLOOKUP($C$4,$R$14:$U$44,13,FALSE)</f>
        <v>44962</v>
      </c>
      <c r="D26" s="249">
        <f t="shared" si="4"/>
        <v>0</v>
      </c>
      <c r="E26" s="249">
        <f t="shared" si="5"/>
        <v>44962</v>
      </c>
      <c r="F26" s="249">
        <v>0</v>
      </c>
      <c r="G26" s="249">
        <f t="shared" si="0"/>
        <v>5994.3</v>
      </c>
      <c r="H26" s="250">
        <f t="shared" si="6"/>
        <v>224.81</v>
      </c>
      <c r="I26" s="249">
        <f t="shared" si="7"/>
        <v>10691.963600000001</v>
      </c>
      <c r="J26" s="251">
        <f t="shared" si="1"/>
        <v>61873.073600000003</v>
      </c>
      <c r="K26" s="587">
        <v>1560</v>
      </c>
      <c r="L26" s="496">
        <v>1</v>
      </c>
      <c r="M26" s="539">
        <f t="shared" si="2"/>
        <v>1560</v>
      </c>
      <c r="N26" s="543">
        <f t="shared" si="3"/>
        <v>39.662226666666669</v>
      </c>
      <c r="O26" s="535">
        <v>0.3</v>
      </c>
      <c r="P26" s="230">
        <v>0.6</v>
      </c>
      <c r="R26" s="238">
        <v>44962</v>
      </c>
      <c r="S26" s="224">
        <v>53134</v>
      </c>
      <c r="T26">
        <v>50697</v>
      </c>
      <c r="U26">
        <v>47084</v>
      </c>
      <c r="Y26" s="229" t="s">
        <v>172</v>
      </c>
      <c r="Z26" s="265">
        <v>43</v>
      </c>
      <c r="AA26" s="218"/>
    </row>
    <row r="27" spans="1:27" x14ac:dyDescent="0.25">
      <c r="A27" s="227">
        <v>7</v>
      </c>
      <c r="B27" s="226" t="s">
        <v>62</v>
      </c>
      <c r="C27" s="263">
        <f>HLOOKUP($C$4,$R$14:$U$44,14,FALSE)</f>
        <v>46148</v>
      </c>
      <c r="D27" s="249">
        <f t="shared" si="4"/>
        <v>0</v>
      </c>
      <c r="E27" s="249">
        <f t="shared" si="5"/>
        <v>46148</v>
      </c>
      <c r="F27" s="249">
        <v>0</v>
      </c>
      <c r="G27" s="249">
        <f t="shared" si="0"/>
        <v>6172.2</v>
      </c>
      <c r="H27" s="250">
        <f t="shared" si="6"/>
        <v>230.74</v>
      </c>
      <c r="I27" s="249">
        <f t="shared" si="7"/>
        <v>10973.994400000001</v>
      </c>
      <c r="J27" s="251">
        <f t="shared" si="1"/>
        <v>63524.934399999998</v>
      </c>
      <c r="K27" s="587">
        <v>1560</v>
      </c>
      <c r="L27" s="496">
        <v>1</v>
      </c>
      <c r="M27" s="539">
        <f t="shared" si="2"/>
        <v>1560</v>
      </c>
      <c r="N27" s="543">
        <f t="shared" si="3"/>
        <v>40.721111794871796</v>
      </c>
      <c r="O27" s="535">
        <v>0.3</v>
      </c>
      <c r="P27" s="230">
        <v>0.6</v>
      </c>
      <c r="R27" s="238">
        <v>46148</v>
      </c>
      <c r="S27" s="224">
        <v>54320</v>
      </c>
      <c r="T27">
        <v>51883</v>
      </c>
      <c r="U27">
        <v>48270</v>
      </c>
      <c r="Y27" s="229"/>
      <c r="Z27" s="265"/>
      <c r="AA27" s="218"/>
    </row>
    <row r="28" spans="1:27" x14ac:dyDescent="0.25">
      <c r="A28" s="227">
        <v>7</v>
      </c>
      <c r="B28" s="226" t="s">
        <v>63</v>
      </c>
      <c r="C28" s="263">
        <f>HLOOKUP($C$4,$R$14:$U$44,15,FALSE)</f>
        <v>48526</v>
      </c>
      <c r="D28" s="249">
        <f t="shared" si="4"/>
        <v>0</v>
      </c>
      <c r="E28" s="249">
        <f t="shared" si="5"/>
        <v>48526</v>
      </c>
      <c r="F28" s="249">
        <v>0</v>
      </c>
      <c r="G28" s="249">
        <f t="shared" si="0"/>
        <v>6528.9</v>
      </c>
      <c r="H28" s="250">
        <f t="shared" si="6"/>
        <v>242.63</v>
      </c>
      <c r="I28" s="249">
        <f t="shared" si="7"/>
        <v>11539.4828</v>
      </c>
      <c r="J28" s="251">
        <f t="shared" si="1"/>
        <v>66837.012799999997</v>
      </c>
      <c r="K28" s="587">
        <v>1560</v>
      </c>
      <c r="L28" s="496">
        <v>1</v>
      </c>
      <c r="M28" s="539">
        <f t="shared" si="2"/>
        <v>1560</v>
      </c>
      <c r="N28" s="543">
        <f t="shared" si="3"/>
        <v>42.844238974358973</v>
      </c>
      <c r="O28" s="535">
        <v>0.3</v>
      </c>
      <c r="P28" s="230">
        <v>0.6</v>
      </c>
      <c r="R28" s="238">
        <v>48526</v>
      </c>
      <c r="S28" s="224">
        <v>56698</v>
      </c>
      <c r="T28">
        <v>54261</v>
      </c>
      <c r="U28">
        <v>50648</v>
      </c>
      <c r="Y28" s="229" t="s">
        <v>173</v>
      </c>
      <c r="Z28" s="265">
        <v>10</v>
      </c>
      <c r="AA28" s="218"/>
    </row>
    <row r="29" spans="1:27" x14ac:dyDescent="0.25">
      <c r="A29" s="227">
        <v>7</v>
      </c>
      <c r="B29" s="226" t="s">
        <v>64</v>
      </c>
      <c r="C29" s="263">
        <f>HLOOKUP($C$4,$R$14:$U$44,16,FALSE)</f>
        <v>52809</v>
      </c>
      <c r="D29" s="249">
        <f t="shared" si="4"/>
        <v>0</v>
      </c>
      <c r="E29" s="249">
        <f t="shared" si="5"/>
        <v>52809</v>
      </c>
      <c r="F29" s="249">
        <v>0</v>
      </c>
      <c r="G29" s="249">
        <f t="shared" si="0"/>
        <v>7171.3499999999995</v>
      </c>
      <c r="H29" s="250">
        <f t="shared" si="6"/>
        <v>264.04500000000002</v>
      </c>
      <c r="I29" s="249">
        <f t="shared" si="7"/>
        <v>12557.9802</v>
      </c>
      <c r="J29" s="251">
        <f t="shared" si="1"/>
        <v>72802.375199999995</v>
      </c>
      <c r="K29" s="587">
        <v>1560</v>
      </c>
      <c r="L29" s="496">
        <v>1</v>
      </c>
      <c r="M29" s="539">
        <f t="shared" si="2"/>
        <v>1560</v>
      </c>
      <c r="N29" s="543">
        <f t="shared" si="3"/>
        <v>46.668189230769229</v>
      </c>
      <c r="O29" s="535">
        <v>0.3</v>
      </c>
      <c r="P29" s="230">
        <v>0.6</v>
      </c>
      <c r="R29" s="238">
        <v>52809</v>
      </c>
      <c r="S29" s="224">
        <v>60981</v>
      </c>
      <c r="T29">
        <v>58544</v>
      </c>
      <c r="U29">
        <v>54931</v>
      </c>
      <c r="Y29" s="229" t="s">
        <v>174</v>
      </c>
      <c r="Z29" s="265">
        <v>-2</v>
      </c>
      <c r="AA29" s="218"/>
    </row>
    <row r="30" spans="1:27" x14ac:dyDescent="0.25">
      <c r="A30" s="227" t="s">
        <v>83</v>
      </c>
      <c r="B30" s="226" t="s">
        <v>65</v>
      </c>
      <c r="C30" s="263">
        <f>HLOOKUP($C$4,$R$14:$U$44,17,FALSE)</f>
        <v>53754.676500000001</v>
      </c>
      <c r="D30" s="249">
        <f t="shared" si="4"/>
        <v>0</v>
      </c>
      <c r="E30" s="249">
        <f t="shared" si="5"/>
        <v>53754.676500000001</v>
      </c>
      <c r="F30" s="249">
        <v>0</v>
      </c>
      <c r="G30" s="249">
        <f t="shared" si="0"/>
        <v>7313.2014749999998</v>
      </c>
      <c r="H30" s="250">
        <f t="shared" si="6"/>
        <v>268.77338250000003</v>
      </c>
      <c r="I30" s="249">
        <f t="shared" si="7"/>
        <v>12782.862071700001</v>
      </c>
      <c r="J30" s="251">
        <f t="shared" si="1"/>
        <v>74119.513429200015</v>
      </c>
      <c r="K30" s="587">
        <v>1560</v>
      </c>
      <c r="L30" s="496">
        <v>1</v>
      </c>
      <c r="M30" s="539">
        <f t="shared" si="2"/>
        <v>1560</v>
      </c>
      <c r="N30" s="543">
        <f t="shared" si="3"/>
        <v>47.512508608461545</v>
      </c>
      <c r="O30" s="535">
        <v>0.3</v>
      </c>
      <c r="P30" s="230">
        <v>0.6</v>
      </c>
      <c r="R30" s="238">
        <v>53754.676500000001</v>
      </c>
      <c r="S30" s="224">
        <v>61927</v>
      </c>
      <c r="T30">
        <v>59490</v>
      </c>
      <c r="U30">
        <v>55877</v>
      </c>
      <c r="Y30" s="229"/>
      <c r="Z30" s="266">
        <v>8</v>
      </c>
      <c r="AA30" s="218"/>
    </row>
    <row r="31" spans="1:27" x14ac:dyDescent="0.25">
      <c r="A31" s="227" t="s">
        <v>83</v>
      </c>
      <c r="B31" s="226" t="s">
        <v>66</v>
      </c>
      <c r="C31" s="263">
        <f>HLOOKUP($C$4,$R$14:$U$44,18,FALSE)</f>
        <v>56454</v>
      </c>
      <c r="D31" s="249">
        <f t="shared" si="4"/>
        <v>0</v>
      </c>
      <c r="E31" s="249">
        <f t="shared" si="5"/>
        <v>56454</v>
      </c>
      <c r="F31" s="249">
        <v>0</v>
      </c>
      <c r="G31" s="249">
        <f t="shared" si="0"/>
        <v>7718.0999999999995</v>
      </c>
      <c r="H31" s="250">
        <f t="shared" si="6"/>
        <v>282.27</v>
      </c>
      <c r="I31" s="249">
        <f t="shared" si="7"/>
        <v>13424.761200000001</v>
      </c>
      <c r="J31" s="251">
        <f t="shared" si="1"/>
        <v>77879.131200000003</v>
      </c>
      <c r="K31" s="587">
        <v>1560</v>
      </c>
      <c r="L31" s="496">
        <v>1</v>
      </c>
      <c r="M31" s="539">
        <f t="shared" si="2"/>
        <v>1560</v>
      </c>
      <c r="N31" s="543">
        <f t="shared" si="3"/>
        <v>49.922519999999999</v>
      </c>
      <c r="O31" s="535">
        <v>0.3</v>
      </c>
      <c r="P31" s="230">
        <v>0.6</v>
      </c>
      <c r="R31" s="238">
        <v>56454</v>
      </c>
      <c r="S31" s="224">
        <v>64626</v>
      </c>
      <c r="T31">
        <v>62189</v>
      </c>
      <c r="U31">
        <v>58576</v>
      </c>
      <c r="Y31" s="229" t="s">
        <v>175</v>
      </c>
      <c r="Z31" s="267">
        <f>Z26*Z30*4</f>
        <v>1376</v>
      </c>
      <c r="AA31" s="218"/>
    </row>
    <row r="32" spans="1:27" x14ac:dyDescent="0.25">
      <c r="A32" s="227" t="s">
        <v>83</v>
      </c>
      <c r="B32" s="226" t="s">
        <v>67</v>
      </c>
      <c r="C32" s="263">
        <f>HLOOKUP($C$4,$R$14:$U$44,19,FALSE)</f>
        <v>60504</v>
      </c>
      <c r="D32" s="249">
        <f t="shared" si="4"/>
        <v>0</v>
      </c>
      <c r="E32" s="249">
        <f t="shared" si="5"/>
        <v>60504</v>
      </c>
      <c r="F32" s="249">
        <v>0</v>
      </c>
      <c r="G32" s="249">
        <f t="shared" si="0"/>
        <v>8325.6</v>
      </c>
      <c r="H32" s="250">
        <f t="shared" si="6"/>
        <v>302.52</v>
      </c>
      <c r="I32" s="249">
        <f t="shared" si="7"/>
        <v>14387.851200000001</v>
      </c>
      <c r="J32" s="251">
        <f t="shared" si="1"/>
        <v>83519.971200000015</v>
      </c>
      <c r="K32" s="587">
        <v>1560</v>
      </c>
      <c r="L32" s="496">
        <v>1</v>
      </c>
      <c r="M32" s="539">
        <f t="shared" si="2"/>
        <v>1560</v>
      </c>
      <c r="N32" s="543">
        <f t="shared" si="3"/>
        <v>53.538443076923087</v>
      </c>
      <c r="O32" s="535">
        <v>0.3</v>
      </c>
      <c r="P32" s="230">
        <v>0.6</v>
      </c>
      <c r="R32" s="238">
        <v>60504</v>
      </c>
      <c r="S32" s="224">
        <v>68676</v>
      </c>
      <c r="T32">
        <v>66239</v>
      </c>
      <c r="U32">
        <v>62626</v>
      </c>
      <c r="Y32" s="219"/>
      <c r="Z32" s="268"/>
      <c r="AA32" s="218"/>
    </row>
    <row r="33" spans="1:27" x14ac:dyDescent="0.25">
      <c r="A33" s="227" t="s">
        <v>84</v>
      </c>
      <c r="B33" s="226" t="s">
        <v>68</v>
      </c>
      <c r="C33" s="263">
        <f>HLOOKUP($C$4,$R$14:$U$44,20,FALSE)</f>
        <v>62215</v>
      </c>
      <c r="D33" s="249">
        <f t="shared" si="4"/>
        <v>0</v>
      </c>
      <c r="E33" s="249">
        <f t="shared" si="5"/>
        <v>62215</v>
      </c>
      <c r="F33" s="249">
        <v>0</v>
      </c>
      <c r="G33" s="249">
        <f t="shared" si="0"/>
        <v>8582.25</v>
      </c>
      <c r="H33" s="250">
        <f t="shared" si="6"/>
        <v>311.07499999999999</v>
      </c>
      <c r="I33" s="249">
        <f t="shared" si="7"/>
        <v>14794.727000000001</v>
      </c>
      <c r="J33" s="251">
        <f t="shared" si="1"/>
        <v>85903.051999999996</v>
      </c>
      <c r="K33" s="587">
        <v>1560</v>
      </c>
      <c r="L33" s="496">
        <v>1</v>
      </c>
      <c r="M33" s="539">
        <f t="shared" si="2"/>
        <v>1560</v>
      </c>
      <c r="N33" s="543">
        <f t="shared" si="3"/>
        <v>55.066058974358974</v>
      </c>
      <c r="O33" s="535">
        <v>0.3</v>
      </c>
      <c r="P33" s="230">
        <v>0.6</v>
      </c>
      <c r="R33" s="238">
        <v>62215</v>
      </c>
      <c r="S33" s="224">
        <v>70387</v>
      </c>
      <c r="T33">
        <v>67950</v>
      </c>
      <c r="U33">
        <v>64337</v>
      </c>
      <c r="Y33" s="229"/>
      <c r="AA33" s="218"/>
    </row>
    <row r="34" spans="1:27" x14ac:dyDescent="0.25">
      <c r="A34" s="227" t="s">
        <v>84</v>
      </c>
      <c r="B34" s="226" t="s">
        <v>69</v>
      </c>
      <c r="C34" s="263">
        <f>HLOOKUP($C$4,$R$14:$U$44,21,FALSE)</f>
        <v>66246</v>
      </c>
      <c r="D34" s="249">
        <f t="shared" si="4"/>
        <v>0</v>
      </c>
      <c r="E34" s="249">
        <f t="shared" si="5"/>
        <v>66246</v>
      </c>
      <c r="F34" s="249">
        <v>0</v>
      </c>
      <c r="G34" s="249">
        <f t="shared" si="0"/>
        <v>9186.9</v>
      </c>
      <c r="H34" s="250">
        <f t="shared" si="6"/>
        <v>331.23</v>
      </c>
      <c r="I34" s="249">
        <f t="shared" si="7"/>
        <v>15753.2988</v>
      </c>
      <c r="J34" s="251">
        <f t="shared" si="1"/>
        <v>91517.428799999994</v>
      </c>
      <c r="K34" s="587">
        <v>1560</v>
      </c>
      <c r="L34" s="496">
        <v>1</v>
      </c>
      <c r="M34" s="539">
        <f t="shared" si="2"/>
        <v>1560</v>
      </c>
      <c r="N34" s="543">
        <f t="shared" si="3"/>
        <v>58.665018461538459</v>
      </c>
      <c r="O34" s="535">
        <v>0.3</v>
      </c>
      <c r="P34" s="230">
        <v>0.6</v>
      </c>
      <c r="R34" s="238">
        <v>66246</v>
      </c>
      <c r="S34" s="224">
        <v>74418</v>
      </c>
      <c r="T34">
        <v>71981</v>
      </c>
      <c r="U34">
        <v>68368</v>
      </c>
      <c r="Y34" s="228" t="s">
        <v>265</v>
      </c>
      <c r="AA34" s="218"/>
    </row>
    <row r="35" spans="1:27" x14ac:dyDescent="0.25">
      <c r="A35" s="227" t="s">
        <v>84</v>
      </c>
      <c r="B35" s="226" t="s">
        <v>70</v>
      </c>
      <c r="C35" s="263">
        <f>HLOOKUP($C$4,$R$14:$U$44,22,FALSE)</f>
        <v>72293</v>
      </c>
      <c r="D35" s="249">
        <f t="shared" si="4"/>
        <v>0</v>
      </c>
      <c r="E35" s="249">
        <f t="shared" si="5"/>
        <v>72293</v>
      </c>
      <c r="F35" s="249">
        <v>0</v>
      </c>
      <c r="G35" s="249">
        <f t="shared" si="0"/>
        <v>10093.949999999999</v>
      </c>
      <c r="H35" s="250">
        <f t="shared" si="6"/>
        <v>361.46500000000003</v>
      </c>
      <c r="I35" s="249">
        <f t="shared" si="7"/>
        <v>17191.275400000002</v>
      </c>
      <c r="J35" s="251">
        <f t="shared" si="1"/>
        <v>99939.690399999992</v>
      </c>
      <c r="K35" s="587">
        <v>1560</v>
      </c>
      <c r="L35" s="496">
        <v>1</v>
      </c>
      <c r="M35" s="539">
        <f t="shared" si="2"/>
        <v>1560</v>
      </c>
      <c r="N35" s="543">
        <f t="shared" si="3"/>
        <v>64.063904102564095</v>
      </c>
      <c r="O35" s="535">
        <v>0.3</v>
      </c>
      <c r="P35" s="230">
        <v>0.6</v>
      </c>
      <c r="R35" s="238">
        <v>72293</v>
      </c>
      <c r="S35" s="224">
        <v>80465</v>
      </c>
      <c r="T35">
        <v>78028</v>
      </c>
      <c r="U35">
        <v>74415</v>
      </c>
      <c r="Y35" s="229" t="s">
        <v>266</v>
      </c>
      <c r="Z35" s="516">
        <f>52</f>
        <v>52</v>
      </c>
      <c r="AA35" s="218"/>
    </row>
    <row r="36" spans="1:27" x14ac:dyDescent="0.25">
      <c r="A36" s="227" t="s">
        <v>85</v>
      </c>
      <c r="B36" s="226" t="s">
        <v>71</v>
      </c>
      <c r="C36" s="263">
        <f>HLOOKUP($C$4,$R$14:$U$44,23,FALSE)</f>
        <v>74290</v>
      </c>
      <c r="D36" s="249">
        <f t="shared" si="4"/>
        <v>0</v>
      </c>
      <c r="E36" s="249">
        <f t="shared" si="5"/>
        <v>74290</v>
      </c>
      <c r="F36" s="249">
        <v>0</v>
      </c>
      <c r="G36" s="249">
        <f t="shared" si="0"/>
        <v>10393.5</v>
      </c>
      <c r="H36" s="250">
        <f t="shared" si="6"/>
        <v>371.45</v>
      </c>
      <c r="I36" s="249">
        <f t="shared" si="7"/>
        <v>17666.162</v>
      </c>
      <c r="J36" s="251">
        <f t="shared" ref="J36:J47" si="8">SUM(E36:I36)</f>
        <v>102721.11199999999</v>
      </c>
      <c r="K36" s="587">
        <v>1560</v>
      </c>
      <c r="L36" s="496">
        <v>1</v>
      </c>
      <c r="M36" s="539">
        <f t="shared" si="2"/>
        <v>1560</v>
      </c>
      <c r="N36" s="543">
        <f t="shared" si="3"/>
        <v>65.846866666666656</v>
      </c>
      <c r="O36" s="535">
        <v>0.3</v>
      </c>
      <c r="P36" s="230">
        <v>0.6</v>
      </c>
      <c r="R36" s="238">
        <v>74290</v>
      </c>
      <c r="S36" s="224">
        <v>82462</v>
      </c>
      <c r="T36">
        <v>80025</v>
      </c>
      <c r="U36">
        <v>76412</v>
      </c>
      <c r="Y36" s="229" t="s">
        <v>267</v>
      </c>
      <c r="Z36" s="516">
        <f>-(33+8)/7</f>
        <v>-5.8571428571428568</v>
      </c>
      <c r="AA36" s="218"/>
    </row>
    <row r="37" spans="1:27" x14ac:dyDescent="0.25">
      <c r="A37" s="227" t="s">
        <v>85</v>
      </c>
      <c r="B37" s="226" t="s">
        <v>72</v>
      </c>
      <c r="C37" s="263">
        <f>HLOOKUP($C$4,$R$14:$U$44,24,FALSE)</f>
        <v>78814</v>
      </c>
      <c r="D37" s="249">
        <f t="shared" si="4"/>
        <v>0</v>
      </c>
      <c r="E37" s="249">
        <f t="shared" si="5"/>
        <v>78814</v>
      </c>
      <c r="F37" s="249">
        <v>0</v>
      </c>
      <c r="G37" s="249">
        <f t="shared" si="0"/>
        <v>11072.1</v>
      </c>
      <c r="H37" s="250">
        <f t="shared" si="6"/>
        <v>394.07</v>
      </c>
      <c r="I37" s="249">
        <f t="shared" si="7"/>
        <v>18741.9692</v>
      </c>
      <c r="J37" s="251">
        <f t="shared" si="8"/>
        <v>109022.13920000001</v>
      </c>
      <c r="K37" s="587">
        <v>1560</v>
      </c>
      <c r="L37" s="496">
        <v>1</v>
      </c>
      <c r="M37" s="539">
        <f t="shared" si="2"/>
        <v>1560</v>
      </c>
      <c r="N37" s="543">
        <f t="shared" si="3"/>
        <v>69.885986666666668</v>
      </c>
      <c r="O37" s="535">
        <v>0.3</v>
      </c>
      <c r="P37" s="230">
        <v>0.6</v>
      </c>
      <c r="R37" s="238">
        <v>78814</v>
      </c>
      <c r="S37" s="224">
        <v>86986</v>
      </c>
      <c r="T37">
        <v>84549</v>
      </c>
      <c r="U37">
        <v>80936</v>
      </c>
      <c r="Y37" s="229" t="s">
        <v>268</v>
      </c>
      <c r="Z37" s="516">
        <v>-2</v>
      </c>
      <c r="AA37" s="218"/>
    </row>
    <row r="38" spans="1:27" x14ac:dyDescent="0.25">
      <c r="A38" s="227" t="s">
        <v>85</v>
      </c>
      <c r="B38" s="226" t="s">
        <v>73</v>
      </c>
      <c r="C38" s="263">
        <f>HLOOKUP($C$4,$R$14:$U$44,25,FALSE)</f>
        <v>85601</v>
      </c>
      <c r="D38" s="249">
        <f t="shared" si="4"/>
        <v>0</v>
      </c>
      <c r="E38" s="249">
        <f t="shared" si="5"/>
        <v>85601</v>
      </c>
      <c r="F38" s="249">
        <v>0</v>
      </c>
      <c r="G38" s="249">
        <f t="shared" si="0"/>
        <v>12090.15</v>
      </c>
      <c r="H38" s="250">
        <f t="shared" si="6"/>
        <v>428.005</v>
      </c>
      <c r="I38" s="249">
        <f t="shared" si="7"/>
        <v>20355.917799999999</v>
      </c>
      <c r="J38" s="251">
        <f t="shared" si="8"/>
        <v>118475.07279999999</v>
      </c>
      <c r="K38" s="587">
        <v>1560</v>
      </c>
      <c r="L38" s="496">
        <v>1</v>
      </c>
      <c r="M38" s="539">
        <f t="shared" si="2"/>
        <v>1560</v>
      </c>
      <c r="N38" s="543">
        <f t="shared" si="3"/>
        <v>75.94555948717948</v>
      </c>
      <c r="O38" s="535">
        <v>0.3</v>
      </c>
      <c r="P38" s="230">
        <v>0.6</v>
      </c>
      <c r="R38" s="238">
        <v>85601</v>
      </c>
      <c r="S38" s="224">
        <v>93773</v>
      </c>
      <c r="T38">
        <v>91336</v>
      </c>
      <c r="U38">
        <v>87723</v>
      </c>
      <c r="Y38" s="228" t="s">
        <v>176</v>
      </c>
      <c r="Z38" s="519">
        <f>SUM(Z35:Z37)</f>
        <v>44.142857142857146</v>
      </c>
      <c r="AA38" s="218"/>
    </row>
    <row r="39" spans="1:27" x14ac:dyDescent="0.25">
      <c r="A39" s="227" t="s">
        <v>86</v>
      </c>
      <c r="B39" s="226" t="s">
        <v>74</v>
      </c>
      <c r="C39" s="263">
        <f>HLOOKUP($C$4,$R$14:$U$44,26,FALSE)</f>
        <v>88168</v>
      </c>
      <c r="D39" s="249">
        <f t="shared" si="4"/>
        <v>0</v>
      </c>
      <c r="E39" s="249">
        <f t="shared" si="5"/>
        <v>88168</v>
      </c>
      <c r="F39" s="249">
        <v>0</v>
      </c>
      <c r="G39" s="249">
        <f t="shared" si="0"/>
        <v>12475.199999999999</v>
      </c>
      <c r="H39" s="250">
        <f t="shared" si="6"/>
        <v>440.84000000000003</v>
      </c>
      <c r="I39" s="249">
        <f t="shared" si="7"/>
        <v>20966.350399999999</v>
      </c>
      <c r="J39" s="251">
        <f t="shared" si="8"/>
        <v>122050.39039999999</v>
      </c>
      <c r="K39" s="587">
        <v>1560</v>
      </c>
      <c r="L39" s="496">
        <v>1</v>
      </c>
      <c r="M39" s="539">
        <f t="shared" si="2"/>
        <v>1560</v>
      </c>
      <c r="N39" s="543">
        <f t="shared" si="3"/>
        <v>78.237429743589743</v>
      </c>
      <c r="O39" s="535">
        <v>0.3</v>
      </c>
      <c r="P39" s="230">
        <v>0.6</v>
      </c>
      <c r="R39" s="238">
        <v>88168</v>
      </c>
      <c r="S39" s="224">
        <v>96340</v>
      </c>
      <c r="T39">
        <v>93903</v>
      </c>
      <c r="U39">
        <v>90290</v>
      </c>
      <c r="Y39" s="228" t="s">
        <v>270</v>
      </c>
      <c r="Z39" s="518">
        <v>48</v>
      </c>
      <c r="AA39" s="218"/>
    </row>
    <row r="40" spans="1:27" x14ac:dyDescent="0.25">
      <c r="A40" s="227" t="s">
        <v>86</v>
      </c>
      <c r="B40" s="226" t="s">
        <v>75</v>
      </c>
      <c r="C40" s="263">
        <f>HLOOKUP($C$4,$R$14:$U$44,27,FALSE)</f>
        <v>93572</v>
      </c>
      <c r="D40" s="249">
        <f t="shared" si="4"/>
        <v>0</v>
      </c>
      <c r="E40" s="249">
        <f t="shared" si="5"/>
        <v>93572</v>
      </c>
      <c r="F40" s="249">
        <v>0</v>
      </c>
      <c r="G40" s="249">
        <f t="shared" si="0"/>
        <v>13285.8</v>
      </c>
      <c r="H40" s="250">
        <f t="shared" si="6"/>
        <v>467.86</v>
      </c>
      <c r="I40" s="249">
        <f t="shared" si="7"/>
        <v>22251.421600000001</v>
      </c>
      <c r="J40" s="251">
        <f t="shared" si="8"/>
        <v>129577.0816</v>
      </c>
      <c r="K40" s="587">
        <v>1560</v>
      </c>
      <c r="L40" s="496">
        <v>1</v>
      </c>
      <c r="M40" s="539">
        <f t="shared" si="2"/>
        <v>1560</v>
      </c>
      <c r="N40" s="543">
        <f t="shared" si="3"/>
        <v>83.062231794871792</v>
      </c>
      <c r="O40" s="535">
        <v>0.3</v>
      </c>
      <c r="P40" s="230">
        <v>0.6</v>
      </c>
      <c r="R40" s="238">
        <v>93572</v>
      </c>
      <c r="S40" s="224">
        <v>101744</v>
      </c>
      <c r="T40">
        <v>99307</v>
      </c>
      <c r="U40">
        <v>95694</v>
      </c>
      <c r="Y40" s="229" t="s">
        <v>269</v>
      </c>
      <c r="Z40" s="518">
        <f>Z38*Z39</f>
        <v>2118.8571428571431</v>
      </c>
      <c r="AA40" s="218"/>
    </row>
    <row r="41" spans="1:27" x14ac:dyDescent="0.25">
      <c r="A41" s="227" t="s">
        <v>86</v>
      </c>
      <c r="B41" s="226" t="s">
        <v>76</v>
      </c>
      <c r="C41" s="263">
        <f>HLOOKUP($C$4,$R$14:$U$44,28,FALSE)</f>
        <v>101677</v>
      </c>
      <c r="D41" s="249">
        <f t="shared" si="4"/>
        <v>0</v>
      </c>
      <c r="E41" s="249">
        <f t="shared" si="5"/>
        <v>101677</v>
      </c>
      <c r="F41" s="249">
        <v>0</v>
      </c>
      <c r="G41" s="249">
        <f t="shared" si="0"/>
        <v>14501.55</v>
      </c>
      <c r="H41" s="250">
        <f t="shared" si="6"/>
        <v>508.38499999999999</v>
      </c>
      <c r="I41" s="249">
        <f t="shared" si="7"/>
        <v>24178.7906</v>
      </c>
      <c r="J41" s="251">
        <f t="shared" si="8"/>
        <v>140865.72560000001</v>
      </c>
      <c r="K41" s="587">
        <v>1560</v>
      </c>
      <c r="L41" s="496">
        <v>1</v>
      </c>
      <c r="M41" s="539">
        <f t="shared" si="2"/>
        <v>1560</v>
      </c>
      <c r="N41" s="543">
        <f t="shared" si="3"/>
        <v>90.298542051282055</v>
      </c>
      <c r="O41" s="535">
        <v>0.3</v>
      </c>
      <c r="P41" s="230">
        <v>0.6</v>
      </c>
      <c r="R41" s="238">
        <v>101677</v>
      </c>
      <c r="S41" s="224">
        <v>109849</v>
      </c>
      <c r="T41">
        <v>107412</v>
      </c>
      <c r="U41">
        <v>103799</v>
      </c>
      <c r="Y41" s="229"/>
      <c r="Z41" s="576"/>
      <c r="AA41" s="218"/>
    </row>
    <row r="42" spans="1:27" x14ac:dyDescent="0.25">
      <c r="A42" s="227">
        <v>9</v>
      </c>
      <c r="B42" s="226" t="s">
        <v>77</v>
      </c>
      <c r="C42" s="263">
        <f>HLOOKUP($C$4,$R$14:$U$44,29,FALSE)</f>
        <v>105385</v>
      </c>
      <c r="D42" s="249">
        <f t="shared" si="4"/>
        <v>0</v>
      </c>
      <c r="E42" s="249">
        <f t="shared" si="5"/>
        <v>105385</v>
      </c>
      <c r="F42" s="249">
        <v>0</v>
      </c>
      <c r="G42" s="249">
        <f t="shared" si="0"/>
        <v>15057.75</v>
      </c>
      <c r="H42" s="250">
        <f t="shared" si="6"/>
        <v>526.92499999999995</v>
      </c>
      <c r="I42" s="249">
        <f t="shared" si="7"/>
        <v>25060.553</v>
      </c>
      <c r="J42" s="251">
        <f t="shared" si="8"/>
        <v>146030.228</v>
      </c>
      <c r="K42" s="587">
        <v>1560</v>
      </c>
      <c r="L42" s="496">
        <v>1</v>
      </c>
      <c r="M42" s="539">
        <f t="shared" si="2"/>
        <v>1560</v>
      </c>
      <c r="N42" s="543" t="e">
        <f>#REF!/M42</f>
        <v>#REF!</v>
      </c>
      <c r="O42" s="535">
        <v>0.3</v>
      </c>
      <c r="P42" s="230">
        <v>0.6</v>
      </c>
      <c r="R42" s="238">
        <v>105385</v>
      </c>
      <c r="S42" s="224">
        <v>113557</v>
      </c>
      <c r="T42">
        <v>111120</v>
      </c>
      <c r="U42">
        <v>107507</v>
      </c>
      <c r="Y42" s="229"/>
      <c r="Z42" s="577"/>
      <c r="AA42" s="218"/>
    </row>
    <row r="43" spans="1:27" x14ac:dyDescent="0.25">
      <c r="A43" s="227">
        <v>9</v>
      </c>
      <c r="B43" s="226" t="s">
        <v>78</v>
      </c>
      <c r="C43" s="263">
        <f>HLOOKUP($C$4,$R$14:$U$44,30,FALSE)</f>
        <v>111740</v>
      </c>
      <c r="D43" s="249">
        <f t="shared" si="4"/>
        <v>0</v>
      </c>
      <c r="E43" s="249">
        <f t="shared" si="5"/>
        <v>111740</v>
      </c>
      <c r="F43" s="249">
        <v>0</v>
      </c>
      <c r="G43" s="249">
        <f t="shared" si="0"/>
        <v>16011</v>
      </c>
      <c r="H43" s="250">
        <f t="shared" si="6"/>
        <v>558.70000000000005</v>
      </c>
      <c r="I43" s="249">
        <f t="shared" si="7"/>
        <v>26571.772000000001</v>
      </c>
      <c r="J43" s="251">
        <f t="shared" si="8"/>
        <v>154881.47200000001</v>
      </c>
      <c r="K43" s="587">
        <v>1560</v>
      </c>
      <c r="L43" s="496">
        <v>1</v>
      </c>
      <c r="M43" s="539">
        <f t="shared" si="2"/>
        <v>1560</v>
      </c>
      <c r="N43" s="543">
        <f>J42/M43</f>
        <v>93.60912051282051</v>
      </c>
      <c r="O43" s="535">
        <v>0.3</v>
      </c>
      <c r="P43" s="230">
        <v>0.6</v>
      </c>
      <c r="R43" s="238">
        <v>111740</v>
      </c>
      <c r="S43" s="224">
        <v>119912</v>
      </c>
      <c r="T43">
        <v>117475</v>
      </c>
      <c r="U43">
        <v>113862</v>
      </c>
      <c r="Y43" s="220"/>
      <c r="Z43" s="221"/>
      <c r="AA43" s="222"/>
    </row>
    <row r="44" spans="1:27" x14ac:dyDescent="0.25">
      <c r="A44" s="227">
        <v>9</v>
      </c>
      <c r="B44" s="226" t="s">
        <v>79</v>
      </c>
      <c r="C44" s="263">
        <f>HLOOKUP($C$4,$R$14:$U$44,31,FALSE)</f>
        <v>121271</v>
      </c>
      <c r="D44" s="249">
        <f>C44*$C$11</f>
        <v>0</v>
      </c>
      <c r="E44" s="249">
        <f t="shared" si="5"/>
        <v>121271</v>
      </c>
      <c r="F44" s="249">
        <v>0</v>
      </c>
      <c r="G44" s="249">
        <f t="shared" si="0"/>
        <v>17440.649999999998</v>
      </c>
      <c r="H44" s="250">
        <f t="shared" si="6"/>
        <v>606.35500000000002</v>
      </c>
      <c r="I44" s="249">
        <f t="shared" si="7"/>
        <v>28838.2438</v>
      </c>
      <c r="J44" s="251">
        <f t="shared" si="8"/>
        <v>168156.2488</v>
      </c>
      <c r="K44" s="587">
        <v>1560</v>
      </c>
      <c r="L44" s="496">
        <v>1</v>
      </c>
      <c r="M44" s="539">
        <f t="shared" si="2"/>
        <v>1560</v>
      </c>
      <c r="N44" s="543">
        <f>J43/M44</f>
        <v>99.282994871794884</v>
      </c>
      <c r="O44" s="535">
        <v>0.3</v>
      </c>
      <c r="P44" s="230">
        <v>0.6</v>
      </c>
      <c r="R44" s="238">
        <v>121271</v>
      </c>
      <c r="S44" s="224">
        <v>129443</v>
      </c>
      <c r="T44">
        <v>127006</v>
      </c>
      <c r="U44">
        <v>123393</v>
      </c>
    </row>
    <row r="45" spans="1:27" x14ac:dyDescent="0.25">
      <c r="A45" s="227" t="s">
        <v>87</v>
      </c>
      <c r="B45" s="216" t="s">
        <v>80</v>
      </c>
      <c r="C45" s="500">
        <v>105504</v>
      </c>
      <c r="D45" s="249">
        <f t="shared" ref="D45:D52" si="9">C45*$C$12</f>
        <v>0</v>
      </c>
      <c r="E45" s="249">
        <f t="shared" si="5"/>
        <v>105504</v>
      </c>
      <c r="F45" s="263">
        <v>0</v>
      </c>
      <c r="G45" s="249">
        <f t="shared" si="0"/>
        <v>15075.599999999999</v>
      </c>
      <c r="H45" s="250">
        <f t="shared" si="6"/>
        <v>527.52</v>
      </c>
      <c r="I45" s="249">
        <f t="shared" si="7"/>
        <v>25088.851200000001</v>
      </c>
      <c r="J45" s="251">
        <f t="shared" si="8"/>
        <v>146195.9712</v>
      </c>
      <c r="K45" s="587">
        <v>1376</v>
      </c>
      <c r="L45" s="496">
        <v>1</v>
      </c>
      <c r="M45" s="539">
        <f t="shared" si="2"/>
        <v>1376</v>
      </c>
      <c r="N45" s="543">
        <f>J44/M45</f>
        <v>122.2065761627907</v>
      </c>
      <c r="O45" s="536">
        <v>0</v>
      </c>
      <c r="P45" s="231">
        <v>0</v>
      </c>
      <c r="T45"/>
      <c r="U45"/>
    </row>
    <row r="46" spans="1:27" x14ac:dyDescent="0.25">
      <c r="A46" s="227" t="s">
        <v>87</v>
      </c>
      <c r="B46" s="216" t="s">
        <v>81</v>
      </c>
      <c r="C46" s="500">
        <f>(4*114894+6*126018)/10</f>
        <v>121568.4</v>
      </c>
      <c r="D46" s="249">
        <f t="shared" si="9"/>
        <v>0</v>
      </c>
      <c r="E46" s="249">
        <f t="shared" si="5"/>
        <v>121568.4</v>
      </c>
      <c r="F46" s="263">
        <v>0</v>
      </c>
      <c r="G46" s="249">
        <f t="shared" si="0"/>
        <v>17485.259999999998</v>
      </c>
      <c r="H46" s="250">
        <f t="shared" si="6"/>
        <v>607.84199999999998</v>
      </c>
      <c r="I46" s="515">
        <f t="shared" si="7"/>
        <v>28908.965520000002</v>
      </c>
      <c r="J46" s="251">
        <f t="shared" si="8"/>
        <v>168570.46752000001</v>
      </c>
      <c r="K46" s="586">
        <v>1376</v>
      </c>
      <c r="L46" s="496">
        <v>1</v>
      </c>
      <c r="M46" s="539">
        <f t="shared" si="2"/>
        <v>1376</v>
      </c>
      <c r="N46" s="543">
        <f>J45/M46</f>
        <v>106.24707209302325</v>
      </c>
      <c r="O46" s="536">
        <v>0</v>
      </c>
      <c r="P46" s="231">
        <v>0</v>
      </c>
      <c r="T46"/>
      <c r="U46"/>
    </row>
    <row r="47" spans="1:27" x14ac:dyDescent="0.25">
      <c r="A47" s="505" t="s">
        <v>87</v>
      </c>
      <c r="B47" s="506" t="s">
        <v>82</v>
      </c>
      <c r="C47" s="507">
        <v>139882</v>
      </c>
      <c r="D47" s="508">
        <f t="shared" si="9"/>
        <v>0</v>
      </c>
      <c r="E47" s="509">
        <f t="shared" si="5"/>
        <v>139882</v>
      </c>
      <c r="F47" s="263">
        <v>0</v>
      </c>
      <c r="G47" s="249">
        <f t="shared" si="0"/>
        <v>20232.3</v>
      </c>
      <c r="H47" s="510">
        <f t="shared" si="6"/>
        <v>699.41</v>
      </c>
      <c r="I47" s="229">
        <f t="shared" si="7"/>
        <v>33263.939600000005</v>
      </c>
      <c r="J47" s="251">
        <f t="shared" si="8"/>
        <v>194077.6496</v>
      </c>
      <c r="K47" s="585">
        <v>1376</v>
      </c>
      <c r="L47" s="584">
        <v>1</v>
      </c>
      <c r="M47" s="540">
        <f t="shared" si="2"/>
        <v>1376</v>
      </c>
      <c r="N47" s="544">
        <f t="shared" ref="N47:N52" si="10">J47/M47</f>
        <v>141.04480348837208</v>
      </c>
      <c r="O47" s="537">
        <v>0</v>
      </c>
      <c r="P47" s="521">
        <v>0</v>
      </c>
      <c r="R47" t="s">
        <v>287</v>
      </c>
      <c r="S47" t="s">
        <v>273</v>
      </c>
      <c r="T47" t="s">
        <v>274</v>
      </c>
      <c r="U47" s="527" t="s">
        <v>277</v>
      </c>
      <c r="V47" t="s">
        <v>276</v>
      </c>
    </row>
    <row r="48" spans="1:27" x14ac:dyDescent="0.25">
      <c r="A48" s="511" t="s">
        <v>258</v>
      </c>
      <c r="B48" s="511" t="s">
        <v>258</v>
      </c>
      <c r="C48" s="528">
        <f>HLOOKUP($C$5,$R$47:$T$52,2,FALSE)</f>
        <v>36616</v>
      </c>
      <c r="D48" s="512">
        <f t="shared" si="9"/>
        <v>0</v>
      </c>
      <c r="E48" s="513">
        <f t="shared" si="5"/>
        <v>36616</v>
      </c>
      <c r="F48" s="263">
        <f>HLOOKUP($C$6,U$47:V$52,2,FALSE)</f>
        <v>0</v>
      </c>
      <c r="G48" s="249">
        <f t="shared" si="0"/>
        <v>4742.3999999999996</v>
      </c>
      <c r="H48" s="514">
        <f>(E48+F48)*$C$10</f>
        <v>183.08</v>
      </c>
      <c r="I48" s="513">
        <f t="shared" ref="I48:I52" si="11">E48*$C$9</f>
        <v>8707.2848000000013</v>
      </c>
      <c r="J48" s="251">
        <f t="shared" si="1"/>
        <v>50248.764800000004</v>
      </c>
      <c r="K48" s="583">
        <f>Z40</f>
        <v>2118.8571428571431</v>
      </c>
      <c r="L48" s="584">
        <v>0.8</v>
      </c>
      <c r="M48" s="540">
        <f t="shared" si="2"/>
        <v>1695.0857142857146</v>
      </c>
      <c r="N48" s="544">
        <f t="shared" si="10"/>
        <v>29.643789913700104</v>
      </c>
      <c r="O48" s="537">
        <v>0</v>
      </c>
      <c r="P48" s="520">
        <v>0</v>
      </c>
      <c r="R48" s="525">
        <v>36616</v>
      </c>
      <c r="S48" s="238">
        <f>R48+2162</f>
        <v>38778</v>
      </c>
      <c r="T48" s="113">
        <f>R48+149</f>
        <v>36765</v>
      </c>
      <c r="U48" s="113">
        <v>2930</v>
      </c>
      <c r="V48">
        <v>0</v>
      </c>
    </row>
    <row r="49" spans="1:22" x14ac:dyDescent="0.25">
      <c r="A49" s="511" t="s">
        <v>259</v>
      </c>
      <c r="B49" s="511" t="s">
        <v>259</v>
      </c>
      <c r="C49" s="263">
        <f>HLOOKUP($C$5,$R$47:$T$52,3,FALSE)</f>
        <v>42008</v>
      </c>
      <c r="D49" s="512">
        <f t="shared" si="9"/>
        <v>0</v>
      </c>
      <c r="E49" s="513">
        <f t="shared" si="5"/>
        <v>42008</v>
      </c>
      <c r="F49" s="263">
        <f>HLOOKUP($C$6,U$47:V$52,3,FALSE)</f>
        <v>0</v>
      </c>
      <c r="G49" s="249">
        <f t="shared" si="0"/>
        <v>5551.2</v>
      </c>
      <c r="H49" s="514">
        <f t="shared" ref="H49:H52" si="12">(E49+F49)*$C$10</f>
        <v>210.04</v>
      </c>
      <c r="I49" s="513">
        <f t="shared" si="11"/>
        <v>9989.5024000000012</v>
      </c>
      <c r="J49" s="251">
        <f t="shared" si="1"/>
        <v>57758.742400000003</v>
      </c>
      <c r="K49" s="583">
        <f>Z40</f>
        <v>2118.8571428571431</v>
      </c>
      <c r="L49" s="584">
        <v>0.8</v>
      </c>
      <c r="M49" s="540">
        <f t="shared" si="2"/>
        <v>1695.0857142857146</v>
      </c>
      <c r="N49" s="544">
        <f t="shared" si="10"/>
        <v>34.074231121898592</v>
      </c>
      <c r="O49" s="537">
        <v>0</v>
      </c>
      <c r="P49" s="520">
        <v>0</v>
      </c>
      <c r="R49" s="525">
        <v>42008</v>
      </c>
      <c r="S49" s="238">
        <f t="shared" ref="S49:S52" si="13">R49+2162</f>
        <v>44170</v>
      </c>
      <c r="T49" s="113">
        <f t="shared" ref="T49:T52" si="14">R49+149</f>
        <v>42157</v>
      </c>
      <c r="U49" s="113">
        <v>3361</v>
      </c>
      <c r="V49">
        <v>0</v>
      </c>
    </row>
    <row r="50" spans="1:22" x14ac:dyDescent="0.25">
      <c r="A50" s="511" t="s">
        <v>260</v>
      </c>
      <c r="B50" s="511" t="s">
        <v>260</v>
      </c>
      <c r="C50" s="263">
        <f>HLOOKUP($C$5,$R$47:$T$52,4,FALSE)</f>
        <v>49909</v>
      </c>
      <c r="D50" s="512">
        <f t="shared" si="9"/>
        <v>0</v>
      </c>
      <c r="E50" s="513">
        <f t="shared" si="5"/>
        <v>49909</v>
      </c>
      <c r="F50" s="263">
        <f>HLOOKUP($C$6,U$47:V$52,4,FALSE)</f>
        <v>0</v>
      </c>
      <c r="G50" s="249">
        <f t="shared" si="0"/>
        <v>6736.3499999999995</v>
      </c>
      <c r="H50" s="514">
        <f t="shared" si="12"/>
        <v>249.54500000000002</v>
      </c>
      <c r="I50" s="513">
        <f t="shared" si="11"/>
        <v>11868.360200000001</v>
      </c>
      <c r="J50" s="251">
        <f t="shared" si="1"/>
        <v>68763.2552</v>
      </c>
      <c r="K50" s="583">
        <f>Z40</f>
        <v>2118.8571428571431</v>
      </c>
      <c r="L50" s="584">
        <v>0.8</v>
      </c>
      <c r="M50" s="540">
        <f t="shared" si="2"/>
        <v>1695.0857142857146</v>
      </c>
      <c r="N50" s="544">
        <f t="shared" si="10"/>
        <v>40.566240763214665</v>
      </c>
      <c r="O50" s="537">
        <v>0</v>
      </c>
      <c r="P50" s="520">
        <v>0</v>
      </c>
      <c r="R50" s="525">
        <v>49909</v>
      </c>
      <c r="S50" s="238">
        <f t="shared" si="13"/>
        <v>52071</v>
      </c>
      <c r="T50" s="113">
        <f t="shared" si="14"/>
        <v>50058</v>
      </c>
      <c r="U50" s="113">
        <v>3993</v>
      </c>
      <c r="V50">
        <v>0</v>
      </c>
    </row>
    <row r="51" spans="1:22" x14ac:dyDescent="0.25">
      <c r="A51" s="511" t="s">
        <v>262</v>
      </c>
      <c r="B51" s="511" t="s">
        <v>262</v>
      </c>
      <c r="C51" s="263">
        <f>HLOOKUP($C$5,$R$47:$T$52,5,FALSE)</f>
        <v>61825</v>
      </c>
      <c r="D51" s="512">
        <f t="shared" si="9"/>
        <v>0</v>
      </c>
      <c r="E51" s="513">
        <f t="shared" si="5"/>
        <v>61825</v>
      </c>
      <c r="F51" s="263">
        <f>HLOOKUP($C$6,U$47:V$52,5,FALSE)</f>
        <v>0</v>
      </c>
      <c r="G51" s="249">
        <f t="shared" si="0"/>
        <v>8523.75</v>
      </c>
      <c r="H51" s="514">
        <f t="shared" si="12"/>
        <v>309.125</v>
      </c>
      <c r="I51" s="513">
        <f t="shared" si="11"/>
        <v>14701.985000000001</v>
      </c>
      <c r="J51" s="251">
        <f t="shared" si="1"/>
        <v>85359.86</v>
      </c>
      <c r="K51" s="583">
        <f>Z40</f>
        <v>2118.8571428571431</v>
      </c>
      <c r="L51" s="584">
        <v>0.8</v>
      </c>
      <c r="M51" s="540">
        <f t="shared" si="2"/>
        <v>1695.0857142857146</v>
      </c>
      <c r="N51" s="544">
        <f t="shared" si="10"/>
        <v>50.357252899136988</v>
      </c>
      <c r="O51" s="536">
        <v>0</v>
      </c>
      <c r="P51" s="529">
        <v>0</v>
      </c>
      <c r="R51" s="525">
        <v>61825</v>
      </c>
      <c r="S51" s="238">
        <f t="shared" si="13"/>
        <v>63987</v>
      </c>
      <c r="T51" s="113">
        <f t="shared" si="14"/>
        <v>61974</v>
      </c>
      <c r="U51" s="113">
        <v>4946</v>
      </c>
      <c r="V51">
        <v>0</v>
      </c>
    </row>
    <row r="52" spans="1:22" ht="15.75" thickBot="1" x14ac:dyDescent="0.3">
      <c r="A52" s="511" t="s">
        <v>261</v>
      </c>
      <c r="B52" s="511" t="s">
        <v>261</v>
      </c>
      <c r="C52" s="263">
        <f>HLOOKUP($C$5,$R$47:$T$52,6,FALSE)</f>
        <v>70425</v>
      </c>
      <c r="D52" s="512">
        <f t="shared" si="9"/>
        <v>0</v>
      </c>
      <c r="E52" s="513">
        <f t="shared" si="5"/>
        <v>70425</v>
      </c>
      <c r="F52" s="263">
        <f>HLOOKUP($C$6,U$47:V$52,6,FALSE)</f>
        <v>0</v>
      </c>
      <c r="G52" s="249">
        <f t="shared" si="0"/>
        <v>9813.75</v>
      </c>
      <c r="H52" s="514">
        <f t="shared" si="12"/>
        <v>352.125</v>
      </c>
      <c r="I52" s="513">
        <f t="shared" si="11"/>
        <v>16747.065000000002</v>
      </c>
      <c r="J52" s="251">
        <f t="shared" si="1"/>
        <v>97337.94</v>
      </c>
      <c r="K52" s="522">
        <f>Z40</f>
        <v>2118.8571428571431</v>
      </c>
      <c r="L52" s="582">
        <v>0.8</v>
      </c>
      <c r="M52" s="541">
        <f t="shared" si="2"/>
        <v>1695.0857142857146</v>
      </c>
      <c r="N52" s="545">
        <f t="shared" si="10"/>
        <v>57.423609425566333</v>
      </c>
      <c r="O52" s="536">
        <v>0</v>
      </c>
      <c r="P52" s="529">
        <v>0</v>
      </c>
      <c r="R52" s="525">
        <v>70425</v>
      </c>
      <c r="S52" s="238">
        <f t="shared" si="13"/>
        <v>72587</v>
      </c>
      <c r="T52" s="113">
        <f t="shared" si="14"/>
        <v>70574</v>
      </c>
      <c r="U52" s="113">
        <v>5634</v>
      </c>
      <c r="V52">
        <v>0</v>
      </c>
    </row>
  </sheetData>
  <sheetProtection algorithmName="SHA-512" hashValue="IixV73V7kMUZ1PJJcLzmv8haRz4Hl2BUbxbJvoeqUwiR85VtaiGwvAxIV0h1TBcFHZnIeyaEThjwTOrOiPJfLQ==" saltValue="WKmsvUsG+23ZS6U2UMs+9w==" spinCount="100000" sheet="1" objects="1" scenarios="1"/>
  <dataValidations count="3">
    <dataValidation type="list" allowBlank="1" showInputMessage="1" showErrorMessage="1" sqref="C4" xr:uid="{80AD7E3C-9F4C-4408-B62C-32E1F8013791}">
      <formula1>$V$17:$V$20</formula1>
    </dataValidation>
    <dataValidation type="list" allowBlank="1" showInputMessage="1" showErrorMessage="1" sqref="C5" xr:uid="{91C5151F-68FB-4F3E-A887-99A0A0C53648}">
      <formula1>$V$21:$V$23</formula1>
    </dataValidation>
    <dataValidation type="list" allowBlank="1" showInputMessage="1" showErrorMessage="1" sqref="C6 U47" xr:uid="{174DB1C4-4C18-4F71-A3DB-B67061A4C8AA}">
      <formula1>$V$24:$V$25</formula1>
    </dataValidation>
  </dataValidations>
  <pageMargins left="0.7" right="0.7" top="0.75" bottom="0.75" header="0.3" footer="0.3"/>
  <ignoredErrors>
    <ignoredError sqref="C15:C44 C48:C53"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30"/>
  <sheetViews>
    <sheetView showGridLines="0" zoomScale="80" zoomScaleNormal="80" zoomScaleSheetLayoutView="100" workbookViewId="0"/>
  </sheetViews>
  <sheetFormatPr defaultColWidth="9.140625" defaultRowHeight="14.25" x14ac:dyDescent="0.2"/>
  <cols>
    <col min="1" max="1" width="126.140625" style="13" customWidth="1"/>
    <col min="2" max="2" width="30" style="13" customWidth="1"/>
    <col min="3" max="3" width="26.5703125" style="13" customWidth="1"/>
    <col min="4" max="4" width="24.28515625" style="13" customWidth="1"/>
    <col min="5" max="5" width="3.7109375" style="13" customWidth="1"/>
    <col min="6" max="6" width="34.28515625" style="13" customWidth="1"/>
    <col min="7" max="16384" width="9.140625" style="13"/>
  </cols>
  <sheetData>
    <row r="1" spans="1:5" s="1" customFormat="1" ht="35.1" customHeight="1" x14ac:dyDescent="0.2">
      <c r="A1" s="16" t="s">
        <v>2</v>
      </c>
      <c r="B1" s="31" t="s">
        <v>0</v>
      </c>
      <c r="C1" s="31" t="s">
        <v>0</v>
      </c>
      <c r="D1" s="31" t="s">
        <v>0</v>
      </c>
      <c r="E1" s="31" t="s">
        <v>0</v>
      </c>
    </row>
    <row r="2" spans="1:5" s="1" customFormat="1" ht="15" x14ac:dyDescent="0.2">
      <c r="A2" s="32" t="s">
        <v>0</v>
      </c>
      <c r="B2" s="33" t="s">
        <v>0</v>
      </c>
      <c r="C2" s="33" t="s">
        <v>0</v>
      </c>
      <c r="D2" s="33" t="s">
        <v>0</v>
      </c>
      <c r="E2" s="33" t="s">
        <v>0</v>
      </c>
    </row>
    <row r="3" spans="1:5" s="1" customFormat="1" ht="43.5" x14ac:dyDescent="0.2">
      <c r="A3" s="10" t="s">
        <v>10</v>
      </c>
      <c r="B3" s="31" t="s">
        <v>0</v>
      </c>
      <c r="C3" s="31" t="s">
        <v>0</v>
      </c>
      <c r="D3" s="31" t="s">
        <v>0</v>
      </c>
      <c r="E3" s="31" t="s">
        <v>0</v>
      </c>
    </row>
    <row r="4" spans="1:5" s="1" customFormat="1" ht="15" x14ac:dyDescent="0.2">
      <c r="A4" s="32" t="s">
        <v>0</v>
      </c>
      <c r="B4" s="33" t="s">
        <v>0</v>
      </c>
      <c r="C4" s="33" t="s">
        <v>0</v>
      </c>
      <c r="D4" s="33" t="s">
        <v>0</v>
      </c>
      <c r="E4" s="33" t="s">
        <v>0</v>
      </c>
    </row>
    <row r="5" spans="1:5" s="1" customFormat="1" ht="15" x14ac:dyDescent="0.2">
      <c r="A5" s="499" t="s">
        <v>253</v>
      </c>
      <c r="B5" s="31" t="s">
        <v>0</v>
      </c>
      <c r="C5" s="31" t="s">
        <v>0</v>
      </c>
      <c r="D5" s="31" t="s">
        <v>0</v>
      </c>
      <c r="E5" s="31" t="s">
        <v>0</v>
      </c>
    </row>
    <row r="6" spans="1:5" s="1" customFormat="1" ht="15" x14ac:dyDescent="0.2">
      <c r="A6" s="32" t="s">
        <v>0</v>
      </c>
      <c r="B6" s="33" t="s">
        <v>0</v>
      </c>
      <c r="C6" s="33" t="s">
        <v>0</v>
      </c>
      <c r="D6" s="33" t="s">
        <v>0</v>
      </c>
      <c r="E6" s="33" t="s">
        <v>0</v>
      </c>
    </row>
    <row r="7" spans="1:5" s="53" customFormat="1" ht="180.6" customHeight="1" x14ac:dyDescent="0.25">
      <c r="A7" s="12" t="s">
        <v>286</v>
      </c>
      <c r="B7" s="30" t="s">
        <v>0</v>
      </c>
      <c r="C7" s="30" t="s">
        <v>0</v>
      </c>
      <c r="D7" s="30" t="s">
        <v>0</v>
      </c>
      <c r="E7" s="30" t="s">
        <v>0</v>
      </c>
    </row>
    <row r="8" spans="1:5" ht="30" customHeight="1" x14ac:dyDescent="0.2">
      <c r="A8" s="32" t="s">
        <v>240</v>
      </c>
      <c r="B8" s="33" t="s">
        <v>0</v>
      </c>
      <c r="C8" s="33" t="s">
        <v>0</v>
      </c>
      <c r="D8" s="33" t="s">
        <v>0</v>
      </c>
      <c r="E8" s="33" t="s">
        <v>0</v>
      </c>
    </row>
    <row r="9" spans="1:5" s="17" customFormat="1" ht="113.25" customHeight="1" x14ac:dyDescent="0.25">
      <c r="A9" s="12" t="s">
        <v>252</v>
      </c>
      <c r="B9" s="30" t="s">
        <v>0</v>
      </c>
      <c r="C9" s="30" t="s">
        <v>0</v>
      </c>
      <c r="D9" s="30" t="s">
        <v>0</v>
      </c>
      <c r="E9" s="30" t="s">
        <v>0</v>
      </c>
    </row>
    <row r="10" spans="1:5" s="17" customFormat="1" ht="30.95" customHeight="1" x14ac:dyDescent="0.25">
      <c r="A10" s="388"/>
      <c r="B10" s="30"/>
      <c r="C10" s="30"/>
      <c r="D10" s="30"/>
      <c r="E10" s="30"/>
    </row>
    <row r="11" spans="1:5" s="17" customFormat="1" ht="71.650000000000006" customHeight="1" x14ac:dyDescent="0.2">
      <c r="A11" s="463" t="s">
        <v>241</v>
      </c>
      <c r="B11" s="30"/>
      <c r="C11" s="33" t="s">
        <v>0</v>
      </c>
      <c r="D11" s="30"/>
      <c r="E11" s="30"/>
    </row>
    <row r="12" spans="1:5" s="17" customFormat="1" ht="30.95" customHeight="1" x14ac:dyDescent="0.25">
      <c r="A12" s="388"/>
      <c r="B12" s="30"/>
      <c r="C12" s="30"/>
      <c r="D12" s="30"/>
      <c r="E12" s="30"/>
    </row>
    <row r="13" spans="1:5" s="17" customFormat="1" ht="71.650000000000006" customHeight="1" x14ac:dyDescent="0.2">
      <c r="A13" s="463" t="s">
        <v>242</v>
      </c>
      <c r="B13" s="30"/>
      <c r="C13" s="33" t="s">
        <v>0</v>
      </c>
      <c r="D13" s="30"/>
      <c r="E13" s="30"/>
    </row>
    <row r="14" spans="1:5" ht="30" customHeight="1" x14ac:dyDescent="0.2">
      <c r="A14" s="32" t="s">
        <v>0</v>
      </c>
      <c r="B14" s="33" t="s">
        <v>0</v>
      </c>
      <c r="C14" s="31" t="s">
        <v>0</v>
      </c>
      <c r="D14" s="33" t="s">
        <v>0</v>
      </c>
      <c r="E14" s="33" t="s">
        <v>0</v>
      </c>
    </row>
    <row r="15" spans="1:5" s="17" customFormat="1" ht="71.650000000000006" customHeight="1" x14ac:dyDescent="0.2">
      <c r="A15" s="463" t="s">
        <v>285</v>
      </c>
      <c r="B15" s="30"/>
      <c r="C15" s="33" t="s">
        <v>0</v>
      </c>
      <c r="D15" s="30"/>
      <c r="E15" s="30"/>
    </row>
    <row r="16" spans="1:5" s="17" customFormat="1" ht="71.650000000000006" customHeight="1" x14ac:dyDescent="0.2">
      <c r="A16" s="498"/>
      <c r="B16" s="30"/>
      <c r="C16" s="33"/>
      <c r="D16" s="30"/>
      <c r="E16" s="30"/>
    </row>
    <row r="17" spans="1:5" ht="111" customHeight="1" x14ac:dyDescent="0.2">
      <c r="A17" s="204" t="s">
        <v>248</v>
      </c>
      <c r="B17" s="31" t="s">
        <v>0</v>
      </c>
      <c r="C17" s="31" t="s">
        <v>0</v>
      </c>
      <c r="D17" s="31" t="s">
        <v>0</v>
      </c>
      <c r="E17" s="31" t="s">
        <v>0</v>
      </c>
    </row>
    <row r="18" spans="1:5" ht="15" x14ac:dyDescent="0.2">
      <c r="A18" s="32" t="s">
        <v>0</v>
      </c>
      <c r="B18" s="33" t="s">
        <v>0</v>
      </c>
      <c r="C18" s="33" t="s">
        <v>0</v>
      </c>
      <c r="D18" s="33" t="s">
        <v>0</v>
      </c>
      <c r="E18" s="33" t="s">
        <v>0</v>
      </c>
    </row>
    <row r="19" spans="1:5" ht="15" x14ac:dyDescent="0.2">
      <c r="A19" s="32" t="s">
        <v>0</v>
      </c>
      <c r="B19" s="33" t="s">
        <v>0</v>
      </c>
      <c r="C19" s="33" t="s">
        <v>0</v>
      </c>
      <c r="D19" s="33" t="s">
        <v>0</v>
      </c>
      <c r="E19" s="33" t="s">
        <v>0</v>
      </c>
    </row>
    <row r="20" spans="1:5" x14ac:dyDescent="0.2">
      <c r="A20" s="7" t="s">
        <v>6</v>
      </c>
      <c r="B20" s="31" t="s">
        <v>0</v>
      </c>
      <c r="C20" s="31" t="s">
        <v>0</v>
      </c>
      <c r="D20" s="31" t="s">
        <v>0</v>
      </c>
      <c r="E20" s="31" t="s">
        <v>0</v>
      </c>
    </row>
    <row r="21" spans="1:5" x14ac:dyDescent="0.2">
      <c r="A21" s="8" t="s">
        <v>5</v>
      </c>
      <c r="B21" s="31" t="s">
        <v>0</v>
      </c>
      <c r="C21" s="31" t="s">
        <v>0</v>
      </c>
      <c r="D21" s="31" t="s">
        <v>0</v>
      </c>
      <c r="E21" s="31" t="s">
        <v>0</v>
      </c>
    </row>
    <row r="22" spans="1:5" x14ac:dyDescent="0.2">
      <c r="A22" s="6" t="s">
        <v>3</v>
      </c>
      <c r="B22" s="31" t="s">
        <v>0</v>
      </c>
      <c r="C22" s="31" t="s">
        <v>0</v>
      </c>
      <c r="D22" s="31" t="s">
        <v>0</v>
      </c>
      <c r="E22" s="31" t="s">
        <v>0</v>
      </c>
    </row>
    <row r="23" spans="1:5" x14ac:dyDescent="0.2">
      <c r="A23" s="9" t="s">
        <v>7</v>
      </c>
      <c r="B23" s="31" t="s">
        <v>0</v>
      </c>
      <c r="C23" s="31" t="s">
        <v>0</v>
      </c>
      <c r="D23" s="31" t="s">
        <v>0</v>
      </c>
      <c r="E23" s="31" t="s">
        <v>0</v>
      </c>
    </row>
    <row r="24" spans="1:5" x14ac:dyDescent="0.2">
      <c r="A24" s="6" t="s">
        <v>4</v>
      </c>
      <c r="B24" s="31" t="s">
        <v>0</v>
      </c>
      <c r="C24" s="31" t="s">
        <v>0</v>
      </c>
      <c r="D24" s="31" t="s">
        <v>0</v>
      </c>
      <c r="E24" s="31" t="s">
        <v>0</v>
      </c>
    </row>
    <row r="25" spans="1:5" x14ac:dyDescent="0.2">
      <c r="A25" s="11" t="s">
        <v>8</v>
      </c>
      <c r="B25" s="31" t="s">
        <v>0</v>
      </c>
      <c r="C25" s="31" t="s">
        <v>0</v>
      </c>
      <c r="D25" s="31" t="s">
        <v>0</v>
      </c>
      <c r="E25" s="31" t="s">
        <v>0</v>
      </c>
    </row>
    <row r="26" spans="1:5" ht="15" x14ac:dyDescent="0.2">
      <c r="A26" s="32" t="s">
        <v>0</v>
      </c>
      <c r="B26" s="33" t="s">
        <v>0</v>
      </c>
      <c r="C26" s="33" t="s">
        <v>0</v>
      </c>
      <c r="D26" s="33" t="s">
        <v>0</v>
      </c>
      <c r="E26" s="33" t="s">
        <v>0</v>
      </c>
    </row>
    <row r="27" spans="1:5" s="17" customFormat="1" ht="30" customHeight="1" x14ac:dyDescent="0.2">
      <c r="A27" s="26" t="s">
        <v>254</v>
      </c>
      <c r="B27" s="31" t="s">
        <v>0</v>
      </c>
      <c r="C27" s="31" t="s">
        <v>0</v>
      </c>
      <c r="D27" s="31" t="s">
        <v>0</v>
      </c>
      <c r="E27" s="31" t="s">
        <v>0</v>
      </c>
    </row>
    <row r="28" spans="1:5" ht="15" x14ac:dyDescent="0.25">
      <c r="C28" s="18"/>
    </row>
    <row r="30" spans="1:5" x14ac:dyDescent="0.2">
      <c r="C30" s="17"/>
    </row>
  </sheetData>
  <sheetProtection algorithmName="SHA-512" hashValue="Qs8It9Um+offZIIwmDjG3RP3XCasP09FDws3Gu8/yCf54+MWDKtMzPv3yeH655J84ct+RIy5+6GaS1XPLoHsZw==" saltValue="+rPtUwKKU/W3K3FLCcaOlQ==" spinCount="100000" sheet="1" objects="1" scenarios="1"/>
  <hyperlinks>
    <hyperlink ref="A27" r:id="rId1" location="notice-of-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B1:BS120"/>
  <sheetViews>
    <sheetView showGridLines="0" zoomScale="80" zoomScaleNormal="80" workbookViewId="0"/>
  </sheetViews>
  <sheetFormatPr defaultColWidth="9.140625" defaultRowHeight="14.25" x14ac:dyDescent="0.2"/>
  <cols>
    <col min="1" max="1" width="9.140625" style="2"/>
    <col min="2" max="2" width="68.28515625" style="2" customWidth="1"/>
    <col min="3" max="3" width="18.28515625" style="2" customWidth="1"/>
    <col min="4" max="4" width="18.5703125" style="2" customWidth="1"/>
    <col min="5" max="5" width="16.85546875" style="2" customWidth="1"/>
    <col min="6" max="6" width="15.7109375" style="2" customWidth="1"/>
    <col min="7" max="7" width="19.140625" style="2" customWidth="1"/>
    <col min="8" max="9" width="17.5703125" style="2" customWidth="1"/>
    <col min="10" max="10" width="17" style="2" customWidth="1"/>
    <col min="11" max="11" width="18.140625" style="2" customWidth="1"/>
    <col min="12" max="12" width="15.5703125" style="2" customWidth="1"/>
    <col min="13" max="13" width="17.5703125" style="2" customWidth="1"/>
    <col min="14" max="14" width="14.5703125" style="2" customWidth="1"/>
    <col min="15" max="15" width="18.85546875" style="2" customWidth="1"/>
    <col min="16" max="16" width="16.140625" style="2" customWidth="1"/>
    <col min="17" max="16384" width="9.140625" style="2"/>
  </cols>
  <sheetData>
    <row r="1" spans="2:13" ht="51.95" customHeight="1" x14ac:dyDescent="0.2">
      <c r="B1" s="717" t="s">
        <v>21</v>
      </c>
      <c r="C1" s="717"/>
      <c r="D1" s="717"/>
      <c r="E1" s="33" t="s">
        <v>0</v>
      </c>
      <c r="F1" s="33" t="s">
        <v>0</v>
      </c>
      <c r="G1" s="33" t="s">
        <v>0</v>
      </c>
      <c r="H1" s="33" t="s">
        <v>0</v>
      </c>
      <c r="I1" s="33" t="s">
        <v>0</v>
      </c>
    </row>
    <row r="2" spans="2:13" ht="30" customHeight="1" x14ac:dyDescent="0.2">
      <c r="B2" s="28" t="s">
        <v>1</v>
      </c>
      <c r="C2" s="54" t="s">
        <v>0</v>
      </c>
      <c r="D2" s="55" t="s">
        <v>0</v>
      </c>
      <c r="E2" s="55" t="s">
        <v>0</v>
      </c>
      <c r="F2" s="33" t="s">
        <v>0</v>
      </c>
      <c r="G2" s="31" t="s">
        <v>0</v>
      </c>
      <c r="H2" s="31" t="s">
        <v>0</v>
      </c>
      <c r="I2" s="31" t="s">
        <v>0</v>
      </c>
      <c r="J2" s="31" t="s">
        <v>0</v>
      </c>
      <c r="K2" s="31" t="s">
        <v>0</v>
      </c>
      <c r="L2" s="31" t="s">
        <v>0</v>
      </c>
      <c r="M2" s="31" t="s">
        <v>0</v>
      </c>
    </row>
    <row r="3" spans="2:13" ht="21.75" customHeight="1" x14ac:dyDescent="0.2">
      <c r="B3" s="68"/>
      <c r="C3" s="55"/>
      <c r="D3" s="55"/>
      <c r="E3" s="55"/>
      <c r="F3" s="33"/>
      <c r="G3" s="31"/>
      <c r="H3" s="31"/>
      <c r="I3" s="31"/>
    </row>
    <row r="4" spans="2:13" s="99" customFormat="1" ht="18" customHeight="1" x14ac:dyDescent="0.25">
      <c r="B4" s="108" t="s">
        <v>239</v>
      </c>
      <c r="C4" s="97"/>
      <c r="D4" s="97"/>
      <c r="E4" s="97"/>
      <c r="F4" s="98"/>
    </row>
    <row r="5" spans="2:13" ht="21.75" customHeight="1" thickBot="1" x14ac:dyDescent="0.25">
      <c r="B5" s="311"/>
      <c r="C5" s="164"/>
      <c r="D5" s="27"/>
      <c r="E5" s="31"/>
      <c r="F5" s="31"/>
      <c r="G5" s="31"/>
      <c r="H5" s="31"/>
      <c r="I5" s="31"/>
      <c r="J5" s="31"/>
      <c r="K5" s="31"/>
      <c r="L5" s="31"/>
      <c r="M5" s="31"/>
    </row>
    <row r="6" spans="2:13" ht="67.5" customHeight="1" thickBot="1" x14ac:dyDescent="0.3">
      <c r="B6" s="406"/>
      <c r="C6" s="404" t="s">
        <v>16</v>
      </c>
      <c r="D6" s="14"/>
      <c r="E6" s="56" t="s">
        <v>0</v>
      </c>
    </row>
    <row r="7" spans="2:13" s="20" customFormat="1" ht="30" customHeight="1" thickBot="1" x14ac:dyDescent="0.3">
      <c r="B7" s="405" t="s">
        <v>116</v>
      </c>
      <c r="C7" s="302">
        <v>0</v>
      </c>
      <c r="D7" s="20" t="s">
        <v>18</v>
      </c>
      <c r="E7" s="30"/>
    </row>
    <row r="8" spans="2:13" s="20" customFormat="1" ht="18.75" customHeight="1" x14ac:dyDescent="0.25">
      <c r="B8" s="269"/>
      <c r="C8" s="270"/>
      <c r="E8" s="30"/>
    </row>
    <row r="9" spans="2:13" s="20" customFormat="1" ht="30" customHeight="1" x14ac:dyDescent="0.25">
      <c r="B9" s="497" t="s">
        <v>278</v>
      </c>
      <c r="C9" s="270"/>
      <c r="E9" s="30"/>
    </row>
    <row r="10" spans="2:13" s="20" customFormat="1" ht="15.75" customHeight="1" thickBot="1" x14ac:dyDescent="0.3">
      <c r="B10" s="269"/>
      <c r="C10" s="270"/>
      <c r="E10" s="30"/>
    </row>
    <row r="11" spans="2:13" s="20" customFormat="1" ht="30" customHeight="1" thickBot="1" x14ac:dyDescent="0.3">
      <c r="B11" s="448" t="s">
        <v>183</v>
      </c>
      <c r="C11" s="270"/>
      <c r="E11" s="30"/>
    </row>
    <row r="12" spans="2:13" s="20" customFormat="1" x14ac:dyDescent="0.25">
      <c r="B12" s="530" t="s">
        <v>184</v>
      </c>
      <c r="C12" s="452">
        <v>0</v>
      </c>
      <c r="D12" s="449">
        <f>C$7*C12</f>
        <v>0</v>
      </c>
      <c r="E12" s="20" t="s">
        <v>18</v>
      </c>
    </row>
    <row r="13" spans="2:13" s="20" customFormat="1" x14ac:dyDescent="0.25">
      <c r="B13" s="531" t="s">
        <v>185</v>
      </c>
      <c r="C13" s="453">
        <v>0</v>
      </c>
      <c r="D13" s="450">
        <f t="shared" ref="D13:D18" si="0">C$7*C13</f>
        <v>0</v>
      </c>
      <c r="E13" s="20" t="s">
        <v>18</v>
      </c>
    </row>
    <row r="14" spans="2:13" s="20" customFormat="1" x14ac:dyDescent="0.25">
      <c r="B14" s="532" t="s">
        <v>256</v>
      </c>
      <c r="C14" s="501">
        <v>0</v>
      </c>
      <c r="D14" s="450">
        <f t="shared" si="0"/>
        <v>0</v>
      </c>
      <c r="E14" s="20" t="s">
        <v>18</v>
      </c>
    </row>
    <row r="15" spans="2:13" s="20" customFormat="1" x14ac:dyDescent="0.25">
      <c r="B15" s="531" t="s">
        <v>186</v>
      </c>
      <c r="C15" s="453">
        <v>0</v>
      </c>
      <c r="D15" s="450">
        <f t="shared" si="0"/>
        <v>0</v>
      </c>
      <c r="E15" s="20" t="s">
        <v>18</v>
      </c>
    </row>
    <row r="16" spans="2:13" s="20" customFormat="1" x14ac:dyDescent="0.25">
      <c r="B16" s="531" t="s">
        <v>187</v>
      </c>
      <c r="C16" s="453">
        <v>0</v>
      </c>
      <c r="D16" s="450">
        <f t="shared" si="0"/>
        <v>0</v>
      </c>
      <c r="E16" s="20" t="s">
        <v>18</v>
      </c>
    </row>
    <row r="17" spans="2:15" s="20" customFormat="1" x14ac:dyDescent="0.25">
      <c r="B17" s="531" t="s">
        <v>188</v>
      </c>
      <c r="C17" s="453">
        <v>0</v>
      </c>
      <c r="D17" s="450">
        <f t="shared" si="0"/>
        <v>0</v>
      </c>
      <c r="E17" s="20" t="s">
        <v>18</v>
      </c>
    </row>
    <row r="18" spans="2:15" s="20" customFormat="1" ht="15" thickBot="1" x14ac:dyDescent="0.3">
      <c r="B18" s="533" t="s">
        <v>189</v>
      </c>
      <c r="C18" s="454">
        <v>0</v>
      </c>
      <c r="D18" s="451">
        <f t="shared" si="0"/>
        <v>0</v>
      </c>
      <c r="E18" s="20" t="s">
        <v>18</v>
      </c>
    </row>
    <row r="19" spans="2:15" s="20" customFormat="1" ht="15.75" thickBot="1" x14ac:dyDescent="0.3">
      <c r="B19" s="400"/>
      <c r="C19" s="710" t="str">
        <f>IF(SUM(C12:C18)&lt;&gt;100%,"Error",SUM(C12:C18))</f>
        <v>Error</v>
      </c>
      <c r="D19" s="711">
        <f>SUM(D12:D18)</f>
        <v>0</v>
      </c>
      <c r="E19" s="30"/>
    </row>
    <row r="20" spans="2:15" s="20" customFormat="1" ht="15" x14ac:dyDescent="0.25">
      <c r="B20" s="269"/>
      <c r="C20" s="271"/>
      <c r="E20" s="30"/>
    </row>
    <row r="21" spans="2:15" s="20" customFormat="1" ht="15.75" thickBot="1" x14ac:dyDescent="0.3">
      <c r="B21" s="269" t="s">
        <v>280</v>
      </c>
      <c r="C21" s="271"/>
      <c r="E21" s="30"/>
    </row>
    <row r="22" spans="2:15" s="20" customFormat="1" ht="15.75" thickBot="1" x14ac:dyDescent="0.3">
      <c r="B22" s="269"/>
      <c r="C22" s="392" t="s">
        <v>194</v>
      </c>
      <c r="D22" s="466"/>
      <c r="E22" s="394"/>
      <c r="F22" s="393"/>
      <c r="G22" s="393"/>
      <c r="H22" s="395"/>
      <c r="J22" s="392" t="s">
        <v>195</v>
      </c>
      <c r="K22" s="466"/>
      <c r="L22" s="393"/>
      <c r="M22" s="394"/>
      <c r="N22" s="393"/>
      <c r="O22" s="395"/>
    </row>
    <row r="23" spans="2:15" s="20" customFormat="1" ht="46.5" customHeight="1" thickBot="1" x14ac:dyDescent="0.3">
      <c r="B23" s="564" t="s">
        <v>190</v>
      </c>
      <c r="C23" s="447" t="s">
        <v>243</v>
      </c>
      <c r="D23" s="447" t="s">
        <v>244</v>
      </c>
      <c r="E23" s="590" t="s">
        <v>193</v>
      </c>
      <c r="F23" s="591" t="s">
        <v>91</v>
      </c>
      <c r="G23" s="591" t="s">
        <v>192</v>
      </c>
      <c r="H23" s="592" t="s">
        <v>138</v>
      </c>
      <c r="J23" s="484" t="s">
        <v>243</v>
      </c>
      <c r="K23" s="484" t="s">
        <v>244</v>
      </c>
      <c r="L23" s="590" t="s">
        <v>193</v>
      </c>
      <c r="M23" s="591" t="s">
        <v>91</v>
      </c>
      <c r="N23" s="591" t="s">
        <v>192</v>
      </c>
      <c r="O23" s="592" t="s">
        <v>138</v>
      </c>
    </row>
    <row r="24" spans="2:15" s="20" customFormat="1" x14ac:dyDescent="0.25">
      <c r="B24" s="530" t="s">
        <v>184</v>
      </c>
      <c r="C24" s="599">
        <v>0</v>
      </c>
      <c r="D24" s="599">
        <v>0</v>
      </c>
      <c r="E24" s="599">
        <v>0</v>
      </c>
      <c r="F24" s="599">
        <v>0</v>
      </c>
      <c r="G24" s="599">
        <v>0</v>
      </c>
      <c r="H24" s="600" t="str">
        <f t="shared" ref="H24:H30" si="1">IF(SUM(C24:G24)&lt;&gt;100%,"Error",SUM(C24:G24))</f>
        <v>Error</v>
      </c>
      <c r="J24" s="602">
        <f t="shared" ref="J24:N25" si="2">C24*$D12</f>
        <v>0</v>
      </c>
      <c r="K24" s="602">
        <f t="shared" si="2"/>
        <v>0</v>
      </c>
      <c r="L24" s="602">
        <f t="shared" si="2"/>
        <v>0</v>
      </c>
      <c r="M24" s="602">
        <f t="shared" si="2"/>
        <v>0</v>
      </c>
      <c r="N24" s="602">
        <f t="shared" si="2"/>
        <v>0</v>
      </c>
      <c r="O24" s="603">
        <f t="shared" ref="O24:O30" si="3">SUM(J24:N24)</f>
        <v>0</v>
      </c>
    </row>
    <row r="25" spans="2:15" s="20" customFormat="1" x14ac:dyDescent="0.25">
      <c r="B25" s="593" t="s">
        <v>185</v>
      </c>
      <c r="C25" s="599">
        <v>0</v>
      </c>
      <c r="D25" s="599">
        <v>0</v>
      </c>
      <c r="E25" s="599">
        <v>0</v>
      </c>
      <c r="F25" s="599">
        <v>0</v>
      </c>
      <c r="G25" s="599">
        <v>0</v>
      </c>
      <c r="H25" s="596" t="str">
        <f t="shared" si="1"/>
        <v>Error</v>
      </c>
      <c r="J25" s="604">
        <f t="shared" si="2"/>
        <v>0</v>
      </c>
      <c r="K25" s="604">
        <f t="shared" si="2"/>
        <v>0</v>
      </c>
      <c r="L25" s="604">
        <f t="shared" si="2"/>
        <v>0</v>
      </c>
      <c r="M25" s="604">
        <f t="shared" si="2"/>
        <v>0</v>
      </c>
      <c r="N25" s="604">
        <f t="shared" si="2"/>
        <v>0</v>
      </c>
      <c r="O25" s="605">
        <f t="shared" si="3"/>
        <v>0</v>
      </c>
    </row>
    <row r="26" spans="2:15" s="20" customFormat="1" x14ac:dyDescent="0.25">
      <c r="B26" s="593" t="s">
        <v>256</v>
      </c>
      <c r="C26" s="599">
        <v>0</v>
      </c>
      <c r="D26" s="599">
        <v>0</v>
      </c>
      <c r="E26" s="599">
        <v>0</v>
      </c>
      <c r="F26" s="599">
        <v>0</v>
      </c>
      <c r="G26" s="599">
        <v>0</v>
      </c>
      <c r="H26" s="596" t="str">
        <f t="shared" si="1"/>
        <v>Error</v>
      </c>
      <c r="J26" s="604">
        <f t="shared" ref="J26:N26" si="4">C26*$D14</f>
        <v>0</v>
      </c>
      <c r="K26" s="604">
        <f t="shared" si="4"/>
        <v>0</v>
      </c>
      <c r="L26" s="604">
        <f t="shared" si="4"/>
        <v>0</v>
      </c>
      <c r="M26" s="604">
        <f t="shared" si="4"/>
        <v>0</v>
      </c>
      <c r="N26" s="604">
        <f t="shared" si="4"/>
        <v>0</v>
      </c>
      <c r="O26" s="605">
        <f t="shared" si="3"/>
        <v>0</v>
      </c>
    </row>
    <row r="27" spans="2:15" s="20" customFormat="1" x14ac:dyDescent="0.25">
      <c r="B27" s="593" t="s">
        <v>186</v>
      </c>
      <c r="C27" s="599">
        <v>0</v>
      </c>
      <c r="D27" s="599">
        <v>0</v>
      </c>
      <c r="E27" s="599">
        <v>0</v>
      </c>
      <c r="F27" s="599">
        <v>0</v>
      </c>
      <c r="G27" s="599">
        <v>0</v>
      </c>
      <c r="H27" s="596" t="str">
        <f t="shared" si="1"/>
        <v>Error</v>
      </c>
      <c r="J27" s="604">
        <f t="shared" ref="J27:N30" si="5">C27*$D15</f>
        <v>0</v>
      </c>
      <c r="K27" s="604">
        <f t="shared" si="5"/>
        <v>0</v>
      </c>
      <c r="L27" s="604">
        <f t="shared" si="5"/>
        <v>0</v>
      </c>
      <c r="M27" s="604">
        <f t="shared" si="5"/>
        <v>0</v>
      </c>
      <c r="N27" s="604">
        <f t="shared" si="5"/>
        <v>0</v>
      </c>
      <c r="O27" s="605">
        <f t="shared" si="3"/>
        <v>0</v>
      </c>
    </row>
    <row r="28" spans="2:15" s="20" customFormat="1" x14ac:dyDescent="0.25">
      <c r="B28" s="593" t="s">
        <v>187</v>
      </c>
      <c r="C28" s="599">
        <v>0</v>
      </c>
      <c r="D28" s="599">
        <v>0</v>
      </c>
      <c r="E28" s="599">
        <v>0</v>
      </c>
      <c r="F28" s="599">
        <v>0</v>
      </c>
      <c r="G28" s="599">
        <v>0</v>
      </c>
      <c r="H28" s="596" t="str">
        <f t="shared" si="1"/>
        <v>Error</v>
      </c>
      <c r="J28" s="604">
        <f t="shared" si="5"/>
        <v>0</v>
      </c>
      <c r="K28" s="604">
        <f t="shared" si="5"/>
        <v>0</v>
      </c>
      <c r="L28" s="604">
        <f t="shared" si="5"/>
        <v>0</v>
      </c>
      <c r="M28" s="604">
        <f t="shared" si="5"/>
        <v>0</v>
      </c>
      <c r="N28" s="604">
        <f t="shared" si="5"/>
        <v>0</v>
      </c>
      <c r="O28" s="605">
        <f t="shared" si="3"/>
        <v>0</v>
      </c>
    </row>
    <row r="29" spans="2:15" s="20" customFormat="1" x14ac:dyDescent="0.25">
      <c r="B29" s="598" t="s">
        <v>188</v>
      </c>
      <c r="C29" s="599">
        <v>0</v>
      </c>
      <c r="D29" s="599">
        <v>0</v>
      </c>
      <c r="E29" s="599">
        <v>0</v>
      </c>
      <c r="F29" s="599">
        <v>0</v>
      </c>
      <c r="G29" s="599">
        <v>0</v>
      </c>
      <c r="H29" s="601" t="str">
        <f t="shared" si="1"/>
        <v>Error</v>
      </c>
      <c r="J29" s="604">
        <f t="shared" si="5"/>
        <v>0</v>
      </c>
      <c r="K29" s="606">
        <f t="shared" si="5"/>
        <v>0</v>
      </c>
      <c r="L29" s="604">
        <f t="shared" si="5"/>
        <v>0</v>
      </c>
      <c r="M29" s="604">
        <f t="shared" si="5"/>
        <v>0</v>
      </c>
      <c r="N29" s="604">
        <f t="shared" si="5"/>
        <v>0</v>
      </c>
      <c r="O29" s="605">
        <f t="shared" si="3"/>
        <v>0</v>
      </c>
    </row>
    <row r="30" spans="2:15" s="20" customFormat="1" ht="15" thickBot="1" x14ac:dyDescent="0.3">
      <c r="B30" s="594" t="s">
        <v>189</v>
      </c>
      <c r="C30" s="712">
        <v>0</v>
      </c>
      <c r="D30" s="712">
        <v>0</v>
      </c>
      <c r="E30" s="712">
        <v>0</v>
      </c>
      <c r="F30" s="712">
        <v>0</v>
      </c>
      <c r="G30" s="712">
        <v>0</v>
      </c>
      <c r="H30" s="597" t="str">
        <f t="shared" si="1"/>
        <v>Error</v>
      </c>
      <c r="J30" s="607">
        <f t="shared" si="5"/>
        <v>0</v>
      </c>
      <c r="K30" s="607">
        <f t="shared" si="5"/>
        <v>0</v>
      </c>
      <c r="L30" s="607">
        <f t="shared" si="5"/>
        <v>0</v>
      </c>
      <c r="M30" s="607">
        <f t="shared" si="5"/>
        <v>0</v>
      </c>
      <c r="N30" s="607">
        <f t="shared" si="5"/>
        <v>0</v>
      </c>
      <c r="O30" s="608">
        <f t="shared" si="3"/>
        <v>0</v>
      </c>
    </row>
    <row r="31" spans="2:15" s="390" customFormat="1" ht="15" thickBot="1" x14ac:dyDescent="0.3">
      <c r="B31" s="388"/>
      <c r="C31" s="389"/>
      <c r="D31" s="389"/>
      <c r="E31" s="389"/>
      <c r="F31" s="389"/>
      <c r="G31" s="389"/>
      <c r="H31" s="565"/>
      <c r="J31" s="391"/>
      <c r="K31" s="391"/>
      <c r="L31" s="391"/>
      <c r="M31" s="391"/>
      <c r="N31" s="391"/>
      <c r="O31" s="419">
        <f>SUM(O24:O30)</f>
        <v>0</v>
      </c>
    </row>
    <row r="32" spans="2:15" s="20" customFormat="1" ht="15.75" thickBot="1" x14ac:dyDescent="0.3">
      <c r="B32" s="269"/>
      <c r="C32" s="271"/>
      <c r="D32" s="271"/>
      <c r="E32" s="30"/>
    </row>
    <row r="33" spans="2:16" s="20" customFormat="1" ht="15.75" thickBot="1" x14ac:dyDescent="0.3">
      <c r="B33" s="269"/>
      <c r="C33" s="392" t="s">
        <v>194</v>
      </c>
      <c r="D33" s="466"/>
      <c r="E33" s="394"/>
      <c r="F33" s="393"/>
      <c r="G33" s="393"/>
      <c r="H33" s="395"/>
      <c r="J33" s="392" t="s">
        <v>195</v>
      </c>
      <c r="K33" s="466"/>
      <c r="L33" s="394"/>
      <c r="M33" s="393"/>
      <c r="N33" s="393"/>
      <c r="O33" s="395"/>
    </row>
    <row r="34" spans="2:16" s="20" customFormat="1" ht="44.25" customHeight="1" thickBot="1" x14ac:dyDescent="0.3">
      <c r="B34" s="564" t="s">
        <v>196</v>
      </c>
      <c r="C34" s="447" t="s">
        <v>243</v>
      </c>
      <c r="D34" s="447" t="s">
        <v>244</v>
      </c>
      <c r="E34" s="590" t="s">
        <v>193</v>
      </c>
      <c r="F34" s="591" t="s">
        <v>91</v>
      </c>
      <c r="G34" s="591" t="s">
        <v>192</v>
      </c>
      <c r="H34" s="592" t="s">
        <v>138</v>
      </c>
      <c r="J34" s="447" t="s">
        <v>243</v>
      </c>
      <c r="K34" s="447" t="s">
        <v>244</v>
      </c>
      <c r="L34" s="590" t="s">
        <v>193</v>
      </c>
      <c r="M34" s="591" t="s">
        <v>91</v>
      </c>
      <c r="N34" s="591" t="s">
        <v>192</v>
      </c>
      <c r="O34" s="592" t="s">
        <v>138</v>
      </c>
    </row>
    <row r="35" spans="2:16" s="20" customFormat="1" x14ac:dyDescent="0.25">
      <c r="B35" s="530" t="s">
        <v>184</v>
      </c>
      <c r="C35" s="599">
        <v>0</v>
      </c>
      <c r="D35" s="599">
        <v>0</v>
      </c>
      <c r="E35" s="599">
        <v>0</v>
      </c>
      <c r="F35" s="599">
        <v>0</v>
      </c>
      <c r="G35" s="599">
        <v>0</v>
      </c>
      <c r="H35" s="600" t="str">
        <f t="shared" ref="H35:H41" si="6">IF(SUM(C35:G35)&lt;&gt;100%,"Error",SUM(C35:G35))</f>
        <v>Error</v>
      </c>
      <c r="J35" s="609">
        <f t="shared" ref="J35:N36" si="7">C35*$D12</f>
        <v>0</v>
      </c>
      <c r="K35" s="609">
        <f t="shared" si="7"/>
        <v>0</v>
      </c>
      <c r="L35" s="609">
        <f t="shared" si="7"/>
        <v>0</v>
      </c>
      <c r="M35" s="609">
        <f t="shared" si="7"/>
        <v>0</v>
      </c>
      <c r="N35" s="609">
        <f t="shared" si="7"/>
        <v>0</v>
      </c>
      <c r="O35" s="605">
        <f t="shared" ref="O35:O41" si="8">SUM(J35:N35)</f>
        <v>0</v>
      </c>
    </row>
    <row r="36" spans="2:16" s="20" customFormat="1" x14ac:dyDescent="0.25">
      <c r="B36" s="593" t="s">
        <v>185</v>
      </c>
      <c r="C36" s="599">
        <v>0</v>
      </c>
      <c r="D36" s="599">
        <v>0</v>
      </c>
      <c r="E36" s="599">
        <v>0</v>
      </c>
      <c r="F36" s="599">
        <v>0</v>
      </c>
      <c r="G36" s="599">
        <v>0</v>
      </c>
      <c r="H36" s="596" t="str">
        <f t="shared" si="6"/>
        <v>Error</v>
      </c>
      <c r="J36" s="604">
        <f t="shared" si="7"/>
        <v>0</v>
      </c>
      <c r="K36" s="604">
        <f t="shared" si="7"/>
        <v>0</v>
      </c>
      <c r="L36" s="604">
        <f t="shared" si="7"/>
        <v>0</v>
      </c>
      <c r="M36" s="604">
        <f t="shared" si="7"/>
        <v>0</v>
      </c>
      <c r="N36" s="604">
        <f t="shared" si="7"/>
        <v>0</v>
      </c>
      <c r="O36" s="605">
        <f t="shared" si="8"/>
        <v>0</v>
      </c>
    </row>
    <row r="37" spans="2:16" s="20" customFormat="1" x14ac:dyDescent="0.25">
      <c r="B37" s="593" t="s">
        <v>256</v>
      </c>
      <c r="C37" s="599">
        <v>0</v>
      </c>
      <c r="D37" s="599">
        <v>0</v>
      </c>
      <c r="E37" s="599">
        <v>0</v>
      </c>
      <c r="F37" s="599">
        <v>0</v>
      </c>
      <c r="G37" s="599">
        <v>0</v>
      </c>
      <c r="H37" s="596" t="str">
        <f t="shared" si="6"/>
        <v>Error</v>
      </c>
      <c r="J37" s="604">
        <f t="shared" ref="J37:N37" si="9">C37*$D14</f>
        <v>0</v>
      </c>
      <c r="K37" s="604">
        <f t="shared" si="9"/>
        <v>0</v>
      </c>
      <c r="L37" s="604">
        <f t="shared" si="9"/>
        <v>0</v>
      </c>
      <c r="M37" s="604">
        <f t="shared" si="9"/>
        <v>0</v>
      </c>
      <c r="N37" s="604">
        <f t="shared" si="9"/>
        <v>0</v>
      </c>
      <c r="O37" s="605">
        <f t="shared" si="8"/>
        <v>0</v>
      </c>
    </row>
    <row r="38" spans="2:16" s="20" customFormat="1" ht="12" customHeight="1" x14ac:dyDescent="0.25">
      <c r="B38" s="593" t="s">
        <v>186</v>
      </c>
      <c r="C38" s="599">
        <v>0</v>
      </c>
      <c r="D38" s="599">
        <v>0</v>
      </c>
      <c r="E38" s="599">
        <v>0</v>
      </c>
      <c r="F38" s="599">
        <v>0</v>
      </c>
      <c r="G38" s="599">
        <v>0</v>
      </c>
      <c r="H38" s="596" t="str">
        <f t="shared" si="6"/>
        <v>Error</v>
      </c>
      <c r="J38" s="604">
        <f t="shared" ref="J38:N41" si="10">C38*$D15</f>
        <v>0</v>
      </c>
      <c r="K38" s="604">
        <f t="shared" si="10"/>
        <v>0</v>
      </c>
      <c r="L38" s="604">
        <f t="shared" si="10"/>
        <v>0</v>
      </c>
      <c r="M38" s="604">
        <f t="shared" si="10"/>
        <v>0</v>
      </c>
      <c r="N38" s="604">
        <f t="shared" si="10"/>
        <v>0</v>
      </c>
      <c r="O38" s="605">
        <f t="shared" si="8"/>
        <v>0</v>
      </c>
    </row>
    <row r="39" spans="2:16" s="20" customFormat="1" x14ac:dyDescent="0.25">
      <c r="B39" s="593" t="s">
        <v>187</v>
      </c>
      <c r="C39" s="599">
        <v>0</v>
      </c>
      <c r="D39" s="599">
        <v>0</v>
      </c>
      <c r="E39" s="599">
        <v>0</v>
      </c>
      <c r="F39" s="599">
        <v>0</v>
      </c>
      <c r="G39" s="599">
        <v>0</v>
      </c>
      <c r="H39" s="596" t="str">
        <f t="shared" si="6"/>
        <v>Error</v>
      </c>
      <c r="J39" s="604">
        <f t="shared" si="10"/>
        <v>0</v>
      </c>
      <c r="K39" s="604">
        <f t="shared" si="10"/>
        <v>0</v>
      </c>
      <c r="L39" s="604">
        <f t="shared" si="10"/>
        <v>0</v>
      </c>
      <c r="M39" s="604">
        <f t="shared" si="10"/>
        <v>0</v>
      </c>
      <c r="N39" s="604">
        <f t="shared" si="10"/>
        <v>0</v>
      </c>
      <c r="O39" s="605">
        <f t="shared" si="8"/>
        <v>0</v>
      </c>
    </row>
    <row r="40" spans="2:16" s="20" customFormat="1" x14ac:dyDescent="0.25">
      <c r="B40" s="593" t="s">
        <v>188</v>
      </c>
      <c r="C40" s="599">
        <v>0</v>
      </c>
      <c r="D40" s="599">
        <v>0</v>
      </c>
      <c r="E40" s="599">
        <v>0</v>
      </c>
      <c r="F40" s="599">
        <v>0</v>
      </c>
      <c r="G40" s="599">
        <v>0</v>
      </c>
      <c r="H40" s="596" t="str">
        <f t="shared" si="6"/>
        <v>Error</v>
      </c>
      <c r="J40" s="604">
        <f t="shared" si="10"/>
        <v>0</v>
      </c>
      <c r="K40" s="606">
        <f t="shared" si="10"/>
        <v>0</v>
      </c>
      <c r="L40" s="604">
        <f t="shared" si="10"/>
        <v>0</v>
      </c>
      <c r="M40" s="604">
        <f t="shared" si="10"/>
        <v>0</v>
      </c>
      <c r="N40" s="604">
        <f t="shared" si="10"/>
        <v>0</v>
      </c>
      <c r="O40" s="605">
        <f t="shared" si="8"/>
        <v>0</v>
      </c>
    </row>
    <row r="41" spans="2:16" s="20" customFormat="1" ht="15" thickBot="1" x14ac:dyDescent="0.3">
      <c r="B41" s="594" t="s">
        <v>189</v>
      </c>
      <c r="C41" s="712">
        <v>0</v>
      </c>
      <c r="D41" s="712">
        <v>0</v>
      </c>
      <c r="E41" s="712">
        <v>0</v>
      </c>
      <c r="F41" s="712">
        <v>0</v>
      </c>
      <c r="G41" s="712">
        <v>0</v>
      </c>
      <c r="H41" s="597" t="str">
        <f t="shared" si="6"/>
        <v>Error</v>
      </c>
      <c r="J41" s="607">
        <f t="shared" si="10"/>
        <v>0</v>
      </c>
      <c r="K41" s="607">
        <f t="shared" si="10"/>
        <v>0</v>
      </c>
      <c r="L41" s="607">
        <f t="shared" si="10"/>
        <v>0</v>
      </c>
      <c r="M41" s="607">
        <f t="shared" si="10"/>
        <v>0</v>
      </c>
      <c r="N41" s="607">
        <f t="shared" si="10"/>
        <v>0</v>
      </c>
      <c r="O41" s="713">
        <f t="shared" si="8"/>
        <v>0</v>
      </c>
    </row>
    <row r="42" spans="2:16" s="20" customFormat="1" ht="15.75" thickBot="1" x14ac:dyDescent="0.3">
      <c r="B42" s="269"/>
      <c r="C42" s="271"/>
      <c r="D42" s="271"/>
      <c r="F42" s="30"/>
      <c r="O42" s="714">
        <f>SUM(O35:O41)</f>
        <v>0</v>
      </c>
    </row>
    <row r="46" spans="2:16" ht="15" x14ac:dyDescent="0.25">
      <c r="B46" s="715" t="s">
        <v>281</v>
      </c>
    </row>
    <row r="47" spans="2:16" s="272" customFormat="1" ht="21" thickBot="1" x14ac:dyDescent="0.25">
      <c r="B47" s="716" t="s">
        <v>210</v>
      </c>
      <c r="C47" s="210" t="s">
        <v>0</v>
      </c>
      <c r="D47" s="211" t="s">
        <v>0</v>
      </c>
      <c r="E47" s="211"/>
    </row>
    <row r="48" spans="2:16" s="331" customFormat="1" ht="19.5" thickBot="1" x14ac:dyDescent="0.35">
      <c r="B48" s="332"/>
      <c r="E48" s="494" t="s">
        <v>255</v>
      </c>
      <c r="F48" s="336"/>
      <c r="G48" s="337"/>
      <c r="H48" s="338"/>
      <c r="I48" s="337" t="s">
        <v>200</v>
      </c>
      <c r="J48" s="337"/>
      <c r="K48" s="337"/>
      <c r="L48" s="338"/>
      <c r="M48" s="337" t="s">
        <v>220</v>
      </c>
      <c r="N48" s="337"/>
      <c r="O48" s="337"/>
      <c r="P48" s="338"/>
    </row>
    <row r="49" spans="2:16" s="331" customFormat="1" ht="30.75" thickBot="1" x14ac:dyDescent="0.35">
      <c r="B49" s="494" t="s">
        <v>203</v>
      </c>
      <c r="C49" s="493" t="s">
        <v>204</v>
      </c>
      <c r="D49" s="629" t="s">
        <v>135</v>
      </c>
      <c r="E49" s="591" t="s">
        <v>249</v>
      </c>
      <c r="F49" s="590" t="s">
        <v>193</v>
      </c>
      <c r="G49" s="591" t="s">
        <v>91</v>
      </c>
      <c r="H49" s="591" t="s">
        <v>192</v>
      </c>
      <c r="I49" s="620" t="s">
        <v>249</v>
      </c>
      <c r="J49" s="621" t="s">
        <v>193</v>
      </c>
      <c r="K49" s="491" t="s">
        <v>91</v>
      </c>
      <c r="L49" s="491" t="s">
        <v>192</v>
      </c>
      <c r="M49" s="622" t="s">
        <v>249</v>
      </c>
      <c r="N49" s="621" t="s">
        <v>193</v>
      </c>
      <c r="O49" s="491" t="s">
        <v>91</v>
      </c>
      <c r="P49" s="623" t="s">
        <v>192</v>
      </c>
    </row>
    <row r="50" spans="2:16" s="272" customFormat="1" x14ac:dyDescent="0.2">
      <c r="B50" s="610" t="s">
        <v>97</v>
      </c>
      <c r="C50" s="589" t="s">
        <v>57</v>
      </c>
      <c r="D50" s="630">
        <f>VLOOKUP(C50,'Payscales '!$B$15:$N$52,13,0)</f>
        <v>28.378761025641026</v>
      </c>
      <c r="E50" s="575">
        <v>0</v>
      </c>
      <c r="F50" s="575">
        <v>0</v>
      </c>
      <c r="G50" s="575">
        <v>0</v>
      </c>
      <c r="H50" s="575">
        <v>0</v>
      </c>
      <c r="I50" s="575">
        <v>0</v>
      </c>
      <c r="J50" s="575">
        <v>0</v>
      </c>
      <c r="K50" s="575">
        <v>0</v>
      </c>
      <c r="L50" s="575">
        <v>0</v>
      </c>
      <c r="M50" s="611">
        <f>E50+I50</f>
        <v>0</v>
      </c>
      <c r="N50" s="611">
        <f t="shared" ref="N50:N55" si="11">F50+J50</f>
        <v>0</v>
      </c>
      <c r="O50" s="611">
        <f t="shared" ref="O50:O55" si="12">G50+K50</f>
        <v>0</v>
      </c>
      <c r="P50" s="611">
        <f t="shared" ref="P50:P55" si="13">H50+L50</f>
        <v>0</v>
      </c>
    </row>
    <row r="51" spans="2:16" s="272" customFormat="1" x14ac:dyDescent="0.2">
      <c r="B51" s="612" t="s">
        <v>98</v>
      </c>
      <c r="C51" s="616" t="s">
        <v>59</v>
      </c>
      <c r="D51" s="631">
        <f>VLOOKUP(C51,'Payscales '!$B$15:$N$52,13,0)</f>
        <v>32.855363076923076</v>
      </c>
      <c r="E51" s="613">
        <v>0</v>
      </c>
      <c r="F51" s="613">
        <v>0</v>
      </c>
      <c r="G51" s="613">
        <v>0</v>
      </c>
      <c r="H51" s="613">
        <v>0</v>
      </c>
      <c r="I51" s="613">
        <v>0</v>
      </c>
      <c r="J51" s="613">
        <v>0</v>
      </c>
      <c r="K51" s="613">
        <v>0</v>
      </c>
      <c r="L51" s="613">
        <v>0</v>
      </c>
      <c r="M51" s="614">
        <f t="shared" ref="M51:M55" si="14">E51+I51</f>
        <v>0</v>
      </c>
      <c r="N51" s="614">
        <f t="shared" si="11"/>
        <v>0</v>
      </c>
      <c r="O51" s="614">
        <f t="shared" si="12"/>
        <v>0</v>
      </c>
      <c r="P51" s="614">
        <f t="shared" si="13"/>
        <v>0</v>
      </c>
    </row>
    <row r="52" spans="2:16" s="272" customFormat="1" x14ac:dyDescent="0.2">
      <c r="B52" s="612" t="s">
        <v>99</v>
      </c>
      <c r="C52" s="616" t="s">
        <v>63</v>
      </c>
      <c r="D52" s="631">
        <f>VLOOKUP(C52,'Payscales '!$B$15:$N$52,13,0)</f>
        <v>42.844238974358973</v>
      </c>
      <c r="E52" s="613">
        <v>0</v>
      </c>
      <c r="F52" s="613">
        <v>0</v>
      </c>
      <c r="G52" s="613">
        <v>0</v>
      </c>
      <c r="H52" s="613">
        <v>0</v>
      </c>
      <c r="I52" s="613">
        <v>0</v>
      </c>
      <c r="J52" s="613">
        <v>0</v>
      </c>
      <c r="K52" s="613">
        <v>0</v>
      </c>
      <c r="L52" s="613">
        <v>0</v>
      </c>
      <c r="M52" s="614">
        <f t="shared" si="14"/>
        <v>0</v>
      </c>
      <c r="N52" s="614">
        <f t="shared" si="11"/>
        <v>0</v>
      </c>
      <c r="O52" s="614">
        <f t="shared" si="12"/>
        <v>0</v>
      </c>
      <c r="P52" s="614">
        <f t="shared" si="13"/>
        <v>0</v>
      </c>
    </row>
    <row r="53" spans="2:16" s="272" customFormat="1" x14ac:dyDescent="0.2">
      <c r="B53" s="612" t="s">
        <v>100</v>
      </c>
      <c r="C53" s="616" t="s">
        <v>66</v>
      </c>
      <c r="D53" s="631">
        <f>VLOOKUP(C53,'Payscales '!$B$15:$N$52,13,0)</f>
        <v>49.922519999999999</v>
      </c>
      <c r="E53" s="613">
        <v>0</v>
      </c>
      <c r="F53" s="613">
        <v>0</v>
      </c>
      <c r="G53" s="613">
        <v>0</v>
      </c>
      <c r="H53" s="613">
        <v>0</v>
      </c>
      <c r="I53" s="613">
        <v>0</v>
      </c>
      <c r="J53" s="613">
        <v>0</v>
      </c>
      <c r="K53" s="613">
        <v>0</v>
      </c>
      <c r="L53" s="613">
        <v>0</v>
      </c>
      <c r="M53" s="614">
        <f t="shared" si="14"/>
        <v>0</v>
      </c>
      <c r="N53" s="614">
        <f t="shared" si="11"/>
        <v>0</v>
      </c>
      <c r="O53" s="614">
        <f t="shared" si="12"/>
        <v>0</v>
      </c>
      <c r="P53" s="614">
        <f t="shared" si="13"/>
        <v>0</v>
      </c>
    </row>
    <row r="54" spans="2:16" s="272" customFormat="1" x14ac:dyDescent="0.2">
      <c r="B54" s="615" t="s">
        <v>282</v>
      </c>
      <c r="C54" s="627" t="s">
        <v>262</v>
      </c>
      <c r="D54" s="631">
        <f>VLOOKUP(C54,'Payscales '!$B$15:$N$52,13,0)</f>
        <v>50.357252899136988</v>
      </c>
      <c r="E54" s="613">
        <v>0</v>
      </c>
      <c r="F54" s="613">
        <v>0</v>
      </c>
      <c r="G54" s="613">
        <v>0</v>
      </c>
      <c r="H54" s="613">
        <v>0</v>
      </c>
      <c r="I54" s="613">
        <v>0</v>
      </c>
      <c r="J54" s="613">
        <v>0</v>
      </c>
      <c r="K54" s="613">
        <v>0</v>
      </c>
      <c r="L54" s="613">
        <v>0</v>
      </c>
      <c r="M54" s="614">
        <f t="shared" si="14"/>
        <v>0</v>
      </c>
      <c r="N54" s="614">
        <f t="shared" si="11"/>
        <v>0</v>
      </c>
      <c r="O54" s="614">
        <f t="shared" si="12"/>
        <v>0</v>
      </c>
      <c r="P54" s="614">
        <f t="shared" si="13"/>
        <v>0</v>
      </c>
    </row>
    <row r="55" spans="2:16" s="272" customFormat="1" ht="15" thickBot="1" x14ac:dyDescent="0.25">
      <c r="B55" s="624" t="s">
        <v>44</v>
      </c>
      <c r="C55" s="628" t="s">
        <v>81</v>
      </c>
      <c r="D55" s="632">
        <f>VLOOKUP(C55,'Payscales '!$B$15:$N$52,13,0)</f>
        <v>106.24707209302325</v>
      </c>
      <c r="E55" s="617">
        <v>0</v>
      </c>
      <c r="F55" s="617">
        <v>0</v>
      </c>
      <c r="G55" s="617">
        <v>0</v>
      </c>
      <c r="H55" s="617">
        <v>0</v>
      </c>
      <c r="I55" s="617">
        <v>0</v>
      </c>
      <c r="J55" s="617">
        <v>0</v>
      </c>
      <c r="K55" s="617">
        <v>0</v>
      </c>
      <c r="L55" s="617">
        <v>0</v>
      </c>
      <c r="M55" s="618">
        <f t="shared" si="14"/>
        <v>0</v>
      </c>
      <c r="N55" s="618">
        <f t="shared" si="11"/>
        <v>0</v>
      </c>
      <c r="O55" s="618">
        <f t="shared" si="12"/>
        <v>0</v>
      </c>
      <c r="P55" s="618">
        <f t="shared" si="13"/>
        <v>0</v>
      </c>
    </row>
    <row r="56" spans="2:16" s="272" customFormat="1" ht="48.75" customHeight="1" x14ac:dyDescent="0.2">
      <c r="B56" s="567"/>
      <c r="C56" s="567"/>
      <c r="D56" s="567"/>
      <c r="E56" s="567"/>
      <c r="F56" s="567"/>
      <c r="G56" s="567"/>
      <c r="H56" s="567"/>
      <c r="I56" s="567"/>
      <c r="J56" s="567"/>
      <c r="K56" s="567"/>
      <c r="L56" s="567"/>
      <c r="M56" s="567"/>
      <c r="N56" s="567"/>
      <c r="O56" s="567"/>
      <c r="P56" s="567"/>
    </row>
    <row r="57" spans="2:16" s="272" customFormat="1" ht="21" thickBot="1" x14ac:dyDescent="0.25">
      <c r="B57" s="568" t="s">
        <v>133</v>
      </c>
      <c r="C57" s="567"/>
      <c r="D57" s="567"/>
      <c r="E57" s="567"/>
      <c r="F57" s="567"/>
      <c r="G57" s="567"/>
      <c r="H57" s="567"/>
      <c r="I57" s="567"/>
      <c r="J57" s="567"/>
      <c r="K57" s="567"/>
      <c r="L57" s="567"/>
      <c r="M57" s="567"/>
      <c r="N57" s="567"/>
      <c r="O57" s="567"/>
      <c r="P57" s="567"/>
    </row>
    <row r="58" spans="2:16" s="331" customFormat="1" ht="19.5" thickBot="1" x14ac:dyDescent="0.35">
      <c r="B58" s="332"/>
      <c r="C58" s="569"/>
      <c r="D58" s="569"/>
      <c r="E58" s="494" t="s">
        <v>255</v>
      </c>
      <c r="F58" s="494"/>
      <c r="G58" s="555"/>
      <c r="H58" s="492"/>
      <c r="I58" s="555" t="s">
        <v>200</v>
      </c>
      <c r="J58" s="555"/>
      <c r="K58" s="555"/>
      <c r="L58" s="492"/>
      <c r="M58" s="555" t="s">
        <v>220</v>
      </c>
      <c r="N58" s="555"/>
      <c r="O58" s="555"/>
      <c r="P58" s="492"/>
    </row>
    <row r="59" spans="2:16" s="331" customFormat="1" ht="57" customHeight="1" thickBot="1" x14ac:dyDescent="0.35">
      <c r="B59" s="494" t="s">
        <v>203</v>
      </c>
      <c r="C59" s="629" t="s">
        <v>204</v>
      </c>
      <c r="D59" s="629" t="s">
        <v>135</v>
      </c>
      <c r="E59" s="709" t="s">
        <v>249</v>
      </c>
      <c r="F59" s="488" t="s">
        <v>193</v>
      </c>
      <c r="G59" s="595" t="s">
        <v>91</v>
      </c>
      <c r="H59" s="595" t="s">
        <v>192</v>
      </c>
      <c r="I59" s="709" t="s">
        <v>249</v>
      </c>
      <c r="J59" s="488" t="s">
        <v>193</v>
      </c>
      <c r="K59" s="595" t="s">
        <v>91</v>
      </c>
      <c r="L59" s="595" t="s">
        <v>192</v>
      </c>
      <c r="M59" s="626" t="s">
        <v>249</v>
      </c>
      <c r="N59" s="488" t="s">
        <v>193</v>
      </c>
      <c r="O59" s="595" t="s">
        <v>91</v>
      </c>
      <c r="P59" s="595" t="s">
        <v>192</v>
      </c>
    </row>
    <row r="60" spans="2:16" s="272" customFormat="1" x14ac:dyDescent="0.2">
      <c r="B60" s="634" t="s">
        <v>97</v>
      </c>
      <c r="C60" s="637" t="s">
        <v>57</v>
      </c>
      <c r="D60" s="630">
        <f>VLOOKUP(C60,'Payscales '!$B$15:$N$52,13,0)</f>
        <v>28.378761025641026</v>
      </c>
      <c r="E60" s="575">
        <v>0</v>
      </c>
      <c r="F60" s="575">
        <v>0</v>
      </c>
      <c r="G60" s="575">
        <v>0</v>
      </c>
      <c r="H60" s="575">
        <v>0</v>
      </c>
      <c r="I60" s="575">
        <v>0</v>
      </c>
      <c r="J60" s="575">
        <v>0</v>
      </c>
      <c r="K60" s="575">
        <v>0</v>
      </c>
      <c r="L60" s="575">
        <v>0</v>
      </c>
      <c r="M60" s="625">
        <f>E60+I60</f>
        <v>0</v>
      </c>
      <c r="N60" s="625">
        <f t="shared" ref="N60:N65" si="15">F60+J60</f>
        <v>0</v>
      </c>
      <c r="O60" s="625">
        <f t="shared" ref="O60:O65" si="16">G60+K60</f>
        <v>0</v>
      </c>
      <c r="P60" s="625">
        <f t="shared" ref="P60:P65" si="17">H60+L60</f>
        <v>0</v>
      </c>
    </row>
    <row r="61" spans="2:16" s="272" customFormat="1" x14ac:dyDescent="0.2">
      <c r="B61" s="635" t="s">
        <v>98</v>
      </c>
      <c r="C61" s="638" t="s">
        <v>59</v>
      </c>
      <c r="D61" s="631">
        <f>VLOOKUP(C61,'Payscales '!$B$15:$N$52,13,0)</f>
        <v>32.855363076923076</v>
      </c>
      <c r="E61" s="613">
        <v>0</v>
      </c>
      <c r="F61" s="613">
        <v>0</v>
      </c>
      <c r="G61" s="613">
        <v>0</v>
      </c>
      <c r="H61" s="613">
        <v>0</v>
      </c>
      <c r="I61" s="613">
        <v>0</v>
      </c>
      <c r="J61" s="613">
        <v>0</v>
      </c>
      <c r="K61" s="613">
        <v>0</v>
      </c>
      <c r="L61" s="613">
        <v>0</v>
      </c>
      <c r="M61" s="614">
        <f t="shared" ref="M61:M65" si="18">E61+I61</f>
        <v>0</v>
      </c>
      <c r="N61" s="614">
        <f t="shared" si="15"/>
        <v>0</v>
      </c>
      <c r="O61" s="614">
        <f t="shared" si="16"/>
        <v>0</v>
      </c>
      <c r="P61" s="614">
        <f t="shared" si="17"/>
        <v>0</v>
      </c>
    </row>
    <row r="62" spans="2:16" s="272" customFormat="1" x14ac:dyDescent="0.2">
      <c r="B62" s="635" t="s">
        <v>99</v>
      </c>
      <c r="C62" s="638" t="s">
        <v>63</v>
      </c>
      <c r="D62" s="631">
        <f>VLOOKUP(C62,'Payscales '!$B$15:$N$52,13,0)</f>
        <v>42.844238974358973</v>
      </c>
      <c r="E62" s="613">
        <v>0</v>
      </c>
      <c r="F62" s="613">
        <v>0</v>
      </c>
      <c r="G62" s="613">
        <v>0</v>
      </c>
      <c r="H62" s="613">
        <v>0</v>
      </c>
      <c r="I62" s="613">
        <v>0</v>
      </c>
      <c r="J62" s="613">
        <v>0</v>
      </c>
      <c r="K62" s="613">
        <v>0</v>
      </c>
      <c r="L62" s="613">
        <v>0</v>
      </c>
      <c r="M62" s="614">
        <f t="shared" si="18"/>
        <v>0</v>
      </c>
      <c r="N62" s="614">
        <f t="shared" si="15"/>
        <v>0</v>
      </c>
      <c r="O62" s="614">
        <f t="shared" si="16"/>
        <v>0</v>
      </c>
      <c r="P62" s="614">
        <f t="shared" si="17"/>
        <v>0</v>
      </c>
    </row>
    <row r="63" spans="2:16" s="272" customFormat="1" x14ac:dyDescent="0.2">
      <c r="B63" s="635" t="s">
        <v>100</v>
      </c>
      <c r="C63" s="638" t="s">
        <v>66</v>
      </c>
      <c r="D63" s="631">
        <f>VLOOKUP(C63,'Payscales '!$B$15:$N$52,13,0)</f>
        <v>49.922519999999999</v>
      </c>
      <c r="E63" s="613">
        <v>0</v>
      </c>
      <c r="F63" s="613">
        <v>0</v>
      </c>
      <c r="G63" s="613">
        <v>0</v>
      </c>
      <c r="H63" s="613">
        <v>0</v>
      </c>
      <c r="I63" s="613">
        <v>0</v>
      </c>
      <c r="J63" s="613">
        <v>0</v>
      </c>
      <c r="K63" s="613">
        <v>0</v>
      </c>
      <c r="L63" s="613">
        <v>0</v>
      </c>
      <c r="M63" s="614">
        <f t="shared" si="18"/>
        <v>0</v>
      </c>
      <c r="N63" s="614">
        <f t="shared" si="15"/>
        <v>0</v>
      </c>
      <c r="O63" s="614">
        <f t="shared" si="16"/>
        <v>0</v>
      </c>
      <c r="P63" s="614">
        <f t="shared" si="17"/>
        <v>0</v>
      </c>
    </row>
    <row r="64" spans="2:16" s="272" customFormat="1" x14ac:dyDescent="0.2">
      <c r="B64" s="636" t="s">
        <v>282</v>
      </c>
      <c r="C64" s="639" t="s">
        <v>262</v>
      </c>
      <c r="D64" s="633">
        <f>VLOOKUP(C64,'Payscales '!$B$15:$N$52,13,0)</f>
        <v>50.357252899136988</v>
      </c>
      <c r="E64" s="613">
        <v>0</v>
      </c>
      <c r="F64" s="613">
        <v>0</v>
      </c>
      <c r="G64" s="613">
        <v>0</v>
      </c>
      <c r="H64" s="613">
        <v>0</v>
      </c>
      <c r="I64" s="613">
        <v>0</v>
      </c>
      <c r="J64" s="613">
        <v>0</v>
      </c>
      <c r="K64" s="613">
        <v>0</v>
      </c>
      <c r="L64" s="613">
        <v>0</v>
      </c>
      <c r="M64" s="614">
        <f t="shared" si="18"/>
        <v>0</v>
      </c>
      <c r="N64" s="614">
        <f t="shared" si="15"/>
        <v>0</v>
      </c>
      <c r="O64" s="614">
        <f t="shared" si="16"/>
        <v>0</v>
      </c>
      <c r="P64" s="614">
        <f t="shared" si="17"/>
        <v>0</v>
      </c>
    </row>
    <row r="65" spans="2:70" s="272" customFormat="1" ht="15" thickBot="1" x14ac:dyDescent="0.25">
      <c r="B65" s="624" t="s">
        <v>44</v>
      </c>
      <c r="C65" s="640" t="s">
        <v>81</v>
      </c>
      <c r="D65" s="632">
        <f>VLOOKUP(C65,'Payscales '!$B$15:$N$52,13,0)</f>
        <v>106.24707209302325</v>
      </c>
      <c r="E65" s="619">
        <v>0</v>
      </c>
      <c r="F65" s="617">
        <v>0</v>
      </c>
      <c r="G65" s="617">
        <v>0</v>
      </c>
      <c r="H65" s="617">
        <v>0</v>
      </c>
      <c r="I65" s="617">
        <v>0</v>
      </c>
      <c r="J65" s="617">
        <v>0</v>
      </c>
      <c r="K65" s="617">
        <v>0</v>
      </c>
      <c r="L65" s="617">
        <v>0</v>
      </c>
      <c r="M65" s="618">
        <f t="shared" si="18"/>
        <v>0</v>
      </c>
      <c r="N65" s="618">
        <f t="shared" si="15"/>
        <v>0</v>
      </c>
      <c r="O65" s="618">
        <f t="shared" si="16"/>
        <v>0</v>
      </c>
      <c r="P65" s="618">
        <f t="shared" si="17"/>
        <v>0</v>
      </c>
    </row>
    <row r="66" spans="2:70" s="381" customFormat="1" x14ac:dyDescent="0.2">
      <c r="B66" s="86"/>
      <c r="C66" s="570"/>
      <c r="D66" s="502"/>
      <c r="E66" s="571"/>
      <c r="F66" s="571"/>
      <c r="G66" s="571"/>
      <c r="H66" s="571"/>
      <c r="I66" s="571"/>
      <c r="J66" s="571"/>
      <c r="K66" s="571"/>
      <c r="L66" s="571"/>
      <c r="M66" s="134"/>
      <c r="N66" s="134"/>
      <c r="O66" s="134"/>
      <c r="P66" s="134"/>
    </row>
    <row r="67" spans="2:70" s="272" customFormat="1" ht="21" thickBot="1" x14ac:dyDescent="0.25">
      <c r="B67" s="169" t="s">
        <v>257</v>
      </c>
      <c r="C67" s="567"/>
      <c r="D67" s="567"/>
      <c r="E67" s="567"/>
      <c r="F67" s="567"/>
      <c r="G67" s="567"/>
      <c r="H67" s="567"/>
      <c r="I67" s="567"/>
      <c r="J67" s="567"/>
      <c r="K67" s="567"/>
      <c r="L67" s="567"/>
      <c r="M67" s="567"/>
      <c r="N67" s="567"/>
      <c r="O67" s="567"/>
      <c r="P67" s="567"/>
    </row>
    <row r="68" spans="2:70" s="331" customFormat="1" ht="36.950000000000003" customHeight="1" thickBot="1" x14ac:dyDescent="0.35">
      <c r="B68" s="332"/>
      <c r="C68" s="569"/>
      <c r="D68" s="569"/>
      <c r="E68" s="494" t="s">
        <v>255</v>
      </c>
      <c r="F68" s="494"/>
      <c r="G68" s="555"/>
      <c r="H68" s="492"/>
      <c r="I68" s="555" t="s">
        <v>200</v>
      </c>
      <c r="J68" s="555"/>
      <c r="K68" s="555"/>
      <c r="L68" s="492"/>
      <c r="M68" s="555" t="s">
        <v>220</v>
      </c>
      <c r="N68" s="555"/>
      <c r="O68" s="555"/>
      <c r="P68" s="492"/>
    </row>
    <row r="69" spans="2:70" s="331" customFormat="1" ht="63" customHeight="1" thickBot="1" x14ac:dyDescent="0.35">
      <c r="B69" s="494" t="s">
        <v>203</v>
      </c>
      <c r="C69" s="629" t="s">
        <v>204</v>
      </c>
      <c r="D69" s="494" t="s">
        <v>135</v>
      </c>
      <c r="E69" s="709" t="s">
        <v>249</v>
      </c>
      <c r="F69" s="488" t="s">
        <v>193</v>
      </c>
      <c r="G69" s="595" t="s">
        <v>91</v>
      </c>
      <c r="H69" s="595" t="s">
        <v>192</v>
      </c>
      <c r="I69" s="709" t="s">
        <v>249</v>
      </c>
      <c r="J69" s="488" t="s">
        <v>193</v>
      </c>
      <c r="K69" s="595" t="s">
        <v>91</v>
      </c>
      <c r="L69" s="595" t="s">
        <v>192</v>
      </c>
      <c r="M69" s="626" t="s">
        <v>249</v>
      </c>
      <c r="N69" s="488" t="s">
        <v>193</v>
      </c>
      <c r="O69" s="595" t="s">
        <v>91</v>
      </c>
      <c r="P69" s="595" t="s">
        <v>192</v>
      </c>
    </row>
    <row r="70" spans="2:70" s="272" customFormat="1" x14ac:dyDescent="0.2">
      <c r="B70" s="634" t="s">
        <v>97</v>
      </c>
      <c r="C70" s="637" t="s">
        <v>57</v>
      </c>
      <c r="D70" s="641">
        <f>VLOOKUP(C70,'Payscales '!$B$15:$N$52,13,0)</f>
        <v>28.378761025641026</v>
      </c>
      <c r="E70" s="575">
        <v>0</v>
      </c>
      <c r="F70" s="575">
        <v>0</v>
      </c>
      <c r="G70" s="575">
        <v>0</v>
      </c>
      <c r="H70" s="575">
        <v>0</v>
      </c>
      <c r="I70" s="575">
        <v>0</v>
      </c>
      <c r="J70" s="575">
        <v>0</v>
      </c>
      <c r="K70" s="575">
        <v>0</v>
      </c>
      <c r="L70" s="575">
        <v>0</v>
      </c>
      <c r="M70" s="625">
        <f>E70+I70</f>
        <v>0</v>
      </c>
      <c r="N70" s="625">
        <f t="shared" ref="N70:N75" si="19">F70+J70</f>
        <v>0</v>
      </c>
      <c r="O70" s="625">
        <f t="shared" ref="O70:O75" si="20">G70+K70</f>
        <v>0</v>
      </c>
      <c r="P70" s="625">
        <f t="shared" ref="P70:P75" si="21">H70+L70</f>
        <v>0</v>
      </c>
    </row>
    <row r="71" spans="2:70" s="272" customFormat="1" x14ac:dyDescent="0.2">
      <c r="B71" s="635" t="s">
        <v>98</v>
      </c>
      <c r="C71" s="638" t="s">
        <v>59</v>
      </c>
      <c r="D71" s="643">
        <f>VLOOKUP(C71,'Payscales '!$B$15:$N$52,13,0)</f>
        <v>32.855363076923076</v>
      </c>
      <c r="E71" s="613">
        <v>0</v>
      </c>
      <c r="F71" s="613">
        <v>0</v>
      </c>
      <c r="G71" s="613">
        <v>0</v>
      </c>
      <c r="H71" s="613">
        <v>0</v>
      </c>
      <c r="I71" s="613">
        <v>0</v>
      </c>
      <c r="J71" s="613">
        <v>0</v>
      </c>
      <c r="K71" s="613">
        <v>0</v>
      </c>
      <c r="L71" s="613">
        <v>0</v>
      </c>
      <c r="M71" s="614">
        <f t="shared" ref="M71:M75" si="22">E71+I71</f>
        <v>0</v>
      </c>
      <c r="N71" s="614">
        <f t="shared" si="19"/>
        <v>0</v>
      </c>
      <c r="O71" s="614">
        <f t="shared" si="20"/>
        <v>0</v>
      </c>
      <c r="P71" s="614">
        <f t="shared" si="21"/>
        <v>0</v>
      </c>
    </row>
    <row r="72" spans="2:70" s="272" customFormat="1" x14ac:dyDescent="0.2">
      <c r="B72" s="635" t="s">
        <v>99</v>
      </c>
      <c r="C72" s="638" t="s">
        <v>63</v>
      </c>
      <c r="D72" s="643">
        <f>VLOOKUP(C72,'Payscales '!$B$15:$N$52,13,0)</f>
        <v>42.844238974358973</v>
      </c>
      <c r="E72" s="613">
        <v>0</v>
      </c>
      <c r="F72" s="613">
        <v>0</v>
      </c>
      <c r="G72" s="613">
        <v>0</v>
      </c>
      <c r="H72" s="613">
        <v>0</v>
      </c>
      <c r="I72" s="613">
        <v>0</v>
      </c>
      <c r="J72" s="613">
        <v>0</v>
      </c>
      <c r="K72" s="613">
        <v>0</v>
      </c>
      <c r="L72" s="613">
        <v>0</v>
      </c>
      <c r="M72" s="614">
        <f t="shared" si="22"/>
        <v>0</v>
      </c>
      <c r="N72" s="614">
        <f t="shared" si="19"/>
        <v>0</v>
      </c>
      <c r="O72" s="614">
        <f t="shared" si="20"/>
        <v>0</v>
      </c>
      <c r="P72" s="614">
        <f t="shared" si="21"/>
        <v>0</v>
      </c>
    </row>
    <row r="73" spans="2:70" s="272" customFormat="1" x14ac:dyDescent="0.2">
      <c r="B73" s="635" t="s">
        <v>100</v>
      </c>
      <c r="C73" s="638" t="s">
        <v>66</v>
      </c>
      <c r="D73" s="643">
        <f>VLOOKUP(C73,'Payscales '!$B$15:$N$52,13,0)</f>
        <v>49.922519999999999</v>
      </c>
      <c r="E73" s="613">
        <v>0</v>
      </c>
      <c r="F73" s="613">
        <v>0</v>
      </c>
      <c r="G73" s="613">
        <v>0</v>
      </c>
      <c r="H73" s="613">
        <v>0</v>
      </c>
      <c r="I73" s="613">
        <v>0</v>
      </c>
      <c r="J73" s="613">
        <v>0</v>
      </c>
      <c r="K73" s="613">
        <v>0</v>
      </c>
      <c r="L73" s="613">
        <v>0</v>
      </c>
      <c r="M73" s="614">
        <f t="shared" si="22"/>
        <v>0</v>
      </c>
      <c r="N73" s="614">
        <f t="shared" si="19"/>
        <v>0</v>
      </c>
      <c r="O73" s="614">
        <f t="shared" si="20"/>
        <v>0</v>
      </c>
      <c r="P73" s="614">
        <f t="shared" si="21"/>
        <v>0</v>
      </c>
    </row>
    <row r="74" spans="2:70" s="272" customFormat="1" x14ac:dyDescent="0.2">
      <c r="B74" s="644" t="s">
        <v>282</v>
      </c>
      <c r="C74" s="638" t="s">
        <v>262</v>
      </c>
      <c r="D74" s="643">
        <f>VLOOKUP(C74,'Payscales '!$B$15:$N$52,13,0)</f>
        <v>50.357252899136988</v>
      </c>
      <c r="E74" s="613">
        <v>0</v>
      </c>
      <c r="F74" s="613">
        <v>0</v>
      </c>
      <c r="G74" s="613">
        <v>0</v>
      </c>
      <c r="H74" s="613">
        <v>0</v>
      </c>
      <c r="I74" s="613">
        <v>0</v>
      </c>
      <c r="J74" s="613">
        <v>0</v>
      </c>
      <c r="K74" s="613">
        <v>0</v>
      </c>
      <c r="L74" s="613">
        <v>0</v>
      </c>
      <c r="M74" s="614">
        <f t="shared" si="22"/>
        <v>0</v>
      </c>
      <c r="N74" s="614">
        <f t="shared" si="19"/>
        <v>0</v>
      </c>
      <c r="O74" s="614">
        <f t="shared" si="20"/>
        <v>0</v>
      </c>
      <c r="P74" s="614">
        <f t="shared" si="21"/>
        <v>0</v>
      </c>
    </row>
    <row r="75" spans="2:70" s="272" customFormat="1" ht="15" thickBot="1" x14ac:dyDescent="0.25">
      <c r="B75" s="624" t="s">
        <v>44</v>
      </c>
      <c r="C75" s="640" t="s">
        <v>81</v>
      </c>
      <c r="D75" s="645">
        <f>VLOOKUP(C75,'Payscales '!$B$15:$N$52,13,0)</f>
        <v>106.24707209302325</v>
      </c>
      <c r="E75" s="617">
        <v>0</v>
      </c>
      <c r="F75" s="617">
        <v>0</v>
      </c>
      <c r="G75" s="617">
        <v>0</v>
      </c>
      <c r="H75" s="617">
        <v>0</v>
      </c>
      <c r="I75" s="617">
        <v>0</v>
      </c>
      <c r="J75" s="617">
        <v>0</v>
      </c>
      <c r="K75" s="617">
        <v>0</v>
      </c>
      <c r="L75" s="617">
        <v>0</v>
      </c>
      <c r="M75" s="618">
        <f t="shared" si="22"/>
        <v>0</v>
      </c>
      <c r="N75" s="618">
        <f t="shared" si="19"/>
        <v>0</v>
      </c>
      <c r="O75" s="618">
        <f t="shared" si="20"/>
        <v>0</v>
      </c>
      <c r="P75" s="618">
        <f t="shared" si="21"/>
        <v>0</v>
      </c>
    </row>
    <row r="76" spans="2:70" customFormat="1" ht="55.5" customHeight="1" x14ac:dyDescent="0.25">
      <c r="B76" s="134"/>
      <c r="C76" s="134"/>
      <c r="D76" s="134"/>
      <c r="E76" s="134"/>
      <c r="F76" s="134"/>
      <c r="G76" s="134"/>
      <c r="H76" s="134"/>
      <c r="I76" s="134"/>
      <c r="J76" s="134"/>
      <c r="K76" s="134"/>
      <c r="L76" s="134"/>
      <c r="M76" s="134"/>
      <c r="N76" s="134"/>
      <c r="O76" s="134"/>
      <c r="P76" s="134"/>
      <c r="Q76" s="214"/>
      <c r="R76" s="214"/>
      <c r="S76" s="214"/>
      <c r="T76" s="214"/>
      <c r="U76" s="214"/>
      <c r="V76" s="214"/>
      <c r="W76" s="214"/>
      <c r="X76" s="214"/>
      <c r="Y76" s="214"/>
      <c r="Z76" s="214"/>
      <c r="AA76" s="214"/>
      <c r="AB76" s="214"/>
      <c r="AC76" s="214"/>
      <c r="AD76" s="214"/>
      <c r="AE76" s="214"/>
      <c r="AF76" s="214"/>
      <c r="AG76" s="214"/>
      <c r="AH76" s="214"/>
      <c r="AI76" s="214"/>
      <c r="AJ76" s="214"/>
      <c r="AK76" s="214"/>
      <c r="AL76" s="214"/>
      <c r="AM76" s="214"/>
      <c r="AN76" s="214"/>
      <c r="AO76" s="214"/>
      <c r="AP76" s="214"/>
      <c r="AQ76" s="214"/>
      <c r="AR76" s="214"/>
      <c r="AS76" s="214"/>
      <c r="AT76" s="214"/>
      <c r="AU76" s="214"/>
      <c r="AV76" s="214"/>
      <c r="AW76" s="214"/>
      <c r="AX76" s="214"/>
      <c r="AY76" s="214"/>
      <c r="AZ76" s="214"/>
      <c r="BA76" s="214"/>
      <c r="BB76" s="214"/>
      <c r="BC76" s="214"/>
      <c r="BD76" s="214"/>
      <c r="BE76" s="214"/>
      <c r="BF76" s="214"/>
      <c r="BG76" s="214"/>
      <c r="BH76" s="214"/>
      <c r="BI76" s="214"/>
      <c r="BJ76" s="214"/>
      <c r="BK76" s="214"/>
      <c r="BL76" s="214"/>
      <c r="BM76" s="214"/>
      <c r="BN76" s="214"/>
      <c r="BO76" s="214"/>
      <c r="BP76" s="214"/>
      <c r="BQ76" s="214"/>
      <c r="BR76" s="214"/>
    </row>
    <row r="77" spans="2:70" s="272" customFormat="1" ht="21" thickBot="1" x14ac:dyDescent="0.25">
      <c r="B77" s="169" t="s">
        <v>134</v>
      </c>
      <c r="C77" s="567"/>
      <c r="D77" s="567"/>
      <c r="E77" s="567"/>
      <c r="F77" s="567"/>
      <c r="G77" s="567"/>
      <c r="H77" s="567"/>
      <c r="I77" s="567"/>
      <c r="J77" s="567"/>
      <c r="K77" s="567"/>
      <c r="L77" s="567"/>
      <c r="M77" s="567"/>
      <c r="N77" s="567"/>
      <c r="O77" s="567"/>
      <c r="P77" s="567"/>
    </row>
    <row r="78" spans="2:70" s="331" customFormat="1" ht="19.5" thickBot="1" x14ac:dyDescent="0.35">
      <c r="B78" s="332"/>
      <c r="C78" s="569"/>
      <c r="D78" s="569"/>
      <c r="E78" s="494" t="s">
        <v>255</v>
      </c>
      <c r="F78" s="494"/>
      <c r="G78" s="555"/>
      <c r="H78" s="492"/>
      <c r="I78" s="555" t="s">
        <v>200</v>
      </c>
      <c r="J78" s="555"/>
      <c r="K78" s="555"/>
      <c r="L78" s="492"/>
      <c r="M78" s="555" t="s">
        <v>220</v>
      </c>
      <c r="N78" s="555"/>
      <c r="O78" s="555"/>
      <c r="P78" s="492"/>
    </row>
    <row r="79" spans="2:70" s="331" customFormat="1" ht="64.5" customHeight="1" thickBot="1" x14ac:dyDescent="0.35">
      <c r="B79" s="494" t="s">
        <v>203</v>
      </c>
      <c r="C79" s="646" t="s">
        <v>204</v>
      </c>
      <c r="D79" s="655" t="s">
        <v>135</v>
      </c>
      <c r="E79" s="654" t="s">
        <v>249</v>
      </c>
      <c r="F79" s="590" t="s">
        <v>193</v>
      </c>
      <c r="G79" s="591" t="s">
        <v>91</v>
      </c>
      <c r="H79" s="591" t="s">
        <v>192</v>
      </c>
      <c r="I79" s="654" t="s">
        <v>249</v>
      </c>
      <c r="J79" s="590" t="s">
        <v>193</v>
      </c>
      <c r="K79" s="591" t="s">
        <v>91</v>
      </c>
      <c r="L79" s="591" t="s">
        <v>192</v>
      </c>
      <c r="M79" s="642" t="s">
        <v>249</v>
      </c>
      <c r="N79" s="590" t="s">
        <v>193</v>
      </c>
      <c r="O79" s="591" t="s">
        <v>91</v>
      </c>
      <c r="P79" s="591" t="s">
        <v>192</v>
      </c>
    </row>
    <row r="80" spans="2:70" s="272" customFormat="1" x14ac:dyDescent="0.2">
      <c r="B80" s="648" t="s">
        <v>97</v>
      </c>
      <c r="C80" s="647" t="s">
        <v>57</v>
      </c>
      <c r="D80" s="631">
        <f>VLOOKUP(C80,'Payscales '!$B$15:$N$52,13,0)</f>
        <v>28.378761025641026</v>
      </c>
      <c r="E80" s="588">
        <v>0</v>
      </c>
      <c r="F80" s="588">
        <v>0</v>
      </c>
      <c r="G80" s="588">
        <v>0</v>
      </c>
      <c r="H80" s="588">
        <v>0</v>
      </c>
      <c r="I80" s="588">
        <v>0</v>
      </c>
      <c r="J80" s="588">
        <v>0</v>
      </c>
      <c r="K80" s="588">
        <v>0</v>
      </c>
      <c r="L80" s="588">
        <v>0</v>
      </c>
      <c r="M80" s="611">
        <f>E80+I80</f>
        <v>0</v>
      </c>
      <c r="N80" s="611">
        <f t="shared" ref="N80:N85" si="23">F80+J80</f>
        <v>0</v>
      </c>
      <c r="O80" s="611">
        <f t="shared" ref="O80:O85" si="24">G80+K80</f>
        <v>0</v>
      </c>
      <c r="P80" s="611">
        <f t="shared" ref="P80:P85" si="25">H80+L80</f>
        <v>0</v>
      </c>
    </row>
    <row r="81" spans="2:69" s="272" customFormat="1" x14ac:dyDescent="0.2">
      <c r="B81" s="649" t="s">
        <v>98</v>
      </c>
      <c r="C81" s="647" t="s">
        <v>59</v>
      </c>
      <c r="D81" s="631">
        <f>VLOOKUP(C81,'Payscales '!$B$15:$N$52,13,0)</f>
        <v>32.855363076923076</v>
      </c>
      <c r="E81" s="613">
        <v>0</v>
      </c>
      <c r="F81" s="613">
        <v>0</v>
      </c>
      <c r="G81" s="613">
        <v>0</v>
      </c>
      <c r="H81" s="613">
        <v>0</v>
      </c>
      <c r="I81" s="613">
        <v>0</v>
      </c>
      <c r="J81" s="613">
        <v>0</v>
      </c>
      <c r="K81" s="613">
        <v>0</v>
      </c>
      <c r="L81" s="613">
        <v>0</v>
      </c>
      <c r="M81" s="614">
        <f t="shared" ref="M81:M85" si="26">E81+I81</f>
        <v>0</v>
      </c>
      <c r="N81" s="614">
        <f t="shared" si="23"/>
        <v>0</v>
      </c>
      <c r="O81" s="614">
        <f t="shared" si="24"/>
        <v>0</v>
      </c>
      <c r="P81" s="614">
        <f t="shared" si="25"/>
        <v>0</v>
      </c>
    </row>
    <row r="82" spans="2:69" s="272" customFormat="1" x14ac:dyDescent="0.2">
      <c r="B82" s="649" t="s">
        <v>99</v>
      </c>
      <c r="C82" s="647" t="s">
        <v>63</v>
      </c>
      <c r="D82" s="631">
        <f>VLOOKUP(C82,'Payscales '!$B$15:$N$52,13,0)</f>
        <v>42.844238974358973</v>
      </c>
      <c r="E82" s="613">
        <v>0</v>
      </c>
      <c r="F82" s="613">
        <v>0</v>
      </c>
      <c r="G82" s="613">
        <v>0</v>
      </c>
      <c r="H82" s="613">
        <v>0</v>
      </c>
      <c r="I82" s="613">
        <v>0</v>
      </c>
      <c r="J82" s="613">
        <v>0</v>
      </c>
      <c r="K82" s="613">
        <v>0</v>
      </c>
      <c r="L82" s="613">
        <v>0</v>
      </c>
      <c r="M82" s="614">
        <f t="shared" si="26"/>
        <v>0</v>
      </c>
      <c r="N82" s="614">
        <f t="shared" si="23"/>
        <v>0</v>
      </c>
      <c r="O82" s="614">
        <f t="shared" si="24"/>
        <v>0</v>
      </c>
      <c r="P82" s="614">
        <f t="shared" si="25"/>
        <v>0</v>
      </c>
    </row>
    <row r="83" spans="2:69" s="272" customFormat="1" x14ac:dyDescent="0.2">
      <c r="B83" s="652" t="s">
        <v>100</v>
      </c>
      <c r="C83" s="647" t="s">
        <v>66</v>
      </c>
      <c r="D83" s="631">
        <f>VLOOKUP(C83,'Payscales '!$B$15:$N$52,13,0)</f>
        <v>49.922519999999999</v>
      </c>
      <c r="E83" s="613">
        <v>0</v>
      </c>
      <c r="F83" s="613">
        <v>0</v>
      </c>
      <c r="G83" s="613">
        <v>0</v>
      </c>
      <c r="H83" s="613">
        <v>0</v>
      </c>
      <c r="I83" s="613">
        <v>0</v>
      </c>
      <c r="J83" s="613">
        <v>0</v>
      </c>
      <c r="K83" s="613">
        <v>0</v>
      </c>
      <c r="L83" s="613">
        <v>0</v>
      </c>
      <c r="M83" s="614">
        <f t="shared" si="26"/>
        <v>0</v>
      </c>
      <c r="N83" s="614">
        <f t="shared" si="23"/>
        <v>0</v>
      </c>
      <c r="O83" s="614">
        <f t="shared" si="24"/>
        <v>0</v>
      </c>
      <c r="P83" s="614">
        <f t="shared" si="25"/>
        <v>0</v>
      </c>
    </row>
    <row r="84" spans="2:69" s="272" customFormat="1" x14ac:dyDescent="0.2">
      <c r="B84" s="653" t="s">
        <v>282</v>
      </c>
      <c r="C84" s="647" t="s">
        <v>262</v>
      </c>
      <c r="D84" s="631">
        <f>VLOOKUP(C84,'Payscales '!$B$15:$N$52,13,0)</f>
        <v>50.357252899136988</v>
      </c>
      <c r="E84" s="613">
        <v>0</v>
      </c>
      <c r="F84" s="613">
        <v>0</v>
      </c>
      <c r="G84" s="613">
        <v>0</v>
      </c>
      <c r="H84" s="613">
        <v>0</v>
      </c>
      <c r="I84" s="613">
        <v>0</v>
      </c>
      <c r="J84" s="613">
        <v>0</v>
      </c>
      <c r="K84" s="613">
        <v>0</v>
      </c>
      <c r="L84" s="613">
        <v>0</v>
      </c>
      <c r="M84" s="614">
        <f t="shared" si="26"/>
        <v>0</v>
      </c>
      <c r="N84" s="614">
        <f t="shared" si="23"/>
        <v>0</v>
      </c>
      <c r="O84" s="614">
        <f t="shared" si="24"/>
        <v>0</v>
      </c>
      <c r="P84" s="614">
        <f t="shared" si="25"/>
        <v>0</v>
      </c>
    </row>
    <row r="85" spans="2:69" s="272" customFormat="1" ht="15" thickBot="1" x14ac:dyDescent="0.25">
      <c r="B85" s="650" t="s">
        <v>44</v>
      </c>
      <c r="C85" s="651" t="s">
        <v>81</v>
      </c>
      <c r="D85" s="632">
        <f>VLOOKUP(C85,'Payscales '!$B$15:$N$52,13,0)</f>
        <v>106.24707209302325</v>
      </c>
      <c r="E85" s="617">
        <v>0</v>
      </c>
      <c r="F85" s="617">
        <v>0</v>
      </c>
      <c r="G85" s="617">
        <v>0</v>
      </c>
      <c r="H85" s="617">
        <v>0</v>
      </c>
      <c r="I85" s="617">
        <v>0</v>
      </c>
      <c r="J85" s="617">
        <v>0</v>
      </c>
      <c r="K85" s="617">
        <v>0</v>
      </c>
      <c r="L85" s="617">
        <v>0</v>
      </c>
      <c r="M85" s="618">
        <f t="shared" si="26"/>
        <v>0</v>
      </c>
      <c r="N85" s="618">
        <f t="shared" si="23"/>
        <v>0</v>
      </c>
      <c r="O85" s="618">
        <f t="shared" si="24"/>
        <v>0</v>
      </c>
      <c r="P85" s="618">
        <f t="shared" si="25"/>
        <v>0</v>
      </c>
    </row>
    <row r="86" spans="2:69" s="381" customFormat="1" ht="48.75" customHeight="1" x14ac:dyDescent="0.2">
      <c r="B86" s="135"/>
      <c r="C86" s="572"/>
      <c r="D86" s="465"/>
      <c r="E86" s="573"/>
      <c r="F86" s="573"/>
      <c r="G86" s="573"/>
      <c r="H86" s="573"/>
      <c r="I86" s="573"/>
      <c r="J86" s="573"/>
      <c r="K86" s="573"/>
      <c r="L86" s="573"/>
      <c r="M86" s="573"/>
      <c r="N86" s="573"/>
      <c r="O86" s="573"/>
      <c r="P86" s="573"/>
    </row>
    <row r="87" spans="2:69" s="272" customFormat="1" ht="21" thickBot="1" x14ac:dyDescent="0.25">
      <c r="B87" s="169" t="s">
        <v>211</v>
      </c>
      <c r="C87" s="567"/>
      <c r="D87" s="567"/>
      <c r="E87" s="567"/>
      <c r="F87" s="567"/>
      <c r="G87" s="567"/>
      <c r="H87" s="567"/>
      <c r="I87" s="567"/>
      <c r="J87" s="567"/>
      <c r="K87" s="567"/>
      <c r="L87" s="567"/>
      <c r="M87" s="567"/>
      <c r="N87" s="567"/>
      <c r="O87" s="567"/>
      <c r="P87" s="567"/>
    </row>
    <row r="88" spans="2:69" s="331" customFormat="1" ht="19.5" thickBot="1" x14ac:dyDescent="0.35">
      <c r="B88" s="332"/>
      <c r="C88" s="569"/>
      <c r="D88" s="569"/>
      <c r="E88" s="494" t="s">
        <v>255</v>
      </c>
      <c r="F88" s="494"/>
      <c r="G88" s="555"/>
      <c r="H88" s="492"/>
      <c r="I88" s="574" t="s">
        <v>200</v>
      </c>
      <c r="J88" s="555"/>
      <c r="K88" s="555"/>
      <c r="L88" s="492"/>
      <c r="M88" s="574" t="s">
        <v>220</v>
      </c>
      <c r="N88" s="555"/>
      <c r="O88" s="555"/>
      <c r="P88" s="492"/>
    </row>
    <row r="89" spans="2:69" s="331" customFormat="1" ht="66" customHeight="1" thickBot="1" x14ac:dyDescent="0.35">
      <c r="B89" s="494" t="s">
        <v>203</v>
      </c>
      <c r="C89" s="629" t="s">
        <v>204</v>
      </c>
      <c r="D89" s="494" t="s">
        <v>135</v>
      </c>
      <c r="E89" s="654" t="s">
        <v>249</v>
      </c>
      <c r="F89" s="590" t="s">
        <v>193</v>
      </c>
      <c r="G89" s="591" t="s">
        <v>91</v>
      </c>
      <c r="H89" s="654" t="s">
        <v>192</v>
      </c>
      <c r="I89" s="654" t="s">
        <v>249</v>
      </c>
      <c r="J89" s="590" t="s">
        <v>193</v>
      </c>
      <c r="K89" s="591" t="s">
        <v>91</v>
      </c>
      <c r="L89" s="654" t="s">
        <v>192</v>
      </c>
      <c r="M89" s="642" t="s">
        <v>249</v>
      </c>
      <c r="N89" s="590" t="s">
        <v>193</v>
      </c>
      <c r="O89" s="591" t="s">
        <v>91</v>
      </c>
      <c r="P89" s="591" t="s">
        <v>192</v>
      </c>
    </row>
    <row r="90" spans="2:69" s="272" customFormat="1" x14ac:dyDescent="0.2">
      <c r="B90" s="634" t="s">
        <v>97</v>
      </c>
      <c r="C90" s="637" t="s">
        <v>57</v>
      </c>
      <c r="D90" s="630">
        <f>VLOOKUP(C90,'Payscales '!$B$15:$N$52,13,0)</f>
        <v>28.378761025641026</v>
      </c>
      <c r="E90" s="588">
        <v>0</v>
      </c>
      <c r="F90" s="588">
        <v>0</v>
      </c>
      <c r="G90" s="588">
        <v>0</v>
      </c>
      <c r="H90" s="588">
        <v>0</v>
      </c>
      <c r="I90" s="588">
        <v>0</v>
      </c>
      <c r="J90" s="588">
        <v>0</v>
      </c>
      <c r="K90" s="588">
        <v>0</v>
      </c>
      <c r="L90" s="588">
        <v>0</v>
      </c>
      <c r="M90" s="611">
        <f>E90+I90</f>
        <v>0</v>
      </c>
      <c r="N90" s="611">
        <f t="shared" ref="N90:N95" si="27">F90+J90</f>
        <v>0</v>
      </c>
      <c r="O90" s="611">
        <f t="shared" ref="O90:O95" si="28">G90+K90</f>
        <v>0</v>
      </c>
      <c r="P90" s="611">
        <f t="shared" ref="P90:P95" si="29">H90+L90</f>
        <v>0</v>
      </c>
    </row>
    <row r="91" spans="2:69" s="272" customFormat="1" x14ac:dyDescent="0.2">
      <c r="B91" s="635" t="s">
        <v>98</v>
      </c>
      <c r="C91" s="638" t="s">
        <v>59</v>
      </c>
      <c r="D91" s="631">
        <f>VLOOKUP(C91,'Payscales '!$B$15:$N$52,13,0)</f>
        <v>32.855363076923076</v>
      </c>
      <c r="E91" s="613">
        <v>0</v>
      </c>
      <c r="F91" s="613">
        <v>0</v>
      </c>
      <c r="G91" s="613">
        <v>0</v>
      </c>
      <c r="H91" s="613">
        <v>0</v>
      </c>
      <c r="I91" s="613">
        <v>0</v>
      </c>
      <c r="J91" s="613">
        <v>0</v>
      </c>
      <c r="K91" s="613">
        <v>0</v>
      </c>
      <c r="L91" s="613">
        <v>0</v>
      </c>
      <c r="M91" s="614">
        <f t="shared" ref="M91:M95" si="30">E91+I91</f>
        <v>0</v>
      </c>
      <c r="N91" s="614">
        <f t="shared" si="27"/>
        <v>0</v>
      </c>
      <c r="O91" s="614">
        <f t="shared" si="28"/>
        <v>0</v>
      </c>
      <c r="P91" s="614">
        <f t="shared" si="29"/>
        <v>0</v>
      </c>
    </row>
    <row r="92" spans="2:69" s="272" customFormat="1" x14ac:dyDescent="0.2">
      <c r="B92" s="635" t="s">
        <v>99</v>
      </c>
      <c r="C92" s="638" t="s">
        <v>63</v>
      </c>
      <c r="D92" s="631">
        <f>VLOOKUP(C92,'Payscales '!$B$15:$N$52,13,0)</f>
        <v>42.844238974358973</v>
      </c>
      <c r="E92" s="613">
        <v>0</v>
      </c>
      <c r="F92" s="613">
        <v>0</v>
      </c>
      <c r="G92" s="613">
        <v>0</v>
      </c>
      <c r="H92" s="613">
        <v>0</v>
      </c>
      <c r="I92" s="613">
        <v>0</v>
      </c>
      <c r="J92" s="613">
        <v>0</v>
      </c>
      <c r="K92" s="613">
        <v>0</v>
      </c>
      <c r="L92" s="613">
        <v>0</v>
      </c>
      <c r="M92" s="614">
        <f t="shared" si="30"/>
        <v>0</v>
      </c>
      <c r="N92" s="614">
        <f t="shared" si="27"/>
        <v>0</v>
      </c>
      <c r="O92" s="614">
        <f t="shared" si="28"/>
        <v>0</v>
      </c>
      <c r="P92" s="614">
        <f t="shared" si="29"/>
        <v>0</v>
      </c>
    </row>
    <row r="93" spans="2:69" s="272" customFormat="1" x14ac:dyDescent="0.2">
      <c r="B93" s="635" t="s">
        <v>100</v>
      </c>
      <c r="C93" s="638" t="s">
        <v>66</v>
      </c>
      <c r="D93" s="631">
        <f>VLOOKUP(C93,'Payscales '!$B$15:$N$52,13,0)</f>
        <v>49.922519999999999</v>
      </c>
      <c r="E93" s="613">
        <v>0</v>
      </c>
      <c r="F93" s="613">
        <v>0</v>
      </c>
      <c r="G93" s="613">
        <v>0</v>
      </c>
      <c r="H93" s="613">
        <v>0</v>
      </c>
      <c r="I93" s="613">
        <v>0</v>
      </c>
      <c r="J93" s="613">
        <v>0</v>
      </c>
      <c r="K93" s="613">
        <v>0</v>
      </c>
      <c r="L93" s="613">
        <v>0</v>
      </c>
      <c r="M93" s="614">
        <f t="shared" si="30"/>
        <v>0</v>
      </c>
      <c r="N93" s="614">
        <f t="shared" si="27"/>
        <v>0</v>
      </c>
      <c r="O93" s="614">
        <f t="shared" si="28"/>
        <v>0</v>
      </c>
      <c r="P93" s="614">
        <f t="shared" si="29"/>
        <v>0</v>
      </c>
    </row>
    <row r="94" spans="2:69" s="272" customFormat="1" x14ac:dyDescent="0.2">
      <c r="B94" s="644" t="s">
        <v>282</v>
      </c>
      <c r="C94" s="638" t="s">
        <v>262</v>
      </c>
      <c r="D94" s="631">
        <f>VLOOKUP(C94,'Payscales '!$B$15:$N$52,13,0)</f>
        <v>50.357252899136988</v>
      </c>
      <c r="E94" s="613">
        <v>0</v>
      </c>
      <c r="F94" s="613">
        <v>0</v>
      </c>
      <c r="G94" s="613">
        <v>0</v>
      </c>
      <c r="H94" s="613">
        <v>0</v>
      </c>
      <c r="I94" s="613">
        <v>0</v>
      </c>
      <c r="J94" s="613">
        <v>0</v>
      </c>
      <c r="K94" s="613">
        <v>0</v>
      </c>
      <c r="L94" s="613">
        <v>0</v>
      </c>
      <c r="M94" s="614">
        <f t="shared" si="30"/>
        <v>0</v>
      </c>
      <c r="N94" s="614">
        <f t="shared" si="27"/>
        <v>0</v>
      </c>
      <c r="O94" s="614">
        <f t="shared" si="28"/>
        <v>0</v>
      </c>
      <c r="P94" s="614">
        <f t="shared" si="29"/>
        <v>0</v>
      </c>
    </row>
    <row r="95" spans="2:69" s="272" customFormat="1" ht="15" thickBot="1" x14ac:dyDescent="0.25">
      <c r="B95" s="624" t="s">
        <v>44</v>
      </c>
      <c r="C95" s="640" t="s">
        <v>81</v>
      </c>
      <c r="D95" s="632">
        <f>VLOOKUP(C95,'Payscales '!$B$15:$N$52,13,0)</f>
        <v>106.24707209302325</v>
      </c>
      <c r="E95" s="617">
        <v>0</v>
      </c>
      <c r="F95" s="617">
        <v>0</v>
      </c>
      <c r="G95" s="617">
        <v>0</v>
      </c>
      <c r="H95" s="617">
        <v>0</v>
      </c>
      <c r="I95" s="617">
        <v>0</v>
      </c>
      <c r="J95" s="617">
        <v>0</v>
      </c>
      <c r="K95" s="617">
        <v>0</v>
      </c>
      <c r="L95" s="617">
        <v>0</v>
      </c>
      <c r="M95" s="618">
        <f t="shared" si="30"/>
        <v>0</v>
      </c>
      <c r="N95" s="618">
        <f t="shared" si="27"/>
        <v>0</v>
      </c>
      <c r="O95" s="618">
        <f t="shared" si="28"/>
        <v>0</v>
      </c>
      <c r="P95" s="618">
        <f t="shared" si="29"/>
        <v>0</v>
      </c>
    </row>
    <row r="96" spans="2:69" customFormat="1" ht="39.75" customHeight="1" x14ac:dyDescent="0.25">
      <c r="B96" s="134"/>
      <c r="C96" s="134"/>
      <c r="D96" s="134"/>
      <c r="E96" s="134"/>
      <c r="F96" s="134"/>
      <c r="G96" s="134"/>
      <c r="H96" s="134"/>
      <c r="I96" s="134"/>
      <c r="J96" s="134"/>
      <c r="K96" s="134"/>
      <c r="L96" s="134"/>
      <c r="M96" s="134"/>
      <c r="N96" s="134"/>
      <c r="O96" s="134"/>
      <c r="P96" s="134"/>
      <c r="Q96" s="214"/>
      <c r="R96" s="214"/>
      <c r="S96" s="214"/>
      <c r="T96" s="214"/>
      <c r="U96" s="214"/>
      <c r="V96" s="214"/>
      <c r="W96" s="214"/>
      <c r="X96" s="214"/>
      <c r="Y96" s="214"/>
      <c r="Z96" s="214"/>
      <c r="AA96" s="214"/>
      <c r="AB96" s="214"/>
      <c r="AC96" s="214"/>
      <c r="AD96" s="214"/>
      <c r="AE96" s="214"/>
      <c r="AF96" s="214"/>
      <c r="AG96" s="214"/>
      <c r="AH96" s="214"/>
      <c r="AI96" s="214"/>
      <c r="AJ96" s="214"/>
      <c r="AK96" s="214"/>
      <c r="AL96" s="214"/>
      <c r="AM96" s="214"/>
      <c r="AN96" s="214"/>
      <c r="AO96" s="214"/>
      <c r="AP96" s="214"/>
      <c r="AQ96" s="214"/>
      <c r="AR96" s="214"/>
      <c r="AS96" s="214"/>
      <c r="AT96" s="214"/>
      <c r="AU96" s="214"/>
      <c r="AV96" s="214"/>
      <c r="AW96" s="214"/>
      <c r="AX96" s="214"/>
      <c r="AY96" s="214"/>
      <c r="AZ96" s="214"/>
      <c r="BA96" s="214"/>
      <c r="BB96" s="214"/>
      <c r="BC96" s="214"/>
      <c r="BD96" s="214"/>
      <c r="BE96" s="214"/>
      <c r="BF96" s="214"/>
      <c r="BG96" s="214"/>
      <c r="BH96" s="214"/>
      <c r="BI96" s="214"/>
      <c r="BJ96" s="214"/>
      <c r="BK96" s="214"/>
      <c r="BL96" s="214"/>
      <c r="BM96" s="214"/>
      <c r="BN96" s="214"/>
      <c r="BO96" s="214"/>
      <c r="BP96" s="214"/>
      <c r="BQ96" s="214"/>
    </row>
    <row r="97" spans="2:16" s="272" customFormat="1" ht="21" thickBot="1" x14ac:dyDescent="0.25">
      <c r="B97" s="169" t="s">
        <v>136</v>
      </c>
      <c r="C97" s="567"/>
      <c r="D97" s="567"/>
      <c r="E97" s="567"/>
      <c r="F97" s="567"/>
      <c r="G97" s="567"/>
      <c r="H97" s="567"/>
      <c r="I97" s="567"/>
      <c r="J97" s="567"/>
      <c r="K97" s="567"/>
      <c r="L97" s="567"/>
      <c r="M97" s="567"/>
      <c r="N97" s="567"/>
      <c r="O97" s="567"/>
      <c r="P97" s="567"/>
    </row>
    <row r="98" spans="2:16" s="331" customFormat="1" ht="19.5" thickBot="1" x14ac:dyDescent="0.35">
      <c r="B98" s="332"/>
      <c r="C98" s="569"/>
      <c r="D98" s="569"/>
      <c r="E98" s="494" t="s">
        <v>255</v>
      </c>
      <c r="F98" s="494"/>
      <c r="G98" s="555"/>
      <c r="H98" s="492"/>
      <c r="I98" s="555" t="s">
        <v>200</v>
      </c>
      <c r="J98" s="555"/>
      <c r="K98" s="555"/>
      <c r="L98" s="492"/>
      <c r="M98" s="555" t="s">
        <v>220</v>
      </c>
      <c r="N98" s="555"/>
      <c r="O98" s="555"/>
      <c r="P98" s="492"/>
    </row>
    <row r="99" spans="2:16" s="331" customFormat="1" ht="60.75" customHeight="1" thickBot="1" x14ac:dyDescent="0.35">
      <c r="B99" s="494" t="s">
        <v>203</v>
      </c>
      <c r="C99" s="629" t="s">
        <v>204</v>
      </c>
      <c r="D99" s="629" t="s">
        <v>135</v>
      </c>
      <c r="E99" s="709" t="s">
        <v>249</v>
      </c>
      <c r="F99" s="488" t="s">
        <v>193</v>
      </c>
      <c r="G99" s="595" t="s">
        <v>91</v>
      </c>
      <c r="H99" s="595" t="s">
        <v>192</v>
      </c>
      <c r="I99" s="709" t="s">
        <v>249</v>
      </c>
      <c r="J99" s="488" t="s">
        <v>193</v>
      </c>
      <c r="K99" s="595" t="s">
        <v>91</v>
      </c>
      <c r="L99" s="595" t="s">
        <v>192</v>
      </c>
      <c r="M99" s="626" t="s">
        <v>249</v>
      </c>
      <c r="N99" s="488" t="s">
        <v>193</v>
      </c>
      <c r="O99" s="595" t="s">
        <v>91</v>
      </c>
      <c r="P99" s="595" t="s">
        <v>192</v>
      </c>
    </row>
    <row r="100" spans="2:16" s="272" customFormat="1" x14ac:dyDescent="0.2">
      <c r="B100" s="634" t="s">
        <v>97</v>
      </c>
      <c r="C100" s="637" t="s">
        <v>57</v>
      </c>
      <c r="D100" s="630">
        <f>VLOOKUP(C100,'Payscales '!$B$15:$N$52,13,0)</f>
        <v>28.378761025641026</v>
      </c>
      <c r="E100" s="575">
        <v>0</v>
      </c>
      <c r="F100" s="575">
        <v>0</v>
      </c>
      <c r="G100" s="575">
        <v>0</v>
      </c>
      <c r="H100" s="575">
        <v>0</v>
      </c>
      <c r="I100" s="575">
        <v>0</v>
      </c>
      <c r="J100" s="575">
        <v>0</v>
      </c>
      <c r="K100" s="575">
        <v>0</v>
      </c>
      <c r="L100" s="575">
        <v>0</v>
      </c>
      <c r="M100" s="625">
        <f>E100+I100</f>
        <v>0</v>
      </c>
      <c r="N100" s="625">
        <f t="shared" ref="N100:N105" si="31">F100+J100</f>
        <v>0</v>
      </c>
      <c r="O100" s="625">
        <f t="shared" ref="O100:O105" si="32">G100+K100</f>
        <v>0</v>
      </c>
      <c r="P100" s="625">
        <f t="shared" ref="P100:P105" si="33">H100+L100</f>
        <v>0</v>
      </c>
    </row>
    <row r="101" spans="2:16" s="272" customFormat="1" x14ac:dyDescent="0.2">
      <c r="B101" s="635" t="s">
        <v>98</v>
      </c>
      <c r="C101" s="638" t="s">
        <v>59</v>
      </c>
      <c r="D101" s="631">
        <f>VLOOKUP(C101,'Payscales '!$B$15:$N$52,13,0)</f>
        <v>32.855363076923076</v>
      </c>
      <c r="E101" s="613">
        <v>0</v>
      </c>
      <c r="F101" s="613">
        <v>0</v>
      </c>
      <c r="G101" s="613">
        <v>0</v>
      </c>
      <c r="H101" s="613">
        <v>0</v>
      </c>
      <c r="I101" s="613">
        <v>0</v>
      </c>
      <c r="J101" s="613">
        <v>0</v>
      </c>
      <c r="K101" s="613">
        <v>0</v>
      </c>
      <c r="L101" s="613">
        <v>0</v>
      </c>
      <c r="M101" s="614">
        <f t="shared" ref="M101:M105" si="34">E101+I101</f>
        <v>0</v>
      </c>
      <c r="N101" s="614">
        <f t="shared" si="31"/>
        <v>0</v>
      </c>
      <c r="O101" s="614">
        <f t="shared" si="32"/>
        <v>0</v>
      </c>
      <c r="P101" s="614">
        <f t="shared" si="33"/>
        <v>0</v>
      </c>
    </row>
    <row r="102" spans="2:16" s="272" customFormat="1" x14ac:dyDescent="0.2">
      <c r="B102" s="635" t="s">
        <v>99</v>
      </c>
      <c r="C102" s="638" t="s">
        <v>63</v>
      </c>
      <c r="D102" s="631">
        <f>VLOOKUP(C102,'Payscales '!$B$15:$N$52,13,0)</f>
        <v>42.844238974358973</v>
      </c>
      <c r="E102" s="613">
        <v>0</v>
      </c>
      <c r="F102" s="613">
        <v>0</v>
      </c>
      <c r="G102" s="613">
        <v>0</v>
      </c>
      <c r="H102" s="613">
        <v>0</v>
      </c>
      <c r="I102" s="613">
        <v>0</v>
      </c>
      <c r="J102" s="613">
        <v>0</v>
      </c>
      <c r="K102" s="613">
        <v>0</v>
      </c>
      <c r="L102" s="613">
        <v>0</v>
      </c>
      <c r="M102" s="614">
        <f t="shared" si="34"/>
        <v>0</v>
      </c>
      <c r="N102" s="614">
        <f t="shared" si="31"/>
        <v>0</v>
      </c>
      <c r="O102" s="614">
        <f t="shared" si="32"/>
        <v>0</v>
      </c>
      <c r="P102" s="614">
        <f t="shared" si="33"/>
        <v>0</v>
      </c>
    </row>
    <row r="103" spans="2:16" s="272" customFormat="1" x14ac:dyDescent="0.2">
      <c r="B103" s="635" t="s">
        <v>100</v>
      </c>
      <c r="C103" s="638" t="s">
        <v>66</v>
      </c>
      <c r="D103" s="631">
        <f>VLOOKUP(C103,'Payscales '!$B$15:$N$52,13,0)</f>
        <v>49.922519999999999</v>
      </c>
      <c r="E103" s="613">
        <v>0</v>
      </c>
      <c r="F103" s="613">
        <v>0</v>
      </c>
      <c r="G103" s="613">
        <v>0</v>
      </c>
      <c r="H103" s="613">
        <v>0</v>
      </c>
      <c r="I103" s="613">
        <v>0</v>
      </c>
      <c r="J103" s="613">
        <v>0</v>
      </c>
      <c r="K103" s="613">
        <v>0</v>
      </c>
      <c r="L103" s="613">
        <v>0</v>
      </c>
      <c r="M103" s="614">
        <f t="shared" si="34"/>
        <v>0</v>
      </c>
      <c r="N103" s="614">
        <f t="shared" si="31"/>
        <v>0</v>
      </c>
      <c r="O103" s="614">
        <f t="shared" si="32"/>
        <v>0</v>
      </c>
      <c r="P103" s="614">
        <f t="shared" si="33"/>
        <v>0</v>
      </c>
    </row>
    <row r="104" spans="2:16" s="272" customFormat="1" x14ac:dyDescent="0.2">
      <c r="B104" s="644" t="s">
        <v>282</v>
      </c>
      <c r="C104" s="638" t="s">
        <v>262</v>
      </c>
      <c r="D104" s="631">
        <f>VLOOKUP(C104,'Payscales '!$B$15:$N$52,13,0)</f>
        <v>50.357252899136988</v>
      </c>
      <c r="E104" s="659">
        <v>0</v>
      </c>
      <c r="F104" s="659">
        <v>0</v>
      </c>
      <c r="G104" s="659">
        <v>0</v>
      </c>
      <c r="H104" s="659">
        <v>0</v>
      </c>
      <c r="I104" s="659">
        <v>0</v>
      </c>
      <c r="J104" s="659">
        <v>0</v>
      </c>
      <c r="K104" s="659">
        <v>0</v>
      </c>
      <c r="L104" s="659">
        <v>0</v>
      </c>
      <c r="M104" s="660">
        <f t="shared" si="34"/>
        <v>0</v>
      </c>
      <c r="N104" s="660">
        <f>F104+J104</f>
        <v>0</v>
      </c>
      <c r="O104" s="660">
        <f t="shared" si="32"/>
        <v>0</v>
      </c>
      <c r="P104" s="660">
        <f t="shared" si="33"/>
        <v>0</v>
      </c>
    </row>
    <row r="105" spans="2:16" s="272" customFormat="1" ht="15" thickBot="1" x14ac:dyDescent="0.25">
      <c r="B105" s="624" t="s">
        <v>44</v>
      </c>
      <c r="C105" s="640" t="s">
        <v>81</v>
      </c>
      <c r="D105" s="645">
        <f>VLOOKUP(C105,'Payscales '!$B$15:$N$52,13,0)</f>
        <v>106.24707209302325</v>
      </c>
      <c r="E105" s="617">
        <v>0</v>
      </c>
      <c r="F105" s="617">
        <v>0</v>
      </c>
      <c r="G105" s="617">
        <v>0</v>
      </c>
      <c r="H105" s="617">
        <v>0</v>
      </c>
      <c r="I105" s="617">
        <v>0</v>
      </c>
      <c r="J105" s="617">
        <v>0</v>
      </c>
      <c r="K105" s="617">
        <v>0</v>
      </c>
      <c r="L105" s="617">
        <v>0</v>
      </c>
      <c r="M105" s="618">
        <f t="shared" si="34"/>
        <v>0</v>
      </c>
      <c r="N105" s="618">
        <f t="shared" si="31"/>
        <v>0</v>
      </c>
      <c r="O105" s="618">
        <f t="shared" si="32"/>
        <v>0</v>
      </c>
      <c r="P105" s="618">
        <f t="shared" si="33"/>
        <v>0</v>
      </c>
    </row>
    <row r="106" spans="2:16" s="381" customFormat="1" ht="39.75" customHeight="1" x14ac:dyDescent="0.2">
      <c r="B106" s="135"/>
      <c r="C106" s="572"/>
      <c r="D106" s="465"/>
      <c r="E106" s="573"/>
      <c r="F106" s="573"/>
      <c r="G106" s="573"/>
      <c r="H106" s="573"/>
      <c r="I106" s="573"/>
      <c r="J106" s="573"/>
      <c r="K106" s="573"/>
      <c r="L106" s="573"/>
      <c r="M106" s="573"/>
      <c r="N106" s="573"/>
      <c r="O106" s="573"/>
      <c r="P106" s="573"/>
    </row>
    <row r="107" spans="2:16" s="272" customFormat="1" ht="21" thickBot="1" x14ac:dyDescent="0.25">
      <c r="B107" s="169" t="s">
        <v>221</v>
      </c>
      <c r="C107" s="567"/>
      <c r="D107" s="567"/>
      <c r="E107" s="567"/>
      <c r="F107" s="567"/>
      <c r="G107" s="567"/>
      <c r="H107" s="567"/>
      <c r="I107" s="567"/>
      <c r="J107" s="567"/>
      <c r="K107" s="567"/>
      <c r="L107" s="567"/>
      <c r="M107" s="567"/>
      <c r="N107" s="567"/>
      <c r="O107" s="567"/>
      <c r="P107" s="567"/>
    </row>
    <row r="108" spans="2:16" s="331" customFormat="1" ht="19.5" thickBot="1" x14ac:dyDescent="0.35">
      <c r="B108" s="332"/>
      <c r="C108" s="569"/>
      <c r="D108" s="569"/>
      <c r="E108" s="494" t="s">
        <v>255</v>
      </c>
      <c r="F108" s="494"/>
      <c r="G108" s="555"/>
      <c r="H108" s="492"/>
      <c r="I108" s="555" t="s">
        <v>200</v>
      </c>
      <c r="J108" s="555"/>
      <c r="K108" s="555"/>
      <c r="L108" s="492"/>
      <c r="M108" s="555" t="s">
        <v>220</v>
      </c>
      <c r="N108" s="555"/>
      <c r="O108" s="555"/>
      <c r="P108" s="492"/>
    </row>
    <row r="109" spans="2:16" s="331" customFormat="1" ht="64.5" customHeight="1" thickBot="1" x14ac:dyDescent="0.35">
      <c r="B109" s="494" t="s">
        <v>203</v>
      </c>
      <c r="C109" s="629" t="s">
        <v>204</v>
      </c>
      <c r="D109" s="555" t="s">
        <v>135</v>
      </c>
      <c r="E109" s="709" t="s">
        <v>249</v>
      </c>
      <c r="F109" s="488" t="s">
        <v>193</v>
      </c>
      <c r="G109" s="595" t="s">
        <v>91</v>
      </c>
      <c r="H109" s="595" t="s">
        <v>192</v>
      </c>
      <c r="I109" s="709" t="s">
        <v>249</v>
      </c>
      <c r="J109" s="488" t="s">
        <v>193</v>
      </c>
      <c r="K109" s="595" t="s">
        <v>91</v>
      </c>
      <c r="L109" s="595" t="s">
        <v>192</v>
      </c>
      <c r="M109" s="626" t="s">
        <v>249</v>
      </c>
      <c r="N109" s="488" t="s">
        <v>193</v>
      </c>
      <c r="O109" s="595" t="s">
        <v>91</v>
      </c>
      <c r="P109" s="595" t="s">
        <v>192</v>
      </c>
    </row>
    <row r="110" spans="2:16" s="272" customFormat="1" x14ac:dyDescent="0.2">
      <c r="B110" s="634" t="s">
        <v>97</v>
      </c>
      <c r="C110" s="637" t="s">
        <v>57</v>
      </c>
      <c r="D110" s="656">
        <f>VLOOKUP(C110,'Payscales '!$B$15:$N$52,13,0)</f>
        <v>28.378761025641026</v>
      </c>
      <c r="E110" s="613">
        <v>0</v>
      </c>
      <c r="F110" s="613">
        <v>0</v>
      </c>
      <c r="G110" s="613">
        <v>0</v>
      </c>
      <c r="H110" s="613">
        <v>0</v>
      </c>
      <c r="I110" s="613">
        <v>0</v>
      </c>
      <c r="J110" s="613">
        <v>0</v>
      </c>
      <c r="K110" s="613">
        <v>0</v>
      </c>
      <c r="L110" s="613">
        <v>0</v>
      </c>
      <c r="M110" s="625">
        <f>E110+I110</f>
        <v>0</v>
      </c>
      <c r="N110" s="625">
        <f t="shared" ref="N110:N115" si="35">F110+J110</f>
        <v>0</v>
      </c>
      <c r="O110" s="625">
        <f t="shared" ref="O110:O115" si="36">G110+K110</f>
        <v>0</v>
      </c>
      <c r="P110" s="625">
        <f t="shared" ref="P110:P115" si="37">H110+L110</f>
        <v>0</v>
      </c>
    </row>
    <row r="111" spans="2:16" s="272" customFormat="1" x14ac:dyDescent="0.2">
      <c r="B111" s="635" t="s">
        <v>98</v>
      </c>
      <c r="C111" s="638" t="s">
        <v>59</v>
      </c>
      <c r="D111" s="657">
        <f>VLOOKUP(C111,'Payscales '!$B$15:$N$52,13,0)</f>
        <v>32.855363076923076</v>
      </c>
      <c r="E111" s="613">
        <v>0</v>
      </c>
      <c r="F111" s="613">
        <v>0</v>
      </c>
      <c r="G111" s="613">
        <v>0</v>
      </c>
      <c r="H111" s="613">
        <v>0</v>
      </c>
      <c r="I111" s="613">
        <v>0</v>
      </c>
      <c r="J111" s="613">
        <v>0</v>
      </c>
      <c r="K111" s="613">
        <v>0</v>
      </c>
      <c r="L111" s="613">
        <v>0</v>
      </c>
      <c r="M111" s="614">
        <f t="shared" ref="M111:M115" si="38">E111+I111</f>
        <v>0</v>
      </c>
      <c r="N111" s="614">
        <f t="shared" si="35"/>
        <v>0</v>
      </c>
      <c r="O111" s="614">
        <f t="shared" si="36"/>
        <v>0</v>
      </c>
      <c r="P111" s="614">
        <f t="shared" si="37"/>
        <v>0</v>
      </c>
    </row>
    <row r="112" spans="2:16" s="272" customFormat="1" x14ac:dyDescent="0.2">
      <c r="B112" s="635" t="s">
        <v>99</v>
      </c>
      <c r="C112" s="638" t="s">
        <v>63</v>
      </c>
      <c r="D112" s="657">
        <f>VLOOKUP(C112,'Payscales '!$B$15:$N$52,13,0)</f>
        <v>42.844238974358973</v>
      </c>
      <c r="E112" s="613">
        <v>0</v>
      </c>
      <c r="F112" s="613">
        <v>0</v>
      </c>
      <c r="G112" s="613">
        <v>0</v>
      </c>
      <c r="H112" s="613">
        <v>0</v>
      </c>
      <c r="I112" s="613">
        <v>0</v>
      </c>
      <c r="J112" s="613">
        <v>0</v>
      </c>
      <c r="K112" s="613">
        <v>0</v>
      </c>
      <c r="L112" s="613">
        <v>0</v>
      </c>
      <c r="M112" s="614">
        <f t="shared" si="38"/>
        <v>0</v>
      </c>
      <c r="N112" s="614">
        <f t="shared" si="35"/>
        <v>0</v>
      </c>
      <c r="O112" s="614">
        <f t="shared" si="36"/>
        <v>0</v>
      </c>
      <c r="P112" s="614">
        <f t="shared" si="37"/>
        <v>0</v>
      </c>
    </row>
    <row r="113" spans="2:71" s="272" customFormat="1" x14ac:dyDescent="0.2">
      <c r="B113" s="635" t="s">
        <v>100</v>
      </c>
      <c r="C113" s="638" t="s">
        <v>66</v>
      </c>
      <c r="D113" s="657">
        <f>VLOOKUP(C113,'Payscales '!$B$15:$N$52,13,0)</f>
        <v>49.922519999999999</v>
      </c>
      <c r="E113" s="613">
        <v>0</v>
      </c>
      <c r="F113" s="613">
        <v>0</v>
      </c>
      <c r="G113" s="613">
        <v>0</v>
      </c>
      <c r="H113" s="613">
        <v>0</v>
      </c>
      <c r="I113" s="613">
        <v>0</v>
      </c>
      <c r="J113" s="613">
        <v>0</v>
      </c>
      <c r="K113" s="613">
        <v>0</v>
      </c>
      <c r="L113" s="613">
        <v>0</v>
      </c>
      <c r="M113" s="614">
        <f t="shared" si="38"/>
        <v>0</v>
      </c>
      <c r="N113" s="614">
        <f t="shared" si="35"/>
        <v>0</v>
      </c>
      <c r="O113" s="614">
        <f t="shared" si="36"/>
        <v>0</v>
      </c>
      <c r="P113" s="614">
        <f t="shared" si="37"/>
        <v>0</v>
      </c>
    </row>
    <row r="114" spans="2:71" s="272" customFormat="1" x14ac:dyDescent="0.2">
      <c r="B114" s="644" t="s">
        <v>282</v>
      </c>
      <c r="C114" s="638" t="s">
        <v>262</v>
      </c>
      <c r="D114" s="657">
        <f>VLOOKUP(C114,'Payscales '!$B$15:$N$52,13,0)</f>
        <v>50.357252899136988</v>
      </c>
      <c r="E114" s="613">
        <v>0</v>
      </c>
      <c r="F114" s="613">
        <v>0</v>
      </c>
      <c r="G114" s="613">
        <v>0</v>
      </c>
      <c r="H114" s="613">
        <v>0</v>
      </c>
      <c r="I114" s="613">
        <v>0</v>
      </c>
      <c r="J114" s="613">
        <v>0</v>
      </c>
      <c r="K114" s="613">
        <v>0</v>
      </c>
      <c r="L114" s="613">
        <v>0</v>
      </c>
      <c r="M114" s="614">
        <f t="shared" si="38"/>
        <v>0</v>
      </c>
      <c r="N114" s="614">
        <f t="shared" si="35"/>
        <v>0</v>
      </c>
      <c r="O114" s="614">
        <f t="shared" si="36"/>
        <v>0</v>
      </c>
      <c r="P114" s="614">
        <f t="shared" si="37"/>
        <v>0</v>
      </c>
    </row>
    <row r="115" spans="2:71" s="272" customFormat="1" ht="15" thickBot="1" x14ac:dyDescent="0.25">
      <c r="B115" s="624" t="s">
        <v>44</v>
      </c>
      <c r="C115" s="658" t="s">
        <v>81</v>
      </c>
      <c r="D115" s="632">
        <f>VLOOKUP(C115,'Payscales '!$B$15:$N$52,13,0)</f>
        <v>106.24707209302325</v>
      </c>
      <c r="E115" s="617">
        <v>0</v>
      </c>
      <c r="F115" s="617">
        <v>0</v>
      </c>
      <c r="G115" s="617">
        <v>0</v>
      </c>
      <c r="H115" s="617">
        <v>0</v>
      </c>
      <c r="I115" s="617">
        <v>0</v>
      </c>
      <c r="J115" s="617">
        <v>0</v>
      </c>
      <c r="K115" s="617">
        <v>0</v>
      </c>
      <c r="L115" s="617">
        <v>0</v>
      </c>
      <c r="M115" s="618">
        <f t="shared" si="38"/>
        <v>0</v>
      </c>
      <c r="N115" s="618">
        <f t="shared" si="35"/>
        <v>0</v>
      </c>
      <c r="O115" s="618">
        <f t="shared" si="36"/>
        <v>0</v>
      </c>
      <c r="P115" s="618">
        <f t="shared" si="37"/>
        <v>0</v>
      </c>
      <c r="T115" s="381"/>
      <c r="U115" s="381"/>
      <c r="V115" s="381"/>
      <c r="W115" s="381"/>
      <c r="X115" s="381"/>
      <c r="Y115" s="381"/>
      <c r="Z115" s="381"/>
      <c r="AA115" s="381"/>
      <c r="AB115" s="381"/>
      <c r="AC115" s="381"/>
      <c r="AD115" s="381"/>
      <c r="AE115" s="381"/>
      <c r="AF115" s="381"/>
      <c r="AG115" s="381"/>
      <c r="AH115" s="381"/>
      <c r="AI115" s="381"/>
      <c r="AJ115" s="381"/>
      <c r="AK115" s="381"/>
      <c r="AL115" s="381"/>
      <c r="AM115" s="381"/>
      <c r="AN115" s="381"/>
      <c r="AO115" s="381"/>
      <c r="AP115" s="381"/>
      <c r="AQ115" s="381"/>
      <c r="AR115" s="381"/>
      <c r="AS115" s="381"/>
      <c r="AT115" s="381"/>
      <c r="AU115" s="381"/>
      <c r="AV115" s="381"/>
      <c r="AW115" s="381"/>
      <c r="AX115" s="381"/>
      <c r="AY115" s="381"/>
      <c r="AZ115" s="381"/>
      <c r="BA115" s="381"/>
      <c r="BB115" s="381"/>
      <c r="BC115" s="381"/>
      <c r="BD115" s="381"/>
      <c r="BE115" s="381"/>
      <c r="BF115" s="381"/>
      <c r="BG115" s="381"/>
      <c r="BH115" s="381"/>
      <c r="BI115" s="381"/>
      <c r="BJ115" s="381"/>
      <c r="BK115" s="381"/>
      <c r="BL115" s="381"/>
      <c r="BM115" s="381"/>
      <c r="BN115" s="381"/>
      <c r="BO115" s="381"/>
      <c r="BP115" s="381"/>
      <c r="BQ115" s="381"/>
      <c r="BR115" s="381"/>
      <c r="BS115" s="381"/>
    </row>
    <row r="116" spans="2:71" customFormat="1" ht="15" x14ac:dyDescent="0.25">
      <c r="B116" s="134"/>
      <c r="C116" s="134"/>
      <c r="D116" s="134"/>
      <c r="E116" s="134"/>
      <c r="F116" s="134"/>
      <c r="G116" s="134"/>
      <c r="H116" s="134"/>
      <c r="I116" s="134"/>
      <c r="J116" s="134"/>
      <c r="K116" s="134"/>
      <c r="L116" s="134"/>
      <c r="M116" s="134"/>
      <c r="N116" s="134"/>
      <c r="O116" s="134"/>
      <c r="P116" s="134"/>
      <c r="Q116" s="214"/>
      <c r="R116" s="214"/>
      <c r="S116" s="214"/>
      <c r="T116" s="214"/>
      <c r="U116" s="214"/>
      <c r="V116" s="214"/>
      <c r="W116" s="214"/>
      <c r="X116" s="214"/>
      <c r="Y116" s="214"/>
      <c r="Z116" s="214"/>
      <c r="AA116" s="214"/>
      <c r="AB116" s="214"/>
      <c r="AC116" s="214"/>
      <c r="AD116" s="214"/>
      <c r="AE116" s="214"/>
      <c r="AF116" s="214"/>
      <c r="AG116" s="214"/>
      <c r="AH116" s="214"/>
      <c r="AI116" s="214"/>
      <c r="AJ116" s="214"/>
      <c r="AK116" s="214"/>
      <c r="AL116" s="214"/>
      <c r="AM116" s="214"/>
      <c r="AN116" s="214"/>
      <c r="AO116" s="214"/>
      <c r="AP116" s="214"/>
      <c r="AQ116" s="214"/>
      <c r="AR116" s="214"/>
      <c r="AS116" s="214"/>
      <c r="AT116" s="214"/>
      <c r="AU116" s="214"/>
      <c r="AV116" s="214"/>
      <c r="AW116" s="214"/>
      <c r="AX116" s="214"/>
      <c r="AY116" s="214"/>
      <c r="AZ116" s="214"/>
      <c r="BA116" s="214"/>
      <c r="BB116" s="214"/>
      <c r="BC116" s="214"/>
      <c r="BD116" s="214"/>
      <c r="BE116" s="214"/>
      <c r="BF116" s="214"/>
      <c r="BG116" s="214"/>
      <c r="BH116" s="214"/>
      <c r="BI116" s="214"/>
      <c r="BJ116" s="214"/>
      <c r="BK116" s="214"/>
      <c r="BL116" s="214"/>
      <c r="BM116" s="214"/>
      <c r="BN116" s="214"/>
      <c r="BO116" s="214"/>
      <c r="BP116" s="214"/>
      <c r="BQ116" s="214"/>
      <c r="BR116" s="214"/>
      <c r="BS116" s="214"/>
    </row>
    <row r="117" spans="2:71" customFormat="1" ht="15" x14ac:dyDescent="0.25">
      <c r="B117" s="134"/>
      <c r="C117" s="134"/>
      <c r="D117" s="134"/>
      <c r="E117" s="134"/>
      <c r="F117" s="134"/>
      <c r="G117" s="134"/>
      <c r="H117" s="134"/>
      <c r="I117" s="134"/>
      <c r="J117" s="134"/>
      <c r="K117" s="134"/>
      <c r="L117" s="134"/>
      <c r="M117" s="134"/>
      <c r="N117" s="134"/>
      <c r="O117" s="134"/>
      <c r="P117" s="134"/>
      <c r="Q117" s="214"/>
      <c r="R117" s="214"/>
      <c r="S117" s="214"/>
      <c r="T117" s="214"/>
      <c r="U117" s="214"/>
      <c r="V117" s="214"/>
      <c r="W117" s="214"/>
      <c r="X117" s="214"/>
      <c r="Y117" s="214"/>
      <c r="Z117" s="214"/>
      <c r="AA117" s="214"/>
      <c r="AB117" s="214"/>
      <c r="AC117" s="214"/>
      <c r="AD117" s="214"/>
      <c r="AE117" s="214"/>
      <c r="AF117" s="214"/>
      <c r="AG117" s="214"/>
      <c r="AH117" s="214"/>
      <c r="AI117" s="214"/>
      <c r="AJ117" s="214"/>
      <c r="AK117" s="214"/>
      <c r="AL117" s="214"/>
      <c r="AM117" s="214"/>
      <c r="AN117" s="214"/>
      <c r="AO117" s="214"/>
      <c r="AP117" s="214"/>
      <c r="AQ117" s="214"/>
      <c r="AR117" s="214"/>
      <c r="AS117" s="214"/>
      <c r="AT117" s="214"/>
      <c r="AU117" s="214"/>
      <c r="AV117" s="214"/>
      <c r="AW117" s="214"/>
      <c r="AX117" s="214"/>
      <c r="AY117" s="214"/>
      <c r="AZ117" s="214"/>
      <c r="BA117" s="214"/>
      <c r="BB117" s="214"/>
      <c r="BC117" s="214"/>
      <c r="BD117" s="214"/>
      <c r="BE117" s="214"/>
      <c r="BF117" s="214"/>
      <c r="BG117" s="214"/>
      <c r="BH117" s="214"/>
      <c r="BI117" s="214"/>
      <c r="BJ117" s="214"/>
      <c r="BK117" s="214"/>
      <c r="BL117" s="214"/>
      <c r="BM117" s="214"/>
      <c r="BN117" s="214"/>
      <c r="BO117" s="214"/>
      <c r="BP117" s="214"/>
      <c r="BQ117" s="214"/>
      <c r="BR117" s="214"/>
      <c r="BS117" s="214"/>
    </row>
    <row r="118" spans="2:71" customFormat="1" ht="15" x14ac:dyDescent="0.25">
      <c r="B118" s="134"/>
      <c r="C118" s="134"/>
      <c r="D118" s="134"/>
      <c r="E118" s="134"/>
      <c r="F118" s="134"/>
      <c r="G118" s="134"/>
      <c r="H118" s="134"/>
      <c r="I118" s="134"/>
      <c r="J118" s="134"/>
      <c r="K118" s="134"/>
      <c r="L118" s="134"/>
      <c r="M118" s="134"/>
      <c r="N118" s="134"/>
      <c r="O118" s="134"/>
      <c r="P118" s="134"/>
      <c r="Q118" s="214"/>
      <c r="R118" s="214"/>
      <c r="S118" s="214"/>
      <c r="T118" s="214"/>
      <c r="U118" s="214"/>
      <c r="V118" s="214"/>
      <c r="W118" s="214"/>
      <c r="X118" s="214"/>
      <c r="Y118" s="214"/>
      <c r="Z118" s="214"/>
      <c r="AA118" s="214"/>
      <c r="AB118" s="214"/>
      <c r="AC118" s="214"/>
      <c r="AD118" s="214"/>
      <c r="AE118" s="214"/>
      <c r="AF118" s="214"/>
      <c r="AG118" s="214"/>
      <c r="AH118" s="214"/>
      <c r="AI118" s="214"/>
      <c r="AJ118" s="214"/>
      <c r="AK118" s="214"/>
      <c r="AL118" s="214"/>
      <c r="AM118" s="214"/>
      <c r="AN118" s="214"/>
      <c r="AO118" s="214"/>
      <c r="AP118" s="214"/>
      <c r="AQ118" s="214"/>
      <c r="AR118" s="214"/>
      <c r="AS118" s="214"/>
      <c r="AT118" s="214"/>
      <c r="AU118" s="214"/>
      <c r="AV118" s="214"/>
      <c r="AW118" s="214"/>
      <c r="AX118" s="214"/>
      <c r="AY118" s="214"/>
      <c r="AZ118" s="214"/>
      <c r="BA118" s="214"/>
      <c r="BB118" s="214"/>
      <c r="BC118" s="214"/>
      <c r="BD118" s="214"/>
      <c r="BE118" s="214"/>
      <c r="BF118" s="214"/>
      <c r="BG118" s="214"/>
      <c r="BH118" s="214"/>
      <c r="BI118" s="214"/>
      <c r="BJ118" s="214"/>
      <c r="BK118" s="214"/>
      <c r="BL118" s="214"/>
      <c r="BM118" s="214"/>
      <c r="BN118" s="214"/>
      <c r="BO118" s="214"/>
      <c r="BP118" s="214"/>
      <c r="BQ118" s="214"/>
      <c r="BR118" s="214"/>
      <c r="BS118" s="214"/>
    </row>
    <row r="119" spans="2:71" x14ac:dyDescent="0.2">
      <c r="T119" s="134"/>
      <c r="U119" s="134"/>
      <c r="V119" s="134"/>
      <c r="W119" s="134"/>
      <c r="X119" s="134"/>
      <c r="Y119" s="134"/>
      <c r="Z119" s="134"/>
      <c r="AA119" s="134"/>
      <c r="AB119" s="134"/>
      <c r="AC119" s="134"/>
      <c r="AD119" s="134"/>
      <c r="AE119" s="134"/>
      <c r="AF119" s="134"/>
      <c r="AG119" s="134"/>
      <c r="AH119" s="134"/>
      <c r="AI119" s="134"/>
      <c r="AJ119" s="134"/>
      <c r="AK119" s="134"/>
      <c r="AL119" s="134"/>
      <c r="AM119" s="134"/>
      <c r="AN119" s="134"/>
      <c r="AO119" s="134"/>
      <c r="AP119" s="134"/>
      <c r="AQ119" s="134"/>
      <c r="AR119" s="134"/>
      <c r="AS119" s="134"/>
      <c r="AT119" s="134"/>
      <c r="AU119" s="134"/>
      <c r="AV119" s="134"/>
      <c r="AW119" s="134"/>
      <c r="AX119" s="134"/>
      <c r="AY119" s="134"/>
      <c r="AZ119" s="134"/>
      <c r="BA119" s="134"/>
      <c r="BB119" s="134"/>
      <c r="BC119" s="134"/>
      <c r="BD119" s="134"/>
      <c r="BE119" s="134"/>
      <c r="BF119" s="134"/>
      <c r="BG119" s="134"/>
      <c r="BH119" s="134"/>
      <c r="BI119" s="134"/>
      <c r="BJ119" s="134"/>
      <c r="BK119" s="134"/>
      <c r="BL119" s="134"/>
      <c r="BM119" s="134"/>
      <c r="BN119" s="134"/>
      <c r="BO119" s="134"/>
      <c r="BP119" s="134"/>
      <c r="BQ119" s="134"/>
      <c r="BR119" s="134"/>
      <c r="BS119" s="134"/>
    </row>
    <row r="120" spans="2:71" x14ac:dyDescent="0.2">
      <c r="T120" s="134"/>
      <c r="U120" s="134"/>
      <c r="V120" s="134"/>
      <c r="W120" s="134"/>
      <c r="X120" s="134"/>
      <c r="Y120" s="134"/>
      <c r="Z120" s="134"/>
      <c r="AA120" s="134"/>
      <c r="AB120" s="134"/>
      <c r="AC120" s="134"/>
      <c r="AD120" s="134"/>
      <c r="AE120" s="134"/>
      <c r="AF120" s="134"/>
      <c r="AG120" s="134"/>
      <c r="AH120" s="134"/>
      <c r="AI120" s="134"/>
      <c r="AJ120" s="134"/>
      <c r="AK120" s="134"/>
      <c r="AL120" s="134"/>
      <c r="AM120" s="134"/>
      <c r="AN120" s="134"/>
      <c r="AO120" s="134"/>
      <c r="AP120" s="134"/>
      <c r="AQ120" s="134"/>
      <c r="AR120" s="134"/>
      <c r="AS120" s="134"/>
      <c r="AT120" s="134"/>
      <c r="AU120" s="134"/>
      <c r="AV120" s="134"/>
      <c r="AW120" s="134"/>
      <c r="AX120" s="134"/>
      <c r="AY120" s="134"/>
      <c r="AZ120" s="134"/>
      <c r="BA120" s="134"/>
      <c r="BB120" s="134"/>
      <c r="BC120" s="134"/>
      <c r="BD120" s="134"/>
      <c r="BE120" s="134"/>
      <c r="BF120" s="134"/>
      <c r="BG120" s="134"/>
      <c r="BH120" s="134"/>
      <c r="BI120" s="134"/>
      <c r="BJ120" s="134"/>
      <c r="BK120" s="134"/>
      <c r="BL120" s="134"/>
      <c r="BM120" s="134"/>
      <c r="BN120" s="134"/>
      <c r="BO120" s="134"/>
      <c r="BP120" s="134"/>
      <c r="BQ120" s="134"/>
      <c r="BR120" s="134"/>
      <c r="BS120" s="134"/>
    </row>
  </sheetData>
  <sheetProtection algorithmName="SHA-512" hashValue="KZQaYnMuw4JAl8w10mQOJd+lDCe6bJuY92axAndjKnWuMAJbjcva7HEl4o6OradZxnmxNCyAUtDeVQ5g058OGw==" saltValue="IueDQn46Hx2ifLKeMYzGHg==" spinCount="100000" sheet="1" objects="1" scenarios="1"/>
  <dataConsolidate/>
  <mergeCells count="1">
    <mergeCell ref="B1:D1"/>
  </mergeCells>
  <pageMargins left="0.31496062992125984" right="0.31496062992125984" top="0.74803149606299213" bottom="0.74803149606299213" header="0.31496062992125984" footer="0.31496062992125984"/>
  <pageSetup paperSize="9" scale="48" fitToHeight="2"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EB9E36CF-245F-4534-B0F2-8AC84F2D3194}">
          <x14:formula1>
            <xm:f>'Payscales '!$B$15:$B$47</xm:f>
          </x14:formula1>
          <xm:sqref>C106 C86</xm:sqref>
        </x14:dataValidation>
        <x14:dataValidation type="list" allowBlank="1" showInputMessage="1" showErrorMessage="1" xr:uid="{554B3A64-F68D-4DBA-83DE-7D74D6D23789}">
          <x14:formula1>
            <xm:f>'Payscales '!$B$24:$B$47</xm:f>
          </x14:formula1>
          <xm:sqref>C66</xm:sqref>
        </x14:dataValidation>
        <x14:dataValidation type="list" allowBlank="1" showInputMessage="1" showErrorMessage="1" xr:uid="{369D833F-FBB9-40AC-9243-FE16F72A9194}">
          <x14:formula1>
            <xm:f>'Payscales '!$B$21:$B$52</xm:f>
          </x14:formula1>
          <xm:sqref>C80:C85 C50:C55 C60:C65 C70:C75 C90:C95 C100:C105 C110:C115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0FDEB-AFBD-4281-93AB-0B98AF108FA6}">
  <sheetPr>
    <tabColor rgb="FF18646E"/>
    <pageSetUpPr fitToPage="1"/>
  </sheetPr>
  <dimension ref="A1:S56"/>
  <sheetViews>
    <sheetView showGridLines="0" zoomScale="90" zoomScaleNormal="90" workbookViewId="0">
      <selection sqref="A1:B1"/>
    </sheetView>
  </sheetViews>
  <sheetFormatPr defaultColWidth="9.140625" defaultRowHeight="12.75" x14ac:dyDescent="0.2"/>
  <cols>
    <col min="1" max="1" width="53.85546875" style="3" customWidth="1"/>
    <col min="2" max="2" width="33.28515625" style="3" customWidth="1"/>
    <col min="3" max="3" width="21.28515625" style="3" customWidth="1"/>
    <col min="4" max="4" width="17" style="3" customWidth="1"/>
    <col min="5" max="5" width="17.28515625" style="3" customWidth="1"/>
    <col min="6" max="6" width="18.42578125" style="3" customWidth="1"/>
    <col min="7" max="7" width="12.85546875" style="3" customWidth="1"/>
    <col min="8" max="8" width="14.140625" style="3" customWidth="1"/>
    <col min="9" max="9" width="15.42578125" style="3" customWidth="1"/>
    <col min="10" max="11" width="10.7109375" style="3" customWidth="1"/>
    <col min="12" max="12" width="12.7109375" style="3" customWidth="1"/>
    <col min="13" max="14" width="2.85546875" style="3" customWidth="1"/>
    <col min="15" max="16384" width="9.140625" style="3"/>
  </cols>
  <sheetData>
    <row r="1" spans="1:13" ht="45.6" customHeight="1" x14ac:dyDescent="0.2">
      <c r="A1" s="718" t="s">
        <v>21</v>
      </c>
      <c r="B1" s="718"/>
      <c r="C1" s="34" t="s">
        <v>0</v>
      </c>
      <c r="D1" s="34" t="s">
        <v>0</v>
      </c>
      <c r="E1" s="34" t="s">
        <v>0</v>
      </c>
      <c r="F1" s="34" t="s">
        <v>0</v>
      </c>
      <c r="G1" s="34" t="s">
        <v>0</v>
      </c>
      <c r="H1" s="34" t="s">
        <v>0</v>
      </c>
      <c r="I1" s="34" t="s">
        <v>0</v>
      </c>
      <c r="J1" s="35" t="s">
        <v>0</v>
      </c>
      <c r="K1" s="35"/>
      <c r="L1" s="35"/>
      <c r="M1" s="35" t="s">
        <v>0</v>
      </c>
    </row>
    <row r="2" spans="1:13" ht="26.25" customHeight="1" x14ac:dyDescent="0.35">
      <c r="A2" s="138" t="s">
        <v>114</v>
      </c>
      <c r="B2" s="139"/>
      <c r="C2" s="34" t="s">
        <v>0</v>
      </c>
      <c r="D2" s="34" t="s">
        <v>0</v>
      </c>
      <c r="E2" s="34" t="s">
        <v>0</v>
      </c>
      <c r="F2" s="34" t="s">
        <v>0</v>
      </c>
      <c r="G2" s="34" t="s">
        <v>0</v>
      </c>
      <c r="H2" s="34" t="s">
        <v>0</v>
      </c>
      <c r="I2" s="34" t="s">
        <v>0</v>
      </c>
      <c r="J2" s="35" t="s">
        <v>0</v>
      </c>
      <c r="K2" s="35"/>
      <c r="L2" s="35"/>
      <c r="M2" s="35" t="s">
        <v>0</v>
      </c>
    </row>
    <row r="3" spans="1:13" s="4" customFormat="1" ht="15" x14ac:dyDescent="0.25">
      <c r="A3" s="36" t="s">
        <v>0</v>
      </c>
      <c r="B3" s="37" t="s">
        <v>0</v>
      </c>
      <c r="C3" s="37" t="s">
        <v>0</v>
      </c>
      <c r="D3" s="37" t="s">
        <v>0</v>
      </c>
      <c r="E3" s="34" t="s">
        <v>0</v>
      </c>
      <c r="F3" s="34" t="s">
        <v>0</v>
      </c>
      <c r="G3" s="34" t="s">
        <v>0</v>
      </c>
      <c r="H3" s="34" t="s">
        <v>0</v>
      </c>
      <c r="I3" s="34" t="s">
        <v>0</v>
      </c>
      <c r="J3" s="35" t="s">
        <v>0</v>
      </c>
      <c r="K3" s="35"/>
      <c r="L3" s="35"/>
      <c r="M3" s="35" t="s">
        <v>0</v>
      </c>
    </row>
    <row r="4" spans="1:13" s="4" customFormat="1" ht="18" x14ac:dyDescent="0.2">
      <c r="A4" s="403" t="s">
        <v>115</v>
      </c>
      <c r="B4" s="37"/>
      <c r="C4" s="37"/>
      <c r="D4" s="37"/>
      <c r="E4" s="34"/>
      <c r="F4" s="34"/>
      <c r="G4" s="34"/>
      <c r="H4" s="34"/>
      <c r="I4" s="34"/>
      <c r="J4" s="35"/>
      <c r="K4" s="35"/>
      <c r="L4" s="35"/>
      <c r="M4" s="35"/>
    </row>
    <row r="5" spans="1:13" s="4" customFormat="1" ht="15" x14ac:dyDescent="0.25">
      <c r="A5" s="36"/>
      <c r="B5" s="37"/>
      <c r="C5" s="37"/>
      <c r="D5" s="37"/>
      <c r="E5" s="34"/>
      <c r="F5" s="34"/>
      <c r="G5" s="34"/>
      <c r="H5" s="34"/>
      <c r="I5" s="34"/>
      <c r="J5" s="35"/>
      <c r="K5" s="35"/>
      <c r="L5" s="35"/>
      <c r="M5" s="35"/>
    </row>
    <row r="6" spans="1:13" s="4" customFormat="1" ht="15" x14ac:dyDescent="0.25">
      <c r="A6" s="109" t="s">
        <v>117</v>
      </c>
      <c r="B6" s="5"/>
      <c r="C6" s="5"/>
      <c r="D6" s="5"/>
      <c r="E6" s="5"/>
      <c r="F6" s="5"/>
      <c r="G6" s="5"/>
      <c r="H6" s="5"/>
      <c r="I6" s="5"/>
      <c r="J6" s="5"/>
      <c r="K6" s="5"/>
      <c r="L6" s="5"/>
      <c r="M6" s="35"/>
    </row>
    <row r="7" spans="1:13" s="4" customFormat="1" ht="15" x14ac:dyDescent="0.25">
      <c r="A7" s="109"/>
      <c r="B7" s="5"/>
      <c r="C7" s="5"/>
      <c r="D7" s="5"/>
      <c r="E7" s="5"/>
      <c r="F7" s="5"/>
      <c r="G7" s="5"/>
      <c r="H7" s="5"/>
      <c r="I7" s="5"/>
      <c r="J7" s="5"/>
      <c r="K7" s="5"/>
      <c r="L7" s="5"/>
      <c r="M7" s="35"/>
    </row>
    <row r="8" spans="1:13" s="4" customFormat="1" ht="15.75" thickBot="1" x14ac:dyDescent="0.3">
      <c r="A8" s="109" t="s">
        <v>238</v>
      </c>
      <c r="B8" s="5"/>
      <c r="C8" s="5"/>
      <c r="D8" s="5"/>
      <c r="E8" s="5"/>
      <c r="F8" s="5"/>
      <c r="G8" s="5"/>
      <c r="H8" s="5"/>
      <c r="I8" s="5"/>
      <c r="J8" s="5"/>
      <c r="K8" s="5"/>
      <c r="L8" s="5"/>
      <c r="M8" s="35"/>
    </row>
    <row r="9" spans="1:13" s="4" customFormat="1" ht="46.5" customHeight="1" thickBot="1" x14ac:dyDescent="0.25">
      <c r="A9" s="719" t="s">
        <v>121</v>
      </c>
      <c r="B9" s="720"/>
      <c r="C9" s="661" t="s">
        <v>237</v>
      </c>
      <c r="D9" s="5"/>
      <c r="E9" s="5"/>
      <c r="F9" s="5"/>
      <c r="G9" s="35"/>
      <c r="H9" s="86"/>
      <c r="I9" s="86"/>
      <c r="J9" s="86"/>
      <c r="K9" s="86"/>
      <c r="L9" s="86"/>
      <c r="M9" s="86"/>
    </row>
    <row r="10" spans="1:13" s="4" customFormat="1" ht="15" customHeight="1" x14ac:dyDescent="0.2">
      <c r="A10" s="723" t="s">
        <v>246</v>
      </c>
      <c r="B10" s="724"/>
      <c r="C10" s="663">
        <v>0</v>
      </c>
      <c r="D10" s="5"/>
      <c r="E10" s="5"/>
      <c r="F10" s="5"/>
      <c r="G10" s="35"/>
      <c r="H10" s="86"/>
      <c r="I10" s="86"/>
      <c r="J10" s="86"/>
      <c r="K10" s="86"/>
      <c r="L10" s="86"/>
      <c r="M10" s="86"/>
    </row>
    <row r="11" spans="1:13" s="4" customFormat="1" ht="15" customHeight="1" x14ac:dyDescent="0.2">
      <c r="A11" s="725" t="s">
        <v>118</v>
      </c>
      <c r="B11" s="726"/>
      <c r="C11" s="664">
        <v>0</v>
      </c>
      <c r="D11" s="5"/>
      <c r="E11" s="5"/>
      <c r="F11" s="5"/>
      <c r="G11" s="35"/>
      <c r="H11" s="86"/>
      <c r="I11" s="86"/>
      <c r="J11" s="86"/>
      <c r="K11" s="86"/>
      <c r="L11" s="86"/>
      <c r="M11" s="86"/>
    </row>
    <row r="12" spans="1:13" s="4" customFormat="1" ht="15" customHeight="1" x14ac:dyDescent="0.2">
      <c r="A12" s="725" t="s">
        <v>119</v>
      </c>
      <c r="B12" s="726"/>
      <c r="C12" s="664">
        <v>0</v>
      </c>
      <c r="D12" s="5"/>
      <c r="E12" s="5"/>
      <c r="F12" s="5"/>
      <c r="G12" s="35"/>
      <c r="H12" s="86"/>
      <c r="I12" s="86"/>
      <c r="J12" s="86"/>
      <c r="K12" s="86"/>
      <c r="L12" s="86"/>
      <c r="M12" s="86"/>
    </row>
    <row r="13" spans="1:13" s="4" customFormat="1" ht="15" customHeight="1" thickBot="1" x14ac:dyDescent="0.25">
      <c r="A13" s="727" t="s">
        <v>120</v>
      </c>
      <c r="B13" s="728"/>
      <c r="C13" s="665">
        <v>0</v>
      </c>
      <c r="D13" s="5"/>
      <c r="E13" s="5"/>
      <c r="F13" s="5"/>
      <c r="G13" s="35"/>
      <c r="H13" s="86"/>
      <c r="I13" s="86"/>
      <c r="J13" s="86"/>
      <c r="K13" s="86"/>
      <c r="L13" s="86"/>
      <c r="M13" s="86"/>
    </row>
    <row r="14" spans="1:13" s="4" customFormat="1" ht="15" customHeight="1" thickBot="1" x14ac:dyDescent="0.25">
      <c r="A14" s="729" t="s">
        <v>32</v>
      </c>
      <c r="B14" s="730"/>
      <c r="C14" s="662">
        <f>SUM(C10:C13)</f>
        <v>0</v>
      </c>
      <c r="D14" s="5"/>
      <c r="E14" s="5"/>
      <c r="F14" s="5"/>
      <c r="G14" s="35"/>
      <c r="H14" s="86"/>
      <c r="I14" s="86"/>
      <c r="J14" s="86"/>
      <c r="K14" s="86"/>
      <c r="L14" s="86"/>
      <c r="M14" s="86"/>
    </row>
    <row r="15" spans="1:13" s="4" customFormat="1" ht="15" customHeight="1" x14ac:dyDescent="0.2">
      <c r="A15" s="166"/>
      <c r="B15" s="166"/>
      <c r="C15" s="144"/>
      <c r="D15" s="5"/>
      <c r="E15" s="5"/>
      <c r="F15" s="5"/>
      <c r="G15" s="5"/>
      <c r="H15" s="5"/>
      <c r="I15" s="5"/>
      <c r="J15" s="5"/>
      <c r="K15" s="5"/>
      <c r="L15" s="34"/>
      <c r="M15" s="86"/>
    </row>
    <row r="16" spans="1:13" s="4" customFormat="1" ht="18" x14ac:dyDescent="0.2">
      <c r="A16" s="403" t="s">
        <v>137</v>
      </c>
      <c r="B16" s="5"/>
      <c r="C16" s="5"/>
      <c r="D16" s="5"/>
      <c r="E16" s="5"/>
      <c r="F16" s="5"/>
      <c r="G16" s="5"/>
      <c r="H16" s="5"/>
      <c r="I16" s="5"/>
      <c r="J16" s="5"/>
      <c r="K16" s="5"/>
      <c r="L16" s="34"/>
      <c r="M16" s="86"/>
    </row>
    <row r="17" spans="1:13" s="4" customFormat="1" ht="15" x14ac:dyDescent="0.25">
      <c r="A17" s="140"/>
      <c r="B17" s="5"/>
      <c r="C17" s="5"/>
      <c r="D17" s="5"/>
      <c r="E17" s="5"/>
      <c r="F17" s="5"/>
      <c r="G17" s="5"/>
      <c r="H17" s="5"/>
      <c r="I17" s="5"/>
      <c r="J17" s="5"/>
      <c r="K17" s="5"/>
      <c r="L17" s="34"/>
      <c r="M17" s="86"/>
    </row>
    <row r="18" spans="1:13" s="4" customFormat="1" ht="15.75" thickBot="1" x14ac:dyDescent="0.3">
      <c r="A18" s="109" t="s">
        <v>122</v>
      </c>
      <c r="B18" s="5"/>
      <c r="C18" s="5"/>
      <c r="D18" s="5"/>
      <c r="E18" s="5"/>
      <c r="F18" s="5"/>
      <c r="G18" s="5"/>
      <c r="H18" s="5"/>
      <c r="I18" s="5"/>
      <c r="J18" s="5"/>
      <c r="K18" s="5"/>
      <c r="L18" s="34"/>
      <c r="M18" s="86"/>
    </row>
    <row r="19" spans="1:13" s="4" customFormat="1" ht="45.75" customHeight="1" thickBot="1" x14ac:dyDescent="0.25">
      <c r="A19" s="721"/>
      <c r="B19" s="722"/>
      <c r="C19" s="165" t="s">
        <v>243</v>
      </c>
      <c r="D19" s="165" t="s">
        <v>244</v>
      </c>
      <c r="E19" s="165" t="s">
        <v>206</v>
      </c>
      <c r="F19" s="165" t="s">
        <v>207</v>
      </c>
      <c r="G19" s="80"/>
      <c r="H19" s="141"/>
      <c r="I19" s="80"/>
      <c r="J19" s="80"/>
      <c r="K19" s="80"/>
      <c r="L19" s="80"/>
      <c r="M19" s="34" t="s">
        <v>0</v>
      </c>
    </row>
    <row r="20" spans="1:13" s="4" customFormat="1" ht="15" thickBot="1" x14ac:dyDescent="0.25">
      <c r="A20" s="167" t="s">
        <v>208</v>
      </c>
      <c r="B20" s="168"/>
      <c r="C20" s="205">
        <v>0</v>
      </c>
      <c r="D20" s="205">
        <v>0</v>
      </c>
      <c r="E20" s="205">
        <v>0</v>
      </c>
      <c r="F20" s="205">
        <v>0</v>
      </c>
      <c r="G20" s="143"/>
      <c r="H20" s="142"/>
      <c r="I20" s="144"/>
      <c r="J20" s="81"/>
      <c r="K20" s="82"/>
      <c r="L20" s="81"/>
      <c r="M20" s="34" t="s">
        <v>0</v>
      </c>
    </row>
    <row r="21" spans="1:13" s="4" customFormat="1" ht="15" x14ac:dyDescent="0.25">
      <c r="A21" s="145"/>
      <c r="B21" s="37" t="s">
        <v>0</v>
      </c>
      <c r="C21" s="146"/>
      <c r="D21" s="136"/>
      <c r="E21" s="146"/>
      <c r="F21" s="147"/>
      <c r="G21" s="34"/>
      <c r="H21" s="34"/>
      <c r="I21" s="84"/>
      <c r="J21" s="84"/>
      <c r="K21" s="85"/>
      <c r="L21" s="84"/>
      <c r="M21" s="34" t="s">
        <v>0</v>
      </c>
    </row>
    <row r="22" spans="1:13" s="4" customFormat="1" ht="14.25" x14ac:dyDescent="0.2">
      <c r="A22" s="154"/>
      <c r="B22" s="155"/>
      <c r="C22" s="146"/>
      <c r="D22" s="136"/>
      <c r="E22" s="146"/>
      <c r="F22" s="147"/>
      <c r="G22" s="34"/>
      <c r="H22" s="84"/>
      <c r="I22" s="84"/>
      <c r="J22" s="85"/>
      <c r="K22" s="84"/>
      <c r="L22" s="34"/>
      <c r="M22" s="86"/>
    </row>
    <row r="23" spans="1:13" s="4" customFormat="1" ht="14.25" x14ac:dyDescent="0.2">
      <c r="A23" s="154"/>
      <c r="B23" s="155"/>
      <c r="C23" s="146"/>
      <c r="D23" s="136"/>
      <c r="E23" s="146"/>
      <c r="F23" s="147"/>
      <c r="G23" s="34"/>
      <c r="H23" s="84"/>
      <c r="I23" s="84"/>
      <c r="J23" s="85"/>
      <c r="K23" s="84"/>
      <c r="L23" s="35"/>
      <c r="M23" s="5"/>
    </row>
    <row r="24" spans="1:13" s="4" customFormat="1" ht="15" x14ac:dyDescent="0.25">
      <c r="A24" s="154"/>
      <c r="B24" s="155"/>
      <c r="C24" s="132"/>
      <c r="D24" s="132"/>
      <c r="E24" s="148"/>
      <c r="F24" s="149"/>
      <c r="G24" s="86"/>
      <c r="H24" s="86"/>
      <c r="I24" s="86"/>
      <c r="J24" s="34"/>
      <c r="K24" s="86"/>
      <c r="L24" s="86"/>
      <c r="M24" s="5"/>
    </row>
    <row r="25" spans="1:13" s="4" customFormat="1" ht="14.25" x14ac:dyDescent="0.2">
      <c r="A25" s="147"/>
      <c r="B25" s="155"/>
      <c r="C25" s="86"/>
      <c r="D25" s="86"/>
      <c r="E25" s="86"/>
      <c r="F25" s="86"/>
      <c r="G25" s="86"/>
      <c r="H25" s="86"/>
      <c r="I25" s="86"/>
      <c r="J25" s="34"/>
      <c r="K25" s="86"/>
      <c r="L25" s="86"/>
      <c r="M25" s="5"/>
    </row>
    <row r="26" spans="1:13" s="4" customFormat="1" ht="14.25" x14ac:dyDescent="0.2">
      <c r="A26" s="147"/>
      <c r="B26" s="155"/>
      <c r="C26" s="151"/>
      <c r="D26" s="86"/>
      <c r="E26" s="86"/>
      <c r="F26" s="86"/>
      <c r="G26" s="86"/>
      <c r="H26" s="86"/>
      <c r="I26" s="86"/>
      <c r="J26" s="34"/>
      <c r="K26" s="86"/>
      <c r="L26" s="86"/>
      <c r="M26" s="5"/>
    </row>
    <row r="27" spans="1:13" s="4" customFormat="1" ht="22.35" customHeight="1" x14ac:dyDescent="0.25">
      <c r="A27" s="156"/>
      <c r="B27" s="132"/>
      <c r="C27" s="310"/>
      <c r="D27" s="310"/>
      <c r="E27" s="310"/>
      <c r="F27" s="86"/>
      <c r="G27" s="84"/>
      <c r="H27" s="84"/>
      <c r="I27" s="84"/>
      <c r="J27" s="34"/>
      <c r="K27" s="86"/>
      <c r="L27" s="86"/>
      <c r="M27" s="5"/>
    </row>
    <row r="28" spans="1:13" s="4" customFormat="1" ht="15" x14ac:dyDescent="0.25">
      <c r="A28" s="157"/>
      <c r="B28" s="86"/>
      <c r="C28" s="151"/>
      <c r="D28" s="86"/>
      <c r="E28" s="86"/>
      <c r="F28" s="86"/>
      <c r="G28" s="86"/>
      <c r="H28" s="86"/>
      <c r="I28" s="86"/>
      <c r="J28" s="86"/>
      <c r="K28" s="86"/>
      <c r="L28" s="5"/>
      <c r="M28" s="35"/>
    </row>
    <row r="29" spans="1:13" s="4" customFormat="1" ht="14.25" x14ac:dyDescent="0.2">
      <c r="A29" s="158"/>
      <c r="B29" s="86"/>
      <c r="C29" s="83"/>
      <c r="D29" s="83"/>
      <c r="E29" s="34"/>
      <c r="F29" s="34"/>
      <c r="G29" s="86"/>
      <c r="H29" s="86"/>
      <c r="I29" s="86"/>
      <c r="J29" s="86"/>
      <c r="K29" s="86"/>
      <c r="L29" s="5"/>
      <c r="M29" s="35"/>
    </row>
    <row r="30" spans="1:13" s="4" customFormat="1" ht="54.95" customHeight="1" x14ac:dyDescent="0.2">
      <c r="A30" s="310"/>
      <c r="B30" s="310"/>
      <c r="C30" s="161"/>
      <c r="D30" s="83"/>
      <c r="E30" s="34"/>
      <c r="F30" s="34"/>
      <c r="G30" s="86"/>
      <c r="H30" s="86"/>
      <c r="I30" s="86"/>
      <c r="J30" s="86"/>
      <c r="K30" s="86"/>
      <c r="L30" s="5"/>
      <c r="M30" s="35"/>
    </row>
    <row r="31" spans="1:13" s="4" customFormat="1" ht="15" x14ac:dyDescent="0.25">
      <c r="A31" s="151"/>
      <c r="B31" s="86"/>
      <c r="C31" s="153"/>
      <c r="D31" s="153"/>
      <c r="E31" s="153"/>
      <c r="F31" s="153"/>
      <c r="G31" s="86"/>
      <c r="H31" s="86"/>
      <c r="I31" s="86"/>
      <c r="J31" s="86"/>
      <c r="K31" s="86"/>
      <c r="L31" s="5"/>
      <c r="M31" s="35"/>
    </row>
    <row r="32" spans="1:13" s="4" customFormat="1" ht="15" x14ac:dyDescent="0.25">
      <c r="A32" s="160"/>
      <c r="B32" s="83"/>
      <c r="C32" s="146"/>
      <c r="D32" s="136"/>
      <c r="E32" s="146"/>
      <c r="F32" s="147"/>
      <c r="G32" s="34"/>
      <c r="H32" s="34"/>
      <c r="I32" s="84"/>
      <c r="J32" s="84"/>
      <c r="K32" s="85"/>
      <c r="L32" s="84"/>
      <c r="M32" s="35"/>
    </row>
    <row r="33" spans="1:19" s="4" customFormat="1" ht="14.25" x14ac:dyDescent="0.2">
      <c r="A33" s="150"/>
      <c r="B33" s="150"/>
      <c r="C33" s="146"/>
      <c r="D33" s="136"/>
      <c r="E33" s="146"/>
      <c r="F33" s="147"/>
      <c r="G33" s="34"/>
      <c r="H33" s="34"/>
      <c r="I33" s="84"/>
      <c r="J33" s="84"/>
      <c r="K33" s="85"/>
      <c r="L33" s="84"/>
      <c r="M33" s="35"/>
    </row>
    <row r="34" spans="1:19" s="4" customFormat="1" ht="15" x14ac:dyDescent="0.25">
      <c r="A34" s="152"/>
      <c r="B34" s="153"/>
      <c r="C34" s="146"/>
      <c r="D34" s="136"/>
      <c r="E34" s="146"/>
      <c r="F34" s="147"/>
      <c r="G34" s="34"/>
      <c r="H34" s="84"/>
      <c r="I34" s="84"/>
      <c r="J34" s="85"/>
      <c r="K34" s="84"/>
      <c r="L34" s="35"/>
      <c r="M34" s="5"/>
    </row>
    <row r="35" spans="1:19" s="4" customFormat="1" ht="14.25" x14ac:dyDescent="0.2">
      <c r="A35" s="154"/>
      <c r="B35" s="155"/>
      <c r="C35" s="146"/>
      <c r="D35" s="136"/>
      <c r="E35" s="146"/>
      <c r="F35" s="147"/>
      <c r="G35" s="34"/>
      <c r="H35" s="84"/>
      <c r="I35" s="84"/>
      <c r="J35" s="85"/>
      <c r="K35" s="84"/>
      <c r="L35" s="35"/>
      <c r="M35" s="5"/>
    </row>
    <row r="36" spans="1:19" s="4" customFormat="1" ht="14.25" x14ac:dyDescent="0.2">
      <c r="A36" s="154"/>
      <c r="B36" s="155"/>
      <c r="C36" s="146"/>
      <c r="D36" s="136"/>
      <c r="E36" s="146"/>
      <c r="F36" s="147"/>
      <c r="G36" s="34"/>
      <c r="H36" s="84"/>
      <c r="I36" s="84"/>
      <c r="J36" s="85"/>
      <c r="K36" s="84"/>
      <c r="L36" s="35"/>
      <c r="M36" s="5"/>
    </row>
    <row r="37" spans="1:19" s="4" customFormat="1" ht="14.25" x14ac:dyDescent="0.2">
      <c r="A37" s="154"/>
      <c r="B37" s="155"/>
      <c r="C37" s="146"/>
      <c r="D37" s="136"/>
      <c r="E37" s="146"/>
      <c r="F37" s="147"/>
      <c r="G37" s="34"/>
      <c r="H37" s="84"/>
      <c r="I37" s="84"/>
      <c r="J37" s="85"/>
      <c r="K37" s="84"/>
      <c r="L37" s="35"/>
      <c r="M37" s="5"/>
    </row>
    <row r="38" spans="1:19" s="4" customFormat="1" ht="15" x14ac:dyDescent="0.25">
      <c r="A38" s="154"/>
      <c r="B38" s="155"/>
      <c r="C38" s="132"/>
      <c r="D38" s="132"/>
      <c r="E38" s="148"/>
      <c r="F38" s="149"/>
      <c r="G38" s="34"/>
      <c r="H38" s="84"/>
      <c r="I38" s="84"/>
      <c r="J38" s="85"/>
      <c r="K38" s="84"/>
      <c r="L38" s="35"/>
      <c r="M38" s="5"/>
    </row>
    <row r="39" spans="1:19" s="4" customFormat="1" ht="14.25" x14ac:dyDescent="0.2">
      <c r="A39" s="147"/>
      <c r="B39" s="155"/>
      <c r="C39" s="86"/>
      <c r="D39" s="86"/>
      <c r="E39" s="86"/>
      <c r="F39" s="86"/>
      <c r="G39" s="34"/>
      <c r="H39" s="159"/>
      <c r="I39" s="84"/>
      <c r="J39" s="84"/>
      <c r="K39" s="84"/>
      <c r="L39" s="35"/>
      <c r="M39" s="5"/>
    </row>
    <row r="40" spans="1:19" s="4" customFormat="1" ht="14.25" x14ac:dyDescent="0.2">
      <c r="A40" s="147"/>
      <c r="B40" s="155"/>
      <c r="C40" s="151"/>
      <c r="D40" s="86"/>
      <c r="E40" s="86"/>
      <c r="F40" s="86"/>
      <c r="G40" s="86"/>
      <c r="H40" s="86"/>
      <c r="I40" s="86"/>
      <c r="J40" s="86"/>
      <c r="K40" s="86"/>
      <c r="L40" s="35"/>
      <c r="M40" s="5"/>
    </row>
    <row r="41" spans="1:19" s="4" customFormat="1" ht="14.85" customHeight="1" x14ac:dyDescent="0.25">
      <c r="A41" s="156"/>
      <c r="B41" s="132"/>
      <c r="C41" s="310"/>
      <c r="D41" s="310"/>
      <c r="E41" s="310"/>
      <c r="F41" s="86"/>
      <c r="G41" s="86"/>
      <c r="H41" s="86"/>
      <c r="I41" s="86"/>
      <c r="J41" s="86"/>
      <c r="K41" s="86"/>
      <c r="L41" s="35"/>
      <c r="M41" s="5"/>
    </row>
    <row r="42" spans="1:19" s="4" customFormat="1" ht="14.25" x14ac:dyDescent="0.2">
      <c r="A42" s="150"/>
      <c r="B42" s="86"/>
      <c r="C42" s="151"/>
      <c r="D42" s="86"/>
      <c r="E42" s="86"/>
      <c r="F42" s="86"/>
      <c r="G42" s="86"/>
      <c r="H42" s="86"/>
      <c r="I42" s="86"/>
      <c r="J42" s="86"/>
      <c r="K42" s="86"/>
      <c r="L42" s="5"/>
      <c r="M42" s="35"/>
    </row>
    <row r="43" spans="1:19" s="4" customFormat="1" ht="14.25" x14ac:dyDescent="0.2">
      <c r="A43" s="158"/>
      <c r="B43" s="86"/>
      <c r="C43" s="86"/>
      <c r="D43" s="86"/>
      <c r="E43" s="86"/>
      <c r="F43" s="86"/>
      <c r="G43" s="86"/>
      <c r="H43" s="86"/>
      <c r="I43" s="86"/>
      <c r="J43" s="86"/>
      <c r="K43" s="86"/>
      <c r="L43" s="5"/>
      <c r="M43" s="35"/>
    </row>
    <row r="44" spans="1:19" s="4" customFormat="1" ht="54.95" customHeight="1" x14ac:dyDescent="0.2">
      <c r="A44" s="310"/>
      <c r="B44" s="310"/>
      <c r="C44" s="86"/>
      <c r="D44" s="86"/>
      <c r="E44" s="86"/>
      <c r="F44" s="86"/>
      <c r="G44" s="86"/>
      <c r="H44" s="86"/>
      <c r="I44" s="86"/>
      <c r="J44" s="86"/>
      <c r="K44" s="86"/>
      <c r="L44" s="5"/>
      <c r="M44" s="35"/>
    </row>
    <row r="45" spans="1:19" s="4" customFormat="1" ht="14.25" x14ac:dyDescent="0.2">
      <c r="A45" s="151"/>
      <c r="B45" s="86"/>
      <c r="C45" s="135"/>
      <c r="D45" s="135"/>
      <c r="E45" s="135"/>
      <c r="F45" s="135"/>
      <c r="G45" s="86"/>
      <c r="H45" s="86"/>
      <c r="I45" s="86"/>
      <c r="J45" s="86"/>
      <c r="K45" s="86"/>
      <c r="L45" s="5"/>
      <c r="M45" s="35"/>
    </row>
    <row r="46" spans="1:19" s="4" customFormat="1" ht="14.25" x14ac:dyDescent="0.2">
      <c r="A46" s="150"/>
      <c r="B46" s="86"/>
      <c r="C46" s="135"/>
      <c r="D46" s="135"/>
      <c r="E46" s="135"/>
      <c r="F46" s="135"/>
      <c r="G46" s="86"/>
      <c r="H46" s="86"/>
      <c r="I46" s="86"/>
      <c r="J46" s="86"/>
      <c r="K46" s="86"/>
      <c r="L46" s="5"/>
      <c r="M46" s="35"/>
    </row>
    <row r="47" spans="1:19" s="4" customFormat="1" ht="14.25" x14ac:dyDescent="0.2">
      <c r="A47" s="150"/>
      <c r="B47" s="86"/>
      <c r="C47" s="135"/>
      <c r="D47" s="135"/>
      <c r="E47" s="135"/>
      <c r="F47" s="135"/>
      <c r="G47" s="86"/>
      <c r="H47" s="86"/>
      <c r="I47" s="86"/>
      <c r="J47" s="86"/>
      <c r="K47" s="86"/>
      <c r="L47" s="5"/>
      <c r="M47" s="35"/>
    </row>
    <row r="48" spans="1:19" ht="14.25" x14ac:dyDescent="0.2">
      <c r="N48" s="4"/>
      <c r="O48" s="4"/>
      <c r="P48" s="4"/>
      <c r="Q48" s="4"/>
      <c r="R48" s="4"/>
      <c r="S48" s="4"/>
    </row>
    <row r="49" spans="14:19" ht="14.25" x14ac:dyDescent="0.2">
      <c r="N49" s="4"/>
      <c r="O49" s="4"/>
      <c r="P49" s="4"/>
      <c r="Q49" s="4"/>
      <c r="R49" s="4"/>
      <c r="S49" s="4"/>
    </row>
    <row r="50" spans="14:19" ht="14.25" x14ac:dyDescent="0.2">
      <c r="N50" s="4"/>
      <c r="O50" s="4"/>
      <c r="P50" s="4"/>
      <c r="Q50" s="4"/>
      <c r="R50" s="4"/>
      <c r="S50" s="4"/>
    </row>
    <row r="51" spans="14:19" ht="14.25" x14ac:dyDescent="0.2">
      <c r="N51" s="4"/>
      <c r="O51" s="4"/>
      <c r="P51" s="4"/>
      <c r="Q51" s="4"/>
      <c r="R51" s="4"/>
      <c r="S51" s="4"/>
    </row>
    <row r="52" spans="14:19" ht="14.25" x14ac:dyDescent="0.2">
      <c r="N52" s="4"/>
      <c r="O52" s="4"/>
      <c r="P52" s="4"/>
      <c r="Q52" s="4"/>
      <c r="R52" s="4"/>
      <c r="S52" s="4"/>
    </row>
    <row r="53" spans="14:19" ht="14.25" x14ac:dyDescent="0.2">
      <c r="N53" s="4"/>
      <c r="O53" s="4"/>
      <c r="P53" s="4"/>
      <c r="Q53" s="4"/>
      <c r="R53" s="4"/>
      <c r="S53" s="4"/>
    </row>
    <row r="54" spans="14:19" ht="14.25" x14ac:dyDescent="0.2">
      <c r="N54" s="4"/>
      <c r="O54" s="4"/>
      <c r="P54" s="4"/>
      <c r="Q54" s="4"/>
      <c r="R54" s="4"/>
      <c r="S54" s="4"/>
    </row>
    <row r="55" spans="14:19" ht="14.25" x14ac:dyDescent="0.2">
      <c r="N55" s="4"/>
      <c r="O55" s="4"/>
      <c r="P55" s="4"/>
      <c r="Q55" s="4"/>
      <c r="R55" s="4"/>
      <c r="S55" s="4"/>
    </row>
    <row r="56" spans="14:19" ht="14.25" x14ac:dyDescent="0.2">
      <c r="N56" s="4"/>
      <c r="O56" s="4"/>
      <c r="P56" s="4"/>
      <c r="Q56" s="4"/>
      <c r="R56" s="4"/>
      <c r="S56" s="4"/>
    </row>
  </sheetData>
  <sheetProtection algorithmName="SHA-512" hashValue="i5nenHCTu5GODZxbDn9qAal+vc/ZFD2VlkMZQGNtjpbQPdVDABjymDZPAh8PAX9mjRSEolZaE61EiuaofcUf6A==" saltValue="MGByvCvgVDvxigJkkHT9Cw==" spinCount="100000" sheet="1" objects="1" scenarios="1"/>
  <protectedRanges>
    <protectedRange sqref="E24:F24 E38:F38 C32:F37 C21:F23 B22:B26 B35:B40" name="Range5_3"/>
  </protectedRanges>
  <mergeCells count="8">
    <mergeCell ref="A1:B1"/>
    <mergeCell ref="A9:B9"/>
    <mergeCell ref="A19:B19"/>
    <mergeCell ref="A10:B10"/>
    <mergeCell ref="A11:B11"/>
    <mergeCell ref="A12:B12"/>
    <mergeCell ref="A13:B13"/>
    <mergeCell ref="A14:B14"/>
  </mergeCells>
  <pageMargins left="0.70866141732283472" right="0.70866141732283472" top="0.74803149606299213" bottom="0.74803149606299213" header="0.31496062992125984" footer="0.31496062992125984"/>
  <pageSetup paperSize="9" scale="5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8BED8-A271-4C69-8E96-ECC5E9674FFB}">
  <sheetPr>
    <tabColor rgb="FF18646E"/>
  </sheetPr>
  <dimension ref="A3:E62"/>
  <sheetViews>
    <sheetView showGridLines="0" zoomScale="80" zoomScaleNormal="80" workbookViewId="0"/>
  </sheetViews>
  <sheetFormatPr defaultRowHeight="15" x14ac:dyDescent="0.25"/>
  <cols>
    <col min="1" max="1" width="54" customWidth="1"/>
    <col min="2" max="2" width="20.42578125" customWidth="1"/>
    <col min="3" max="3" width="19.7109375" customWidth="1"/>
    <col min="4" max="4" width="27.7109375" customWidth="1"/>
    <col min="5" max="5" width="21.42578125" customWidth="1"/>
  </cols>
  <sheetData>
    <row r="3" spans="1:5" ht="15" customHeight="1" thickBot="1" x14ac:dyDescent="0.3">
      <c r="A3" s="387"/>
      <c r="B3" s="387"/>
    </row>
    <row r="4" spans="1:5" ht="15" customHeight="1" x14ac:dyDescent="0.25">
      <c r="A4" s="411" t="s">
        <v>216</v>
      </c>
      <c r="B4" s="387"/>
    </row>
    <row r="5" spans="1:5" ht="15.75" thickBot="1" x14ac:dyDescent="0.3"/>
    <row r="6" spans="1:5" ht="56.25" customHeight="1" thickBot="1" x14ac:dyDescent="0.3">
      <c r="B6" s="447" t="s">
        <v>234</v>
      </c>
      <c r="C6" s="396"/>
      <c r="D6" s="415"/>
      <c r="E6" s="396"/>
    </row>
    <row r="7" spans="1:5" x14ac:dyDescent="0.25">
      <c r="A7" s="440" t="s">
        <v>191</v>
      </c>
      <c r="B7" s="443">
        <f>('Variable and fixed costs'!B29+'Variable and fixed costs'!C29)/1000</f>
        <v>0</v>
      </c>
    </row>
    <row r="8" spans="1:5" x14ac:dyDescent="0.25">
      <c r="A8" s="441" t="s">
        <v>193</v>
      </c>
      <c r="B8" s="437">
        <f>'Variable and fixed costs'!D29/1000</f>
        <v>0</v>
      </c>
    </row>
    <row r="9" spans="1:5" ht="15.75" thickBot="1" x14ac:dyDescent="0.3">
      <c r="A9" s="442" t="s">
        <v>91</v>
      </c>
      <c r="B9" s="438">
        <f>'Variable and fixed costs'!E29/1000</f>
        <v>0</v>
      </c>
    </row>
    <row r="10" spans="1:5" ht="15.75" thickBot="1" x14ac:dyDescent="0.3">
      <c r="A10" s="439" t="s">
        <v>138</v>
      </c>
      <c r="B10" s="416">
        <f>SUM(B7:B9)</f>
        <v>0</v>
      </c>
    </row>
    <row r="11" spans="1:5" ht="15.75" thickBot="1" x14ac:dyDescent="0.3"/>
    <row r="12" spans="1:5" ht="18" x14ac:dyDescent="0.25">
      <c r="A12" s="411" t="s">
        <v>217</v>
      </c>
    </row>
    <row r="13" spans="1:5" ht="15.75" thickBot="1" x14ac:dyDescent="0.3"/>
    <row r="14" spans="1:5" ht="60.75" thickBot="1" x14ac:dyDescent="0.3">
      <c r="B14" s="446" t="s">
        <v>235</v>
      </c>
      <c r="C14" s="396"/>
      <c r="D14" s="415"/>
      <c r="E14" s="396"/>
    </row>
    <row r="15" spans="1:5" ht="15.75" thickBot="1" x14ac:dyDescent="0.3">
      <c r="A15" s="432" t="s">
        <v>191</v>
      </c>
      <c r="B15" s="490">
        <f>'Technology costs'!C14</f>
        <v>0</v>
      </c>
    </row>
    <row r="16" spans="1:5" ht="15.75" thickBot="1" x14ac:dyDescent="0.3">
      <c r="A16" s="462" t="s">
        <v>138</v>
      </c>
      <c r="B16" s="416">
        <f>SUM(B15:B15)</f>
        <v>0</v>
      </c>
    </row>
    <row r="18" spans="1:3" ht="15.75" thickBot="1" x14ac:dyDescent="0.3"/>
    <row r="19" spans="1:3" ht="18.75" thickBot="1" x14ac:dyDescent="0.3">
      <c r="A19" s="445" t="s">
        <v>227</v>
      </c>
    </row>
    <row r="20" spans="1:3" ht="15.75" thickBot="1" x14ac:dyDescent="0.3">
      <c r="A20" s="407" t="s">
        <v>236</v>
      </c>
      <c r="B20" s="417">
        <f>C59</f>
        <v>0</v>
      </c>
    </row>
    <row r="21" spans="1:3" ht="15.75" thickBot="1" x14ac:dyDescent="0.3"/>
    <row r="22" spans="1:3" ht="15.75" thickBot="1" x14ac:dyDescent="0.3">
      <c r="A22" s="418" t="s">
        <v>231</v>
      </c>
      <c r="B22" s="455">
        <f>B10+B16</f>
        <v>0</v>
      </c>
    </row>
    <row r="23" spans="1:3" ht="15.75" thickBot="1" x14ac:dyDescent="0.3">
      <c r="A23" s="408" t="s">
        <v>232</v>
      </c>
      <c r="B23" s="417">
        <f>B10+B20</f>
        <v>0</v>
      </c>
      <c r="C23" s="140"/>
    </row>
    <row r="26" spans="1:3" ht="15.75" thickBot="1" x14ac:dyDescent="0.3"/>
    <row r="27" spans="1:3" ht="18" x14ac:dyDescent="0.25">
      <c r="A27" s="411" t="s">
        <v>228</v>
      </c>
    </row>
    <row r="28" spans="1:3" ht="15.75" thickBot="1" x14ac:dyDescent="0.3"/>
    <row r="29" spans="1:3" ht="30" x14ac:dyDescent="0.25">
      <c r="A29" s="546" t="s">
        <v>229</v>
      </c>
      <c r="B29" s="547" t="s">
        <v>230</v>
      </c>
      <c r="C29" s="548" t="s">
        <v>233</v>
      </c>
    </row>
    <row r="30" spans="1:3" x14ac:dyDescent="0.25">
      <c r="A30" s="549" t="str">
        <f>'Payscales '!B21</f>
        <v>Band 5 Bottom</v>
      </c>
      <c r="B30" s="550">
        <f>SUMIF('Human Resource Use '!B$10:B$81,A30,'Human Resource Use '!H$10:H$82)</f>
        <v>0</v>
      </c>
      <c r="C30" s="551">
        <f>SUMIF('Human Resource Use '!B$10:B$81,A30,'Human Resource Use '!I$10:I$82)/1000</f>
        <v>0</v>
      </c>
    </row>
    <row r="31" spans="1:3" x14ac:dyDescent="0.25">
      <c r="A31" s="549" t="str">
        <f>'Payscales '!B22</f>
        <v>Band 5 Mid</v>
      </c>
      <c r="B31" s="550">
        <f>SUMIF('Human Resource Use '!B$10:B$81,A31,'Human Resource Use '!H$10:H$82)</f>
        <v>0</v>
      </c>
      <c r="C31" s="551">
        <f>SUMIF('Human Resource Use '!B$10:B$81,A31,'Human Resource Use '!I$10:I$82)/1000</f>
        <v>0</v>
      </c>
    </row>
    <row r="32" spans="1:3" x14ac:dyDescent="0.25">
      <c r="A32" s="549" t="str">
        <f>'Payscales '!B23</f>
        <v>Band 5 Top</v>
      </c>
      <c r="B32" s="550">
        <f>SUMIF('Human Resource Use '!B$10:B$81,A32,'Human Resource Use '!H$10:H$82)</f>
        <v>0</v>
      </c>
      <c r="C32" s="551">
        <f>SUMIF('Human Resource Use '!B$10:B$81,A32,'Human Resource Use '!I$10:I$82)/1000</f>
        <v>0</v>
      </c>
    </row>
    <row r="33" spans="1:3" x14ac:dyDescent="0.25">
      <c r="A33" s="549" t="str">
        <f>'Payscales '!B24</f>
        <v>Band 6 Bottom</v>
      </c>
      <c r="B33" s="550">
        <f>SUMIF('Human Resource Use '!B$10:B$81,A33,'Human Resource Use '!H$10:H$82)</f>
        <v>0</v>
      </c>
      <c r="C33" s="551">
        <f>SUMIF('Human Resource Use '!B$10:B$81,A33,'Human Resource Use '!I$10:I$82)/1000</f>
        <v>0</v>
      </c>
    </row>
    <row r="34" spans="1:3" x14ac:dyDescent="0.25">
      <c r="A34" s="459" t="str">
        <f>'Payscales '!B25</f>
        <v>Band 6 Mid</v>
      </c>
      <c r="B34" s="460">
        <f>SUMIF('Human Resource Use '!B$10:B$81,A34,'Human Resource Use '!H$10:H$82)</f>
        <v>0</v>
      </c>
      <c r="C34" s="461">
        <f>SUMIF('Human Resource Use '!B$10:B$81,A34,'Human Resource Use '!I$10:I$82)/1000</f>
        <v>0</v>
      </c>
    </row>
    <row r="35" spans="1:3" x14ac:dyDescent="0.25">
      <c r="A35" s="456" t="str">
        <f>'Payscales '!B26</f>
        <v>Band 6 Top</v>
      </c>
      <c r="B35" s="458">
        <f>SUMIF('Human Resource Use '!B$10:B$81,A35,'Human Resource Use '!H$10:H$82)</f>
        <v>0</v>
      </c>
      <c r="C35" s="444">
        <f>SUMIF('Human Resource Use '!B$10:B$81,A35,'Human Resource Use '!I$10:I$82)/1000</f>
        <v>0</v>
      </c>
    </row>
    <row r="36" spans="1:3" x14ac:dyDescent="0.25">
      <c r="A36" s="456" t="str">
        <f>'Payscales '!B27</f>
        <v>Band 7 Bottom</v>
      </c>
      <c r="B36" s="458">
        <f>SUMIF('Human Resource Use '!B$10:B$81,A36,'Human Resource Use '!H$10:H$82)</f>
        <v>0</v>
      </c>
      <c r="C36" s="444">
        <f>SUMIF('Human Resource Use '!B$10:B$81,A36,'Human Resource Use '!I$10:I$82)/1000</f>
        <v>0</v>
      </c>
    </row>
    <row r="37" spans="1:3" x14ac:dyDescent="0.25">
      <c r="A37" s="456" t="str">
        <f>'Payscales '!B28</f>
        <v>Band 7 Mid</v>
      </c>
      <c r="B37" s="458">
        <f>SUMIF('Human Resource Use '!B$10:B$81,A37,'Human Resource Use '!H$10:H$82)</f>
        <v>0</v>
      </c>
      <c r="C37" s="444">
        <f>SUMIF('Human Resource Use '!B$10:B$81,A37,'Human Resource Use '!I$10:I$82)/1000</f>
        <v>0</v>
      </c>
    </row>
    <row r="38" spans="1:3" x14ac:dyDescent="0.25">
      <c r="A38" s="456" t="str">
        <f>'Payscales '!B29</f>
        <v>Band 7 Top</v>
      </c>
      <c r="B38" s="458">
        <f>SUMIF('Human Resource Use '!B$10:B$81,A38,'Human Resource Use '!H$10:H$82)</f>
        <v>0</v>
      </c>
      <c r="C38" s="444">
        <f>SUMIF('Human Resource Use '!B$10:B$81,A38,'Human Resource Use '!I$10:I$82)/1000</f>
        <v>0</v>
      </c>
    </row>
    <row r="39" spans="1:3" x14ac:dyDescent="0.25">
      <c r="A39" s="456" t="str">
        <f>'Payscales '!B30</f>
        <v>Band 8a Bottom</v>
      </c>
      <c r="B39" s="458">
        <f>SUMIF('Human Resource Use '!B$10:B$81,A39,'Human Resource Use '!H$10:H$82)</f>
        <v>0</v>
      </c>
      <c r="C39" s="444">
        <f>SUMIF('Human Resource Use '!B$10:B$81,A39,'Human Resource Use '!I$10:I$82)/1000</f>
        <v>0</v>
      </c>
    </row>
    <row r="40" spans="1:3" x14ac:dyDescent="0.25">
      <c r="A40" s="456" t="str">
        <f>'Payscales '!B31</f>
        <v>Band 8a Mid</v>
      </c>
      <c r="B40" s="458">
        <f>SUMIF('Human Resource Use '!B$10:B$81,A40,'Human Resource Use '!H$10:H$82)</f>
        <v>0</v>
      </c>
      <c r="C40" s="444">
        <f>SUMIF('Human Resource Use '!B$10:B$81,A40,'Human Resource Use '!I$10:I$82)/1000</f>
        <v>0</v>
      </c>
    </row>
    <row r="41" spans="1:3" x14ac:dyDescent="0.25">
      <c r="A41" s="456" t="str">
        <f>'Payscales '!B32</f>
        <v>Band 8a Top</v>
      </c>
      <c r="B41" s="458">
        <f>SUMIF('Human Resource Use '!B$10:B$81,A41,'Human Resource Use '!H$10:H$82)</f>
        <v>0</v>
      </c>
      <c r="C41" s="444">
        <f>SUMIF('Human Resource Use '!B$10:B$81,A41,'Human Resource Use '!I$10:I$82)/1000</f>
        <v>0</v>
      </c>
    </row>
    <row r="42" spans="1:3" x14ac:dyDescent="0.25">
      <c r="A42" s="456" t="str">
        <f>'Payscales '!B33</f>
        <v>Band 8b Bottom</v>
      </c>
      <c r="B42" s="458">
        <f>SUMIF('Human Resource Use '!B$10:B$81,A42,'Human Resource Use '!H$10:H$82)</f>
        <v>0</v>
      </c>
      <c r="C42" s="444">
        <f>SUMIF('Human Resource Use '!B$10:B$81,A42,'Human Resource Use '!I$10:I$82)/1000</f>
        <v>0</v>
      </c>
    </row>
    <row r="43" spans="1:3" x14ac:dyDescent="0.25">
      <c r="A43" s="456" t="str">
        <f>'Payscales '!B34</f>
        <v>Band 8b Mid</v>
      </c>
      <c r="B43" s="458">
        <f>SUMIF('Human Resource Use '!B$10:B$81,A43,'Human Resource Use '!H$10:H$82)</f>
        <v>0</v>
      </c>
      <c r="C43" s="444">
        <f>SUMIF('Human Resource Use '!B$10:B$81,A43,'Human Resource Use '!I$10:I$82)/1000</f>
        <v>0</v>
      </c>
    </row>
    <row r="44" spans="1:3" x14ac:dyDescent="0.25">
      <c r="A44" s="456" t="str">
        <f>'Payscales '!B35</f>
        <v>Band 8b Top</v>
      </c>
      <c r="B44" s="458">
        <f>SUMIF('Human Resource Use '!B$10:B$81,A44,'Human Resource Use '!H$10:H$82)</f>
        <v>0</v>
      </c>
      <c r="C44" s="444">
        <f>SUMIF('Human Resource Use '!B$10:B$81,A44,'Human Resource Use '!I$10:I$82)/1000</f>
        <v>0</v>
      </c>
    </row>
    <row r="45" spans="1:3" x14ac:dyDescent="0.25">
      <c r="A45" s="456" t="str">
        <f>'Payscales '!B36</f>
        <v>Band 8c Bottom</v>
      </c>
      <c r="B45" s="458">
        <f>SUMIF('Human Resource Use '!B$10:B$81,A45,'Human Resource Use '!H$10:H$82)</f>
        <v>0</v>
      </c>
      <c r="C45" s="444">
        <f>SUMIF('Human Resource Use '!B$10:B$81,A45,'Human Resource Use '!I$10:I$82)/1000</f>
        <v>0</v>
      </c>
    </row>
    <row r="46" spans="1:3" x14ac:dyDescent="0.25">
      <c r="A46" s="456" t="str">
        <f>'Payscales '!B37</f>
        <v>Band 8c Mid</v>
      </c>
      <c r="B46" s="458">
        <f>SUMIF('Human Resource Use '!B$10:B$81,A46,'Human Resource Use '!H$10:H$82)</f>
        <v>0</v>
      </c>
      <c r="C46" s="444">
        <f>SUMIF('Human Resource Use '!B$10:B$81,A46,'Human Resource Use '!I$10:I$82)/1000</f>
        <v>0</v>
      </c>
    </row>
    <row r="47" spans="1:3" x14ac:dyDescent="0.25">
      <c r="A47" s="456" t="str">
        <f>'Payscales '!B38</f>
        <v>Band 8c Top</v>
      </c>
      <c r="B47" s="458">
        <f>SUMIF('Human Resource Use '!B$10:B$81,A47,'Human Resource Use '!H$10:H$82)</f>
        <v>0</v>
      </c>
      <c r="C47" s="444">
        <f>SUMIF('Human Resource Use '!B$10:B$81,A47,'Human Resource Use '!I$10:I$82)/1000</f>
        <v>0</v>
      </c>
    </row>
    <row r="48" spans="1:3" x14ac:dyDescent="0.25">
      <c r="A48" s="456" t="str">
        <f>'Payscales '!B39</f>
        <v>Band 8d Bottom</v>
      </c>
      <c r="B48" s="458">
        <f>SUMIF('Human Resource Use '!B$10:B$81,A48,'Human Resource Use '!H$10:H$82)</f>
        <v>0</v>
      </c>
      <c r="C48" s="444">
        <f>SUMIF('Human Resource Use '!B$10:B$81,A48,'Human Resource Use '!I$10:I$82)/1000</f>
        <v>0</v>
      </c>
    </row>
    <row r="49" spans="1:3" x14ac:dyDescent="0.25">
      <c r="A49" s="456" t="str">
        <f>'Payscales '!B40</f>
        <v>Band 8d Mid</v>
      </c>
      <c r="B49" s="458">
        <f>SUMIF('Human Resource Use '!B$10:B$81,A49,'Human Resource Use '!H$10:H$82)</f>
        <v>0</v>
      </c>
      <c r="C49" s="444">
        <f>SUMIF('Human Resource Use '!B$10:B$81,A49,'Human Resource Use '!I$10:I$82)/1000</f>
        <v>0</v>
      </c>
    </row>
    <row r="50" spans="1:3" x14ac:dyDescent="0.25">
      <c r="A50" s="457" t="str">
        <f>'Payscales '!B41</f>
        <v>Band 8d Top</v>
      </c>
      <c r="B50" s="458">
        <f>SUMIF('Human Resource Use '!B$10:B$81,A50,'Human Resource Use '!H$10:H$82)</f>
        <v>0</v>
      </c>
      <c r="C50" s="444">
        <f>SUMIF('Human Resource Use '!B$10:B$81,A50,'Human Resource Use '!I$10:I$82)/1000</f>
        <v>0</v>
      </c>
    </row>
    <row r="51" spans="1:3" x14ac:dyDescent="0.25">
      <c r="A51" s="457" t="str">
        <f>'Payscales '!B42</f>
        <v>Band 9 Bottom</v>
      </c>
      <c r="B51" s="458">
        <f>SUMIF('Human Resource Use '!B$10:B$81,A51,'Human Resource Use '!H$10:H$82)</f>
        <v>0</v>
      </c>
      <c r="C51" s="444">
        <f>SUMIF('Human Resource Use '!B$10:B$81,A51,'Human Resource Use '!I$10:I$82)/1000</f>
        <v>0</v>
      </c>
    </row>
    <row r="52" spans="1:3" x14ac:dyDescent="0.25">
      <c r="A52" s="457" t="str">
        <f>'Payscales '!B43</f>
        <v>Band 9 Mid</v>
      </c>
      <c r="B52" s="458">
        <f>SUMIF('Human Resource Use '!B$10:B$81,A52,'Human Resource Use '!H$10:H$82)</f>
        <v>0</v>
      </c>
      <c r="C52" s="444">
        <f>SUMIF('Human Resource Use '!B$10:B$81,A52,'Human Resource Use '!I$10:I$82)/1000</f>
        <v>0</v>
      </c>
    </row>
    <row r="53" spans="1:3" x14ac:dyDescent="0.25">
      <c r="A53" s="457" t="str">
        <f>'Payscales '!B44</f>
        <v>Band 9 Top</v>
      </c>
      <c r="B53" s="458">
        <f>SUMIF('Human Resource Use '!B$10:B$81,A53,'Human Resource Use '!H$10:H$82)</f>
        <v>0</v>
      </c>
      <c r="C53" s="444">
        <f>SUMIF('Human Resource Use '!B$10:B$81,A53,'Human Resource Use '!I$10:I$82)/1000</f>
        <v>0</v>
      </c>
    </row>
    <row r="54" spans="1:3" x14ac:dyDescent="0.25">
      <c r="A54" s="552" t="str">
        <f>'Payscales '!B45</f>
        <v>Consultant bottom</v>
      </c>
      <c r="B54" s="554">
        <f>SUMIF('Human Resource Use '!B$10:B$81,A54,'Human Resource Use '!H$10:H$82)</f>
        <v>0</v>
      </c>
      <c r="C54" s="553">
        <f>SUMIF('Human Resource Use '!B$10:B$81,A54,'Human Resource Use '!I$10:I$82)/1000</f>
        <v>0</v>
      </c>
    </row>
    <row r="55" spans="1:3" x14ac:dyDescent="0.25">
      <c r="A55" s="549" t="str">
        <f>'Payscales '!B46</f>
        <v>Consultant mid</v>
      </c>
      <c r="B55" s="550">
        <f>SUMIF('Human Resource Use '!B$10:B$81,A55,'Human Resource Use '!H$10:H$82)</f>
        <v>0</v>
      </c>
      <c r="C55" s="551">
        <f>SUMIF('Human Resource Use '!B$10:B$81,A55,'Human Resource Use '!I$10:I$82)/1000</f>
        <v>0</v>
      </c>
    </row>
    <row r="56" spans="1:3" x14ac:dyDescent="0.25">
      <c r="A56" s="549" t="str">
        <f>'Payscales '!B47</f>
        <v>Consultant top</v>
      </c>
      <c r="B56" s="550">
        <f>SUMIF('Human Resource Use '!B$10:B$81,A56,'Human Resource Use '!H$10:H$82)</f>
        <v>0</v>
      </c>
      <c r="C56" s="551">
        <f>SUMIF('Human Resource Use '!B$10:B$81,A56,'Human Resource Use '!I$10:I$82)/1000</f>
        <v>0</v>
      </c>
    </row>
    <row r="57" spans="1:3" x14ac:dyDescent="0.25">
      <c r="A57" s="549" t="str">
        <f>'Payscales '!B48</f>
        <v>FY1</v>
      </c>
      <c r="B57" s="550">
        <f>SUMIF('Human Resource Use '!B$10:B$81,A57,'Human Resource Use '!H$10:H$82)</f>
        <v>0</v>
      </c>
      <c r="C57" s="551">
        <f>SUMIF('Human Resource Use '!B$10:B$81,A57,'Human Resource Use '!I$10:I$82)/1000</f>
        <v>0</v>
      </c>
    </row>
    <row r="58" spans="1:3" x14ac:dyDescent="0.25">
      <c r="A58" s="549" t="str">
        <f>'Payscales '!B49</f>
        <v>FY2</v>
      </c>
      <c r="B58" s="550">
        <f>SUMIF('Human Resource Use '!B$10:B$81,A58,'Human Resource Use '!H$10:H$82)</f>
        <v>0</v>
      </c>
      <c r="C58" s="551">
        <f>SUMIF('Human Resource Use '!B$10:B$81,A58,'Human Resource Use '!I$10:I$82)/1000</f>
        <v>0</v>
      </c>
    </row>
    <row r="59" spans="1:3" x14ac:dyDescent="0.25">
      <c r="A59" s="549" t="str">
        <f>'Payscales '!B50</f>
        <v>CT1-CT2</v>
      </c>
      <c r="B59" s="550">
        <f>SUMIF('Human Resource Use '!B$10:B$81,A59,'Human Resource Use '!H$10:H$82)</f>
        <v>0</v>
      </c>
      <c r="C59" s="551">
        <f>SUMIF('Human Resource Use '!B$10:B$81,A59,'Human Resource Use '!I$10:I$82)/1000</f>
        <v>0</v>
      </c>
    </row>
    <row r="60" spans="1:3" x14ac:dyDescent="0.25">
      <c r="A60" s="552" t="str">
        <f>'Payscales '!B51</f>
        <v>CT3/CT4/ST3-3.5</v>
      </c>
      <c r="B60" s="554">
        <f>SUMIF('Human Resource Use '!B$10:B$81,A60,'Human Resource Use '!H$10:H$82)</f>
        <v>0</v>
      </c>
      <c r="C60" s="553">
        <f>SUMIF('Human Resource Use '!B$10:B$81,A60,'Human Resource Use '!I$10:I$82)/1000</f>
        <v>0</v>
      </c>
    </row>
    <row r="61" spans="1:3" ht="15.75" thickBot="1" x14ac:dyDescent="0.3">
      <c r="A61" s="563" t="str">
        <f>'Payscales '!B52</f>
        <v>ST6-8</v>
      </c>
      <c r="B61" s="562">
        <f>SUMIF('Human Resource Use '!B$10:B$81,A61,'Human Resource Use '!H$10:H$82)</f>
        <v>0</v>
      </c>
      <c r="C61" s="553">
        <f>SUMIF('Human Resource Use '!B$10:B$81,A61,'Human Resource Use '!I$10:I$82)/1000</f>
        <v>0</v>
      </c>
    </row>
    <row r="62" spans="1:3" ht="15.75" thickBot="1" x14ac:dyDescent="0.3">
      <c r="C62" s="561">
        <f>SUM(C30:C61)</f>
        <v>0</v>
      </c>
    </row>
  </sheetData>
  <sheetProtection algorithmName="SHA-512" hashValue="JaIJ8ohtpoKc2mrQu+NQog4cfADGPQk1e5J6sar3hvbLOgRJzi6+lFdYaAk8yo7c5bGpQiFW3S1rwESob5V78A==" saltValue="XqIlwqbwTjnFRA6xk/hW1Q=="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7E1E3-2347-4BFC-A600-ECBDB98D00DE}">
  <dimension ref="A1:H21"/>
  <sheetViews>
    <sheetView workbookViewId="0">
      <selection activeCell="F15" sqref="F15"/>
    </sheetView>
  </sheetViews>
  <sheetFormatPr defaultRowHeight="15" x14ac:dyDescent="0.25"/>
  <cols>
    <col min="1" max="1" width="36.42578125" customWidth="1"/>
    <col min="2" max="2" width="24.7109375" customWidth="1"/>
    <col min="3" max="3" width="30.5703125" customWidth="1"/>
    <col min="4" max="4" width="19.140625" customWidth="1"/>
    <col min="5" max="5" width="41.140625" customWidth="1"/>
    <col min="6" max="6" width="37.7109375" customWidth="1"/>
    <col min="7" max="7" width="50.42578125" customWidth="1"/>
    <col min="8" max="8" width="34.140625" customWidth="1"/>
  </cols>
  <sheetData>
    <row r="1" spans="1:8" x14ac:dyDescent="0.25">
      <c r="A1" t="s">
        <v>90</v>
      </c>
    </row>
    <row r="2" spans="1:8" x14ac:dyDescent="0.25">
      <c r="A2" t="s">
        <v>88</v>
      </c>
    </row>
    <row r="3" spans="1:8" x14ac:dyDescent="0.25">
      <c r="A3" t="s">
        <v>89</v>
      </c>
    </row>
    <row r="4" spans="1:8" x14ac:dyDescent="0.25">
      <c r="A4" t="s">
        <v>91</v>
      </c>
    </row>
    <row r="14" spans="1:8" ht="30.75" thickBot="1" x14ac:dyDescent="0.3">
      <c r="A14" s="123" t="s">
        <v>24</v>
      </c>
      <c r="B14" s="124" t="s">
        <v>93</v>
      </c>
      <c r="C14" s="124" t="s">
        <v>103</v>
      </c>
      <c r="D14" s="124" t="s">
        <v>90</v>
      </c>
      <c r="E14" s="125" t="s">
        <v>92</v>
      </c>
      <c r="F14" s="125" t="s">
        <v>23</v>
      </c>
      <c r="G14" s="125" t="s">
        <v>22</v>
      </c>
      <c r="H14" s="126" t="s">
        <v>40</v>
      </c>
    </row>
    <row r="15" spans="1:8" ht="15.75" thickBot="1" x14ac:dyDescent="0.3">
      <c r="A15" s="120" t="s">
        <v>97</v>
      </c>
      <c r="B15" s="118" t="s">
        <v>96</v>
      </c>
      <c r="C15" s="118" t="s">
        <v>102</v>
      </c>
      <c r="D15" s="119"/>
      <c r="E15" s="114">
        <v>0</v>
      </c>
      <c r="F15" s="115">
        <v>25.46</v>
      </c>
      <c r="G15" s="116">
        <v>0</v>
      </c>
      <c r="H15" s="122">
        <f>E15*F15*G15</f>
        <v>0</v>
      </c>
    </row>
    <row r="16" spans="1:8" ht="15.75" thickBot="1" x14ac:dyDescent="0.3">
      <c r="A16" s="120" t="s">
        <v>98</v>
      </c>
      <c r="B16" s="118"/>
      <c r="C16" s="118"/>
      <c r="D16" s="119"/>
      <c r="E16" s="114">
        <v>0</v>
      </c>
      <c r="F16" s="115">
        <v>25.46</v>
      </c>
      <c r="G16" s="116">
        <v>0</v>
      </c>
      <c r="H16" s="122">
        <f>E16*F16*G16</f>
        <v>0</v>
      </c>
    </row>
    <row r="17" spans="1:8" ht="15.75" thickBot="1" x14ac:dyDescent="0.3">
      <c r="A17" s="120" t="s">
        <v>99</v>
      </c>
      <c r="B17" s="118"/>
      <c r="C17" s="118"/>
      <c r="D17" s="119"/>
      <c r="E17" s="114">
        <v>0</v>
      </c>
      <c r="F17" s="115">
        <v>31.21</v>
      </c>
      <c r="G17" s="116">
        <v>0</v>
      </c>
      <c r="H17" s="122">
        <f t="shared" ref="H17:H20" si="0">E17*F17*G17</f>
        <v>0</v>
      </c>
    </row>
    <row r="18" spans="1:8" ht="15.75" thickBot="1" x14ac:dyDescent="0.3">
      <c r="A18" s="120" t="s">
        <v>100</v>
      </c>
      <c r="B18" s="118"/>
      <c r="C18" s="118"/>
      <c r="D18" s="119"/>
      <c r="E18" s="114">
        <v>0</v>
      </c>
      <c r="F18" s="115">
        <v>38.619999999999997</v>
      </c>
      <c r="G18" s="116">
        <v>0</v>
      </c>
      <c r="H18" s="122">
        <f t="shared" si="0"/>
        <v>0</v>
      </c>
    </row>
    <row r="19" spans="1:8" ht="15.75" thickBot="1" x14ac:dyDescent="0.3">
      <c r="A19" s="121" t="s">
        <v>44</v>
      </c>
      <c r="B19" s="117"/>
      <c r="C19" s="118"/>
      <c r="D19" s="119"/>
      <c r="E19" s="114">
        <v>0</v>
      </c>
      <c r="F19" s="115">
        <v>0</v>
      </c>
      <c r="G19" s="116">
        <v>0</v>
      </c>
      <c r="H19" s="122">
        <f t="shared" si="0"/>
        <v>0</v>
      </c>
    </row>
    <row r="20" spans="1:8" ht="15.75" thickBot="1" x14ac:dyDescent="0.3">
      <c r="A20" s="121" t="s">
        <v>43</v>
      </c>
      <c r="B20" s="117"/>
      <c r="C20" s="118"/>
      <c r="D20" s="119"/>
      <c r="E20" s="114">
        <v>0</v>
      </c>
      <c r="F20" s="115">
        <v>0</v>
      </c>
      <c r="G20" s="116">
        <v>0</v>
      </c>
      <c r="H20" s="122">
        <f t="shared" si="0"/>
        <v>0</v>
      </c>
    </row>
    <row r="21" spans="1:8" ht="30" x14ac:dyDescent="0.25">
      <c r="A21" s="127"/>
      <c r="B21" s="131" t="s">
        <v>41</v>
      </c>
      <c r="C21" s="132"/>
      <c r="D21" s="132"/>
      <c r="E21" s="133"/>
      <c r="F21" s="128">
        <f>SUM(H15:H18)</f>
        <v>0</v>
      </c>
      <c r="G21" s="129">
        <f>SUM(I15:I18)</f>
        <v>0</v>
      </c>
      <c r="H21" s="130"/>
    </row>
  </sheetData>
  <protectedRanges>
    <protectedRange sqref="F21:G21 E15:H20" name="Range5_3_1"/>
  </protectedRanges>
  <pageMargins left="0.7" right="0.7" top="0.75" bottom="0.75" header="0.3" footer="0.3"/>
  <tableParts count="2">
    <tablePart r:id="rId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E014371-91C4-4281-9AAF-97073372639A}">
          <x14:formula1>
            <xm:f>'Payscales '!#REF!</xm:f>
          </x14:formula1>
          <xm:sqref>B15:D20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40985-EF96-4917-A2EC-1B228F9542C5}">
  <dimension ref="A1:A16"/>
  <sheetViews>
    <sheetView workbookViewId="0">
      <selection activeCell="D7" sqref="D7"/>
    </sheetView>
  </sheetViews>
  <sheetFormatPr defaultRowHeight="15" x14ac:dyDescent="0.25"/>
  <sheetData>
    <row r="1" spans="1:1" x14ac:dyDescent="0.25">
      <c r="A1" t="s">
        <v>90</v>
      </c>
    </row>
    <row r="2" spans="1:1" x14ac:dyDescent="0.25">
      <c r="A2" t="s">
        <v>90</v>
      </c>
    </row>
    <row r="3" spans="1:1" x14ac:dyDescent="0.25">
      <c r="A3" t="s">
        <v>94</v>
      </c>
    </row>
    <row r="4" spans="1:1" x14ac:dyDescent="0.25">
      <c r="A4" t="s">
        <v>95</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row r="11" spans="1:1" x14ac:dyDescent="0.25">
      <c r="A11" t="s">
        <v>113</v>
      </c>
    </row>
    <row r="12" spans="1:1" x14ac:dyDescent="0.25">
      <c r="A12" t="s">
        <v>87</v>
      </c>
    </row>
    <row r="13" spans="1:1" x14ac:dyDescent="0.25">
      <c r="A13" t="s">
        <v>90</v>
      </c>
    </row>
    <row r="14" spans="1:1" x14ac:dyDescent="0.25">
      <c r="A14" t="s">
        <v>101</v>
      </c>
    </row>
    <row r="15" spans="1:1" x14ac:dyDescent="0.25">
      <c r="A15" t="s">
        <v>105</v>
      </c>
    </row>
    <row r="16" spans="1:1" x14ac:dyDescent="0.25">
      <c r="A16" t="s">
        <v>106</v>
      </c>
    </row>
  </sheetData>
  <pageMargins left="0.7" right="0.7" top="0.75" bottom="0.75" header="0.3" footer="0.3"/>
  <tableParts count="2">
    <tablePart r:id="rId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Q518"/>
  <sheetViews>
    <sheetView showGridLines="0" zoomScale="95" zoomScaleNormal="95" workbookViewId="0">
      <selection activeCell="B7" sqref="B7"/>
    </sheetView>
  </sheetViews>
  <sheetFormatPr defaultColWidth="9.140625" defaultRowHeight="15" x14ac:dyDescent="0.2"/>
  <cols>
    <col min="1" max="1" width="85.140625" style="29" customWidth="1"/>
    <col min="2" max="2" width="15" style="29" customWidth="1"/>
    <col min="3" max="3" width="15.85546875" style="51" customWidth="1"/>
    <col min="4" max="4" width="15.85546875" style="2" customWidth="1"/>
    <col min="5" max="6" width="15.85546875" style="15" customWidth="1"/>
    <col min="7" max="7" width="3.85546875" style="15" customWidth="1"/>
    <col min="8" max="8" width="17" style="52" customWidth="1"/>
    <col min="9" max="9" width="16.28515625" style="52" customWidth="1"/>
    <col min="10" max="10" width="15.85546875" style="52" customWidth="1"/>
    <col min="11" max="16384" width="9.140625" style="2"/>
  </cols>
  <sheetData>
    <row r="1" spans="1:17" ht="30" customHeight="1" x14ac:dyDescent="0.2">
      <c r="A1" s="21" t="str">
        <f>'Assumptions input'!B1</f>
        <v xml:space="preserve">
Artificial intelligence technologies to aid contouring for radiotherapy treatment planning</v>
      </c>
      <c r="B1" s="21"/>
      <c r="C1" s="38"/>
      <c r="D1" s="39" t="s">
        <v>0</v>
      </c>
      <c r="E1" s="40" t="s">
        <v>0</v>
      </c>
      <c r="F1" s="31" t="s">
        <v>0</v>
      </c>
      <c r="G1" s="31" t="s">
        <v>0</v>
      </c>
      <c r="H1" s="31" t="s">
        <v>0</v>
      </c>
      <c r="I1" s="31" t="s">
        <v>0</v>
      </c>
      <c r="J1" s="31" t="s">
        <v>0</v>
      </c>
    </row>
    <row r="2" spans="1:17" ht="30" customHeight="1" x14ac:dyDescent="0.2">
      <c r="A2" s="22" t="s">
        <v>9</v>
      </c>
      <c r="B2" s="169"/>
      <c r="C2" s="41" t="s">
        <v>0</v>
      </c>
      <c r="D2" s="42" t="s">
        <v>0</v>
      </c>
      <c r="E2" s="43" t="s">
        <v>0</v>
      </c>
      <c r="F2" s="30" t="s">
        <v>0</v>
      </c>
      <c r="G2" s="30" t="s">
        <v>0</v>
      </c>
      <c r="H2" s="31" t="s">
        <v>0</v>
      </c>
      <c r="I2" s="31" t="s">
        <v>0</v>
      </c>
      <c r="J2" s="31" t="s">
        <v>0</v>
      </c>
    </row>
    <row r="3" spans="1:17" s="20" customFormat="1" ht="14.25" x14ac:dyDescent="0.2">
      <c r="A3" s="30"/>
      <c r="B3" s="30"/>
      <c r="C3" s="70"/>
      <c r="D3" s="30"/>
      <c r="E3" s="43"/>
      <c r="F3" s="43"/>
      <c r="G3" s="43"/>
      <c r="H3" s="31" t="s">
        <v>0</v>
      </c>
      <c r="I3" s="31" t="s">
        <v>0</v>
      </c>
      <c r="J3" s="31" t="s">
        <v>0</v>
      </c>
      <c r="K3" s="2"/>
      <c r="L3" s="2"/>
      <c r="M3" s="2"/>
      <c r="N3" s="2"/>
      <c r="O3" s="2"/>
      <c r="P3" s="2"/>
      <c r="Q3" s="2"/>
    </row>
    <row r="4" spans="1:17" s="20" customFormat="1" ht="14.25" x14ac:dyDescent="0.2">
      <c r="A4" s="30"/>
      <c r="B4" s="30"/>
      <c r="C4" s="70"/>
      <c r="D4" s="30"/>
      <c r="E4" s="43"/>
      <c r="F4" s="43"/>
      <c r="G4" s="43"/>
      <c r="H4" s="31"/>
      <c r="I4" s="31"/>
      <c r="J4" s="31"/>
      <c r="K4" s="2"/>
      <c r="L4" s="2"/>
      <c r="M4" s="2"/>
      <c r="N4" s="2"/>
      <c r="O4" s="2"/>
      <c r="P4" s="2"/>
      <c r="Q4" s="2"/>
    </row>
    <row r="5" spans="1:17" s="20" customFormat="1" thickBot="1" x14ac:dyDescent="0.25">
      <c r="A5" s="30"/>
      <c r="B5" s="30"/>
      <c r="C5" s="70"/>
      <c r="D5" s="30"/>
      <c r="E5" s="43"/>
      <c r="F5" s="43"/>
      <c r="G5" s="43"/>
      <c r="H5" s="31"/>
      <c r="I5" s="31"/>
      <c r="J5" s="31"/>
      <c r="K5" s="2"/>
      <c r="L5" s="2"/>
      <c r="M5" s="2"/>
      <c r="N5" s="2"/>
      <c r="O5" s="2"/>
      <c r="P5" s="2"/>
      <c r="Q5" s="2"/>
    </row>
    <row r="6" spans="1:17" ht="57" x14ac:dyDescent="0.2">
      <c r="A6" s="79" t="s">
        <v>19</v>
      </c>
      <c r="B6" s="65" t="s">
        <v>123</v>
      </c>
      <c r="C6" s="65" t="s">
        <v>15</v>
      </c>
      <c r="D6" s="57" t="s">
        <v>45</v>
      </c>
      <c r="E6" s="58" t="s">
        <v>46</v>
      </c>
      <c r="F6" s="62" t="s">
        <v>11</v>
      </c>
      <c r="G6" s="194"/>
      <c r="H6" s="76" t="s">
        <v>12</v>
      </c>
      <c r="I6" s="77" t="s">
        <v>13</v>
      </c>
      <c r="J6" s="78" t="s">
        <v>14</v>
      </c>
      <c r="K6" s="19"/>
    </row>
    <row r="7" spans="1:17" s="20" customFormat="1" ht="14.25" x14ac:dyDescent="0.25">
      <c r="A7" s="63" t="s">
        <v>125</v>
      </c>
      <c r="B7" s="184"/>
      <c r="C7" s="175">
        <f>'Technology costs'!$C$20</f>
        <v>0</v>
      </c>
      <c r="D7" s="196" t="e">
        <f>'Assumptions input'!#REF!</f>
        <v>#REF!</v>
      </c>
      <c r="E7" s="162" t="e">
        <f>'Assumptions input'!#REF!</f>
        <v>#REF!</v>
      </c>
      <c r="F7" s="69" t="e">
        <f t="shared" ref="F7:F12" si="0">E7-D7</f>
        <v>#REF!</v>
      </c>
      <c r="G7" s="188"/>
      <c r="H7" s="72" t="e">
        <f t="shared" ref="H7" si="1">C7*D7</f>
        <v>#REF!</v>
      </c>
      <c r="I7" s="73" t="e">
        <f t="shared" ref="I7:I12" si="2">C7*E7</f>
        <v>#REF!</v>
      </c>
      <c r="J7" s="74" t="e">
        <f t="shared" ref="J7:J13" si="3">I7-H7</f>
        <v>#REF!</v>
      </c>
      <c r="K7" s="48"/>
    </row>
    <row r="8" spans="1:17" s="20" customFormat="1" ht="14.25" x14ac:dyDescent="0.25">
      <c r="A8" s="63" t="s">
        <v>126</v>
      </c>
      <c r="B8" s="185"/>
      <c r="C8" s="175">
        <f>'Technology costs'!$C$20</f>
        <v>0</v>
      </c>
      <c r="D8" s="196" t="e">
        <f>'Assumptions input'!#REF!</f>
        <v>#REF!</v>
      </c>
      <c r="E8" s="162" t="e">
        <f>'Assumptions input'!#REF!</f>
        <v>#REF!</v>
      </c>
      <c r="F8" s="69" t="e">
        <f t="shared" si="0"/>
        <v>#REF!</v>
      </c>
      <c r="G8" s="188"/>
      <c r="H8" s="72" t="e">
        <f>C8*D8</f>
        <v>#REF!</v>
      </c>
      <c r="I8" s="73" t="e">
        <f t="shared" si="2"/>
        <v>#REF!</v>
      </c>
      <c r="J8" s="74" t="e">
        <f t="shared" si="3"/>
        <v>#REF!</v>
      </c>
      <c r="K8" s="48"/>
    </row>
    <row r="9" spans="1:17" s="20" customFormat="1" ht="14.25" x14ac:dyDescent="0.25">
      <c r="A9" s="63" t="s">
        <v>127</v>
      </c>
      <c r="B9" s="185"/>
      <c r="C9" s="175">
        <f>'Technology costs'!$C$20</f>
        <v>0</v>
      </c>
      <c r="D9" s="179" t="e">
        <f>'Assumptions input'!#REF!</f>
        <v>#REF!</v>
      </c>
      <c r="E9" s="137" t="e">
        <f>'Assumptions input'!#REF!</f>
        <v>#REF!</v>
      </c>
      <c r="F9" s="88" t="e">
        <f t="shared" si="0"/>
        <v>#REF!</v>
      </c>
      <c r="G9" s="188"/>
      <c r="H9" s="176" t="e">
        <f t="shared" ref="H9:H12" si="4">C9*D9</f>
        <v>#REF!</v>
      </c>
      <c r="I9" s="177" t="e">
        <f t="shared" si="2"/>
        <v>#REF!</v>
      </c>
      <c r="J9" s="176" t="e">
        <f t="shared" si="3"/>
        <v>#REF!</v>
      </c>
      <c r="K9" s="48"/>
    </row>
    <row r="10" spans="1:17" s="20" customFormat="1" ht="14.25" x14ac:dyDescent="0.25">
      <c r="A10" s="181" t="s">
        <v>128</v>
      </c>
      <c r="B10" s="186"/>
      <c r="C10" s="175">
        <f>'Technology costs'!$C$20</f>
        <v>0</v>
      </c>
      <c r="D10" s="179" t="e">
        <f>'Assumptions input'!#REF!</f>
        <v>#REF!</v>
      </c>
      <c r="E10" s="137" t="e">
        <f>'Assumptions input'!#REF!</f>
        <v>#REF!</v>
      </c>
      <c r="F10" s="88" t="e">
        <f t="shared" si="0"/>
        <v>#REF!</v>
      </c>
      <c r="G10" s="188"/>
      <c r="H10" s="89" t="e">
        <f t="shared" si="4"/>
        <v>#REF!</v>
      </c>
      <c r="I10" s="90" t="e">
        <f t="shared" si="2"/>
        <v>#REF!</v>
      </c>
      <c r="J10" s="89" t="e">
        <f t="shared" si="3"/>
        <v>#REF!</v>
      </c>
      <c r="K10" s="48"/>
    </row>
    <row r="11" spans="1:17" s="20" customFormat="1" ht="14.25" x14ac:dyDescent="0.25">
      <c r="A11" s="181" t="s">
        <v>129</v>
      </c>
      <c r="B11" s="185"/>
      <c r="C11" s="178">
        <f>'Technology costs'!$C$20</f>
        <v>0</v>
      </c>
      <c r="D11" s="179" t="e">
        <f>'Assumptions input'!#REF!</f>
        <v>#REF!</v>
      </c>
      <c r="E11" s="137" t="e">
        <f>'Assumptions input'!#REF!</f>
        <v>#REF!</v>
      </c>
      <c r="F11" s="88" t="e">
        <f t="shared" si="0"/>
        <v>#REF!</v>
      </c>
      <c r="G11" s="188"/>
      <c r="H11" s="176" t="e">
        <f t="shared" si="4"/>
        <v>#REF!</v>
      </c>
      <c r="I11" s="177" t="e">
        <f t="shared" si="2"/>
        <v>#REF!</v>
      </c>
      <c r="J11" s="176" t="e">
        <f t="shared" si="3"/>
        <v>#REF!</v>
      </c>
      <c r="K11" s="48"/>
    </row>
    <row r="12" spans="1:17" s="20" customFormat="1" ht="15.75" customHeight="1" x14ac:dyDescent="0.25">
      <c r="A12" s="181" t="s">
        <v>130</v>
      </c>
      <c r="B12" s="185"/>
      <c r="C12" s="178">
        <f>'Technology costs'!$C$20</f>
        <v>0</v>
      </c>
      <c r="D12" s="179" t="e">
        <f>'Assumptions input'!#REF!</f>
        <v>#REF!</v>
      </c>
      <c r="E12" s="137" t="e">
        <f>'Assumptions input'!#REF!</f>
        <v>#REF!</v>
      </c>
      <c r="F12" s="88" t="e">
        <f t="shared" si="0"/>
        <v>#REF!</v>
      </c>
      <c r="G12" s="188"/>
      <c r="H12" s="180" t="e">
        <f t="shared" si="4"/>
        <v>#REF!</v>
      </c>
      <c r="I12" s="177" t="e">
        <f t="shared" si="2"/>
        <v>#REF!</v>
      </c>
      <c r="J12" s="180" t="e">
        <f t="shared" si="3"/>
        <v>#REF!</v>
      </c>
      <c r="K12" s="48"/>
    </row>
    <row r="13" spans="1:17" s="20" customFormat="1" ht="14.25" x14ac:dyDescent="0.2">
      <c r="A13" s="181" t="s">
        <v>124</v>
      </c>
      <c r="B13" s="187">
        <f>'Technology costs'!C14</f>
        <v>0</v>
      </c>
      <c r="C13" s="202"/>
      <c r="D13" s="193"/>
      <c r="E13" s="193"/>
      <c r="F13" s="197"/>
      <c r="G13" s="188"/>
      <c r="H13" s="180" t="e">
        <f>IF(SUM(H7:H12)&gt;0,'Technology costs'!$C$14,0)</f>
        <v>#REF!</v>
      </c>
      <c r="I13" s="177" t="e">
        <f>IF(SUM(I7:I12)&gt;0,'Technology costs'!$C$14,0)</f>
        <v>#REF!</v>
      </c>
      <c r="J13" s="180" t="e">
        <f t="shared" si="3"/>
        <v>#REF!</v>
      </c>
      <c r="K13" s="48"/>
    </row>
    <row r="14" spans="1:17" ht="15.75" thickBot="1" x14ac:dyDescent="0.3">
      <c r="A14" s="23" t="s">
        <v>25</v>
      </c>
      <c r="B14" s="173"/>
      <c r="C14" s="111"/>
      <c r="D14" s="190"/>
      <c r="E14" s="191"/>
      <c r="F14" s="192"/>
      <c r="G14" s="195"/>
      <c r="H14" s="47" t="e">
        <f>SUM(H7:H13)</f>
        <v>#REF!</v>
      </c>
      <c r="I14" s="66" t="e">
        <f>SUM(I7:I10)</f>
        <v>#REF!</v>
      </c>
      <c r="J14" s="47" t="e">
        <f>SUM(J7:J10)</f>
        <v>#REF!</v>
      </c>
      <c r="K14" s="19"/>
    </row>
    <row r="15" spans="1:17" ht="14.25" x14ac:dyDescent="0.2">
      <c r="A15" s="31"/>
      <c r="B15" s="31"/>
      <c r="C15" s="44"/>
      <c r="D15" s="31"/>
      <c r="E15" s="40"/>
      <c r="F15" s="40"/>
      <c r="G15" s="40"/>
      <c r="H15" s="45"/>
      <c r="I15" s="45"/>
      <c r="J15" s="45"/>
    </row>
    <row r="16" spans="1:17" thickBot="1" x14ac:dyDescent="0.25">
      <c r="A16" s="31"/>
      <c r="B16" s="31"/>
      <c r="C16" s="44"/>
      <c r="D16" s="31"/>
      <c r="E16" s="40"/>
      <c r="F16" s="40"/>
      <c r="G16" s="40"/>
      <c r="H16" s="45"/>
      <c r="I16" s="45"/>
      <c r="J16" s="45"/>
    </row>
    <row r="17" spans="1:12" ht="99.75" x14ac:dyDescent="0.2">
      <c r="A17" s="79" t="s">
        <v>131</v>
      </c>
      <c r="B17" s="65" t="s">
        <v>132</v>
      </c>
      <c r="C17" s="65"/>
      <c r="D17" s="57"/>
      <c r="E17" s="199"/>
      <c r="F17" s="58" t="s">
        <v>46</v>
      </c>
      <c r="G17" s="62" t="s">
        <v>11</v>
      </c>
      <c r="H17" s="194"/>
      <c r="I17" s="76" t="s">
        <v>12</v>
      </c>
      <c r="J17" s="77" t="s">
        <v>13</v>
      </c>
      <c r="K17" s="78" t="s">
        <v>14</v>
      </c>
      <c r="L17" s="19"/>
    </row>
    <row r="18" spans="1:12" s="20" customFormat="1" ht="14.25" x14ac:dyDescent="0.25">
      <c r="A18" s="63" t="s">
        <v>104</v>
      </c>
      <c r="B18" s="198">
        <v>120</v>
      </c>
      <c r="C18" s="200">
        <v>0.1</v>
      </c>
      <c r="D18" s="196" t="e">
        <f>'Assumptions input'!#REF!</f>
        <v>#REF!</v>
      </c>
      <c r="E18" s="196"/>
      <c r="F18" s="162" t="e">
        <f>'Assumptions input'!#REF!</f>
        <v>#REF!</v>
      </c>
      <c r="G18" s="69" t="e">
        <f t="shared" ref="G18:G23" si="5">F18-D18</f>
        <v>#REF!</v>
      </c>
      <c r="H18" s="188"/>
      <c r="I18" s="72" t="e">
        <f t="shared" ref="I18:I23" si="6">C18*D18</f>
        <v>#REF!</v>
      </c>
      <c r="J18" s="73" t="e">
        <f t="shared" ref="J18:J23" si="7">C18*F18</f>
        <v>#REF!</v>
      </c>
      <c r="K18" s="74" t="e">
        <f t="shared" ref="K18:K24" si="8">J18-I18</f>
        <v>#REF!</v>
      </c>
      <c r="L18" s="48"/>
    </row>
    <row r="19" spans="1:12" s="20" customFormat="1" ht="14.25" x14ac:dyDescent="0.25">
      <c r="A19" s="63" t="s">
        <v>126</v>
      </c>
      <c r="B19" s="198"/>
      <c r="C19" s="200">
        <v>0.2</v>
      </c>
      <c r="D19" s="196" t="e">
        <f>'Assumptions input'!#REF!</f>
        <v>#REF!</v>
      </c>
      <c r="E19" s="196"/>
      <c r="F19" s="162" t="e">
        <f>'Assumptions input'!#REF!</f>
        <v>#REF!</v>
      </c>
      <c r="G19" s="69" t="e">
        <f t="shared" si="5"/>
        <v>#REF!</v>
      </c>
      <c r="H19" s="188"/>
      <c r="I19" s="72" t="e">
        <f t="shared" si="6"/>
        <v>#REF!</v>
      </c>
      <c r="J19" s="73" t="e">
        <f t="shared" si="7"/>
        <v>#REF!</v>
      </c>
      <c r="K19" s="74" t="e">
        <f t="shared" si="8"/>
        <v>#REF!</v>
      </c>
      <c r="L19" s="48"/>
    </row>
    <row r="20" spans="1:12" s="20" customFormat="1" ht="14.25" x14ac:dyDescent="0.25">
      <c r="A20" s="63" t="s">
        <v>127</v>
      </c>
      <c r="B20" s="198"/>
      <c r="C20" s="200">
        <v>0.2</v>
      </c>
      <c r="D20" s="196" t="e">
        <f>'Assumptions input'!#REF!</f>
        <v>#REF!</v>
      </c>
      <c r="E20" s="196"/>
      <c r="F20" s="137" t="e">
        <f>'Assumptions input'!#REF!</f>
        <v>#REF!</v>
      </c>
      <c r="G20" s="88" t="e">
        <f t="shared" si="5"/>
        <v>#REF!</v>
      </c>
      <c r="H20" s="188"/>
      <c r="I20" s="176" t="e">
        <f t="shared" si="6"/>
        <v>#REF!</v>
      </c>
      <c r="J20" s="177" t="e">
        <f t="shared" si="7"/>
        <v>#REF!</v>
      </c>
      <c r="K20" s="176" t="e">
        <f t="shared" si="8"/>
        <v>#REF!</v>
      </c>
      <c r="L20" s="48"/>
    </row>
    <row r="21" spans="1:12" s="20" customFormat="1" ht="14.25" x14ac:dyDescent="0.25">
      <c r="A21" s="181" t="s">
        <v>128</v>
      </c>
      <c r="B21" s="198"/>
      <c r="C21" s="200">
        <v>0.2</v>
      </c>
      <c r="D21" s="196" t="e">
        <f>'Assumptions input'!#REF!</f>
        <v>#REF!</v>
      </c>
      <c r="E21" s="196"/>
      <c r="F21" s="137" t="e">
        <f>'Assumptions input'!#REF!</f>
        <v>#REF!</v>
      </c>
      <c r="G21" s="88" t="e">
        <f t="shared" si="5"/>
        <v>#REF!</v>
      </c>
      <c r="H21" s="188"/>
      <c r="I21" s="89" t="e">
        <f t="shared" si="6"/>
        <v>#REF!</v>
      </c>
      <c r="J21" s="90" t="e">
        <f t="shared" si="7"/>
        <v>#REF!</v>
      </c>
      <c r="K21" s="89" t="e">
        <f t="shared" si="8"/>
        <v>#REF!</v>
      </c>
      <c r="L21" s="48"/>
    </row>
    <row r="22" spans="1:12" s="20" customFormat="1" ht="14.25" x14ac:dyDescent="0.25">
      <c r="A22" s="181" t="s">
        <v>129</v>
      </c>
      <c r="B22" s="198"/>
      <c r="C22" s="201">
        <v>0.2</v>
      </c>
      <c r="D22" s="196" t="e">
        <f>'Assumptions input'!#REF!</f>
        <v>#REF!</v>
      </c>
      <c r="E22" s="196"/>
      <c r="F22" s="137" t="e">
        <f>'Assumptions input'!#REF!</f>
        <v>#REF!</v>
      </c>
      <c r="G22" s="88" t="e">
        <f t="shared" si="5"/>
        <v>#REF!</v>
      </c>
      <c r="H22" s="188"/>
      <c r="I22" s="176" t="e">
        <f t="shared" si="6"/>
        <v>#REF!</v>
      </c>
      <c r="J22" s="177" t="e">
        <f t="shared" si="7"/>
        <v>#REF!</v>
      </c>
      <c r="K22" s="176" t="e">
        <f t="shared" si="8"/>
        <v>#REF!</v>
      </c>
      <c r="L22" s="48"/>
    </row>
    <row r="23" spans="1:12" s="20" customFormat="1" ht="15.75" customHeight="1" x14ac:dyDescent="0.25">
      <c r="A23" s="181" t="s">
        <v>130</v>
      </c>
      <c r="B23" s="198"/>
      <c r="C23" s="201">
        <v>0.2</v>
      </c>
      <c r="D23" s="196" t="str">
        <f>'Assumptions input'!E49</f>
        <v>AI technlogies</v>
      </c>
      <c r="E23" s="196"/>
      <c r="F23" s="137" t="str">
        <f>'Assumptions input'!G49</f>
        <v>Model based segmentation</v>
      </c>
      <c r="G23" s="88" t="e">
        <f t="shared" si="5"/>
        <v>#VALUE!</v>
      </c>
      <c r="H23" s="188"/>
      <c r="I23" s="180" t="e">
        <f t="shared" si="6"/>
        <v>#VALUE!</v>
      </c>
      <c r="J23" s="177" t="e">
        <f t="shared" si="7"/>
        <v>#VALUE!</v>
      </c>
      <c r="K23" s="180" t="e">
        <f t="shared" si="8"/>
        <v>#VALUE!</v>
      </c>
      <c r="L23" s="48"/>
    </row>
    <row r="24" spans="1:12" s="20" customFormat="1" ht="14.25" x14ac:dyDescent="0.2">
      <c r="A24" s="181" t="s">
        <v>124</v>
      </c>
      <c r="B24" s="187" t="e">
        <f>'Technology costs'!#REF!</f>
        <v>#REF!</v>
      </c>
      <c r="C24" s="193"/>
      <c r="D24" s="193"/>
      <c r="E24" s="193"/>
      <c r="F24" s="193"/>
      <c r="G24" s="197"/>
      <c r="H24" s="188"/>
      <c r="I24" s="180" t="e">
        <f>IF(SUM(I18:I23)&gt;0,'Technology costs'!$C$14,0)</f>
        <v>#REF!</v>
      </c>
      <c r="J24" s="177" t="e">
        <f>IF(SUM(J18:J23)&gt;0,'Technology costs'!$C$14,0)</f>
        <v>#REF!</v>
      </c>
      <c r="K24" s="180" t="e">
        <f t="shared" si="8"/>
        <v>#REF!</v>
      </c>
      <c r="L24" s="48"/>
    </row>
    <row r="25" spans="1:12" ht="15.75" thickBot="1" x14ac:dyDescent="0.3">
      <c r="A25" s="182" t="s">
        <v>25</v>
      </c>
      <c r="B25" s="183"/>
      <c r="C25" s="189"/>
      <c r="D25" s="190"/>
      <c r="E25" s="190"/>
      <c r="F25" s="191"/>
      <c r="G25" s="192"/>
      <c r="H25" s="195"/>
      <c r="I25" s="47" t="e">
        <f>SUM(I18:I24)</f>
        <v>#REF!</v>
      </c>
      <c r="J25" s="66" t="e">
        <f>SUM(J18:J21)</f>
        <v>#REF!</v>
      </c>
      <c r="K25" s="47" t="e">
        <f>SUM(K18:K21)</f>
        <v>#REF!</v>
      </c>
      <c r="L25" s="19"/>
    </row>
    <row r="26" spans="1:12" ht="14.25" x14ac:dyDescent="0.2">
      <c r="A26" s="31"/>
      <c r="B26" s="31"/>
      <c r="C26" s="44"/>
      <c r="D26" s="31"/>
      <c r="E26" s="40"/>
      <c r="F26" s="40"/>
      <c r="G26" s="40"/>
      <c r="H26" s="45"/>
      <c r="I26" s="45"/>
      <c r="J26" s="45"/>
    </row>
    <row r="27" spans="1:12" ht="14.25" x14ac:dyDescent="0.2">
      <c r="A27" s="31"/>
      <c r="B27" s="31"/>
      <c r="C27" s="44"/>
      <c r="D27" s="31"/>
      <c r="E27" s="40"/>
      <c r="F27" s="40"/>
      <c r="G27" s="40"/>
      <c r="H27" s="45"/>
      <c r="I27" s="45"/>
      <c r="J27" s="45"/>
    </row>
    <row r="28" spans="1:12" thickBot="1" x14ac:dyDescent="0.25">
      <c r="A28" s="31"/>
      <c r="B28" s="31"/>
      <c r="C28" s="44"/>
      <c r="D28" s="31"/>
      <c r="E28" s="40"/>
      <c r="F28" s="40"/>
      <c r="G28" s="40"/>
      <c r="H28" s="45"/>
      <c r="I28" s="45"/>
      <c r="J28" s="45"/>
    </row>
    <row r="29" spans="1:12" ht="57" x14ac:dyDescent="0.2">
      <c r="A29" s="79" t="s">
        <v>26</v>
      </c>
      <c r="B29" s="170"/>
      <c r="C29" s="65" t="s">
        <v>15</v>
      </c>
      <c r="D29" s="57" t="s">
        <v>47</v>
      </c>
      <c r="E29" s="58" t="s">
        <v>48</v>
      </c>
      <c r="F29" s="62" t="s">
        <v>11</v>
      </c>
      <c r="G29" s="59"/>
      <c r="H29" s="76" t="s">
        <v>12</v>
      </c>
      <c r="I29" s="77" t="s">
        <v>13</v>
      </c>
      <c r="J29" s="78" t="s">
        <v>14</v>
      </c>
      <c r="K29" s="19"/>
    </row>
    <row r="30" spans="1:12" s="20" customFormat="1" ht="14.25" x14ac:dyDescent="0.25">
      <c r="A30" s="95" t="s">
        <v>27</v>
      </c>
      <c r="B30" s="171"/>
      <c r="C30" s="94" t="e">
        <f>#REF!</f>
        <v>#REF!</v>
      </c>
      <c r="D30" s="91" t="e">
        <f>'Assumptions input'!#REF!</f>
        <v>#REF!</v>
      </c>
      <c r="E30" s="71" t="e">
        <f>'Assumptions input'!#REF!</f>
        <v>#REF!</v>
      </c>
      <c r="F30" s="69" t="e">
        <f t="shared" ref="F30:F36" si="9">E30-D30</f>
        <v>#REF!</v>
      </c>
      <c r="G30" s="49"/>
      <c r="H30" s="72" t="e">
        <f>D30*C30</f>
        <v>#REF!</v>
      </c>
      <c r="I30" s="73" t="e">
        <f>E30*C30</f>
        <v>#REF!</v>
      </c>
      <c r="J30" s="74" t="e">
        <f>I30-H30</f>
        <v>#REF!</v>
      </c>
      <c r="K30" s="48"/>
    </row>
    <row r="31" spans="1:12" s="20" customFormat="1" ht="14.25" x14ac:dyDescent="0.25">
      <c r="A31" s="95" t="s">
        <v>20</v>
      </c>
      <c r="B31" s="171"/>
      <c r="C31" s="94" t="e">
        <f>#REF!</f>
        <v>#REF!</v>
      </c>
      <c r="D31" s="91" t="e">
        <f>'Assumptions input'!#REF!</f>
        <v>#REF!</v>
      </c>
      <c r="E31" s="71" t="e">
        <f>'Assumptions input'!#REF!</f>
        <v>#REF!</v>
      </c>
      <c r="F31" s="69" t="e">
        <f t="shared" si="9"/>
        <v>#REF!</v>
      </c>
      <c r="G31" s="49"/>
      <c r="H31" s="72" t="e">
        <f t="shared" ref="H31:H36" si="10">D31*C31</f>
        <v>#REF!</v>
      </c>
      <c r="I31" s="73" t="e">
        <f t="shared" ref="I31:I36" si="11">E31*C31</f>
        <v>#REF!</v>
      </c>
      <c r="J31" s="74" t="e">
        <f t="shared" ref="J31:J36" si="12">I31-H31</f>
        <v>#REF!</v>
      </c>
      <c r="K31" s="48"/>
    </row>
    <row r="32" spans="1:12" s="20" customFormat="1" ht="14.25" x14ac:dyDescent="0.25">
      <c r="A32" s="95" t="s">
        <v>28</v>
      </c>
      <c r="B32" s="171"/>
      <c r="C32" s="94" t="e">
        <f>#REF!</f>
        <v>#REF!</v>
      </c>
      <c r="D32" s="91" t="e">
        <f>'Assumptions input'!#REF!</f>
        <v>#REF!</v>
      </c>
      <c r="E32" s="71" t="e">
        <f>'Assumptions input'!#REF!</f>
        <v>#REF!</v>
      </c>
      <c r="F32" s="69" t="e">
        <f t="shared" si="9"/>
        <v>#REF!</v>
      </c>
      <c r="G32" s="49"/>
      <c r="H32" s="72" t="e">
        <f t="shared" si="10"/>
        <v>#REF!</v>
      </c>
      <c r="I32" s="73" t="e">
        <f t="shared" si="11"/>
        <v>#REF!</v>
      </c>
      <c r="J32" s="74" t="e">
        <f t="shared" si="12"/>
        <v>#REF!</v>
      </c>
      <c r="K32" s="48"/>
    </row>
    <row r="33" spans="1:11" s="20" customFormat="1" ht="14.25" x14ac:dyDescent="0.25">
      <c r="A33" s="95" t="s">
        <v>31</v>
      </c>
      <c r="B33" s="171"/>
      <c r="C33" s="94" t="e">
        <f>#REF!</f>
        <v>#REF!</v>
      </c>
      <c r="D33" s="91" t="e">
        <f>'Assumptions input'!#REF!</f>
        <v>#REF!</v>
      </c>
      <c r="E33" s="71" t="e">
        <f>'Assumptions input'!#REF!</f>
        <v>#REF!</v>
      </c>
      <c r="F33" s="69" t="e">
        <f t="shared" si="9"/>
        <v>#REF!</v>
      </c>
      <c r="G33" s="49"/>
      <c r="H33" s="72" t="e">
        <f t="shared" si="10"/>
        <v>#REF!</v>
      </c>
      <c r="I33" s="73" t="e">
        <f t="shared" si="11"/>
        <v>#REF!</v>
      </c>
      <c r="J33" s="74" t="e">
        <f t="shared" si="12"/>
        <v>#REF!</v>
      </c>
      <c r="K33" s="48"/>
    </row>
    <row r="34" spans="1:11" s="20" customFormat="1" ht="14.25" x14ac:dyDescent="0.25">
      <c r="A34" s="93" t="s">
        <v>29</v>
      </c>
      <c r="B34" s="172"/>
      <c r="C34" s="94" t="e">
        <f>#REF!</f>
        <v>#REF!</v>
      </c>
      <c r="D34" s="91" t="e">
        <f>'Assumptions input'!#REF!</f>
        <v>#REF!</v>
      </c>
      <c r="E34" s="71" t="e">
        <f>'Assumptions input'!#REF!</f>
        <v>#REF!</v>
      </c>
      <c r="F34" s="69" t="e">
        <f t="shared" si="9"/>
        <v>#REF!</v>
      </c>
      <c r="G34" s="49"/>
      <c r="H34" s="72" t="e">
        <f t="shared" si="10"/>
        <v>#REF!</v>
      </c>
      <c r="I34" s="73" t="e">
        <f t="shared" si="11"/>
        <v>#REF!</v>
      </c>
      <c r="J34" s="74" t="e">
        <f t="shared" si="12"/>
        <v>#REF!</v>
      </c>
      <c r="K34" s="48"/>
    </row>
    <row r="35" spans="1:11" s="20" customFormat="1" ht="14.25" x14ac:dyDescent="0.25">
      <c r="A35" s="93" t="s">
        <v>42</v>
      </c>
      <c r="B35" s="172"/>
      <c r="C35" s="94" t="e">
        <f>#REF!</f>
        <v>#REF!</v>
      </c>
      <c r="D35" s="92" t="e">
        <f>'Assumptions input'!#REF!</f>
        <v>#REF!</v>
      </c>
      <c r="E35" s="87" t="e">
        <f>'Assumptions input'!#REF!</f>
        <v>#REF!</v>
      </c>
      <c r="F35" s="88" t="e">
        <f t="shared" si="9"/>
        <v>#REF!</v>
      </c>
      <c r="G35" s="49"/>
      <c r="H35" s="89" t="e">
        <f t="shared" si="10"/>
        <v>#REF!</v>
      </c>
      <c r="I35" s="90" t="e">
        <f t="shared" si="11"/>
        <v>#REF!</v>
      </c>
      <c r="J35" s="89" t="e">
        <f t="shared" si="12"/>
        <v>#REF!</v>
      </c>
      <c r="K35" s="48"/>
    </row>
    <row r="36" spans="1:11" s="20" customFormat="1" ht="14.25" x14ac:dyDescent="0.25">
      <c r="A36" s="93" t="s">
        <v>30</v>
      </c>
      <c r="B36" s="172"/>
      <c r="C36" s="94" t="e">
        <f>#REF!</f>
        <v>#REF!</v>
      </c>
      <c r="D36" s="92" t="e">
        <f>'Assumptions input'!#REF!</f>
        <v>#REF!</v>
      </c>
      <c r="E36" s="87" t="e">
        <f>'Assumptions input'!#REF!</f>
        <v>#REF!</v>
      </c>
      <c r="F36" s="88" t="e">
        <f t="shared" si="9"/>
        <v>#REF!</v>
      </c>
      <c r="G36" s="49"/>
      <c r="H36" s="89" t="e">
        <f t="shared" si="10"/>
        <v>#REF!</v>
      </c>
      <c r="I36" s="90" t="e">
        <f t="shared" si="11"/>
        <v>#REF!</v>
      </c>
      <c r="J36" s="89" t="e">
        <f t="shared" si="12"/>
        <v>#REF!</v>
      </c>
      <c r="K36" s="48"/>
    </row>
    <row r="37" spans="1:11" ht="15.75" thickBot="1" x14ac:dyDescent="0.3">
      <c r="A37" s="23" t="s">
        <v>32</v>
      </c>
      <c r="B37" s="173"/>
      <c r="C37" s="111"/>
      <c r="D37" s="110"/>
      <c r="E37" s="67"/>
      <c r="F37" s="64"/>
      <c r="G37" s="46"/>
      <c r="H37" s="47" t="e">
        <f>SUM(H30:H36)</f>
        <v>#REF!</v>
      </c>
      <c r="I37" s="66" t="e">
        <f>SUM(I30:I36)</f>
        <v>#REF!</v>
      </c>
      <c r="J37" s="47" t="e">
        <f>SUM(J30:J36)</f>
        <v>#REF!</v>
      </c>
      <c r="K37" s="19"/>
    </row>
    <row r="38" spans="1:11" thickBot="1" x14ac:dyDescent="0.25">
      <c r="A38" s="31"/>
      <c r="B38" s="31"/>
      <c r="C38" s="44"/>
      <c r="D38" s="31"/>
      <c r="E38" s="40"/>
      <c r="F38" s="40"/>
      <c r="G38" s="40"/>
      <c r="H38" s="45"/>
      <c r="I38" s="45"/>
      <c r="J38" s="45"/>
    </row>
    <row r="39" spans="1:11" ht="57" x14ac:dyDescent="0.2">
      <c r="A39" s="79" t="s">
        <v>33</v>
      </c>
      <c r="B39" s="170"/>
      <c r="C39" s="65" t="s">
        <v>34</v>
      </c>
      <c r="D39" s="57" t="s">
        <v>47</v>
      </c>
      <c r="E39" s="58" t="s">
        <v>48</v>
      </c>
      <c r="F39" s="62" t="s">
        <v>11</v>
      </c>
      <c r="G39" s="59"/>
      <c r="H39" s="76" t="s">
        <v>35</v>
      </c>
      <c r="I39" s="77" t="s">
        <v>36</v>
      </c>
      <c r="J39" s="78" t="s">
        <v>37</v>
      </c>
      <c r="K39" s="19"/>
    </row>
    <row r="40" spans="1:11" s="20" customFormat="1" ht="14.25" x14ac:dyDescent="0.25">
      <c r="A40" s="95" t="s">
        <v>27</v>
      </c>
      <c r="B40" s="171"/>
      <c r="C40" s="96" t="e">
        <f>#REF!</f>
        <v>#REF!</v>
      </c>
      <c r="D40" s="91" t="e">
        <f>'Assumptions input'!#REF!</f>
        <v>#REF!</v>
      </c>
      <c r="E40" s="71" t="e">
        <f>'Assumptions input'!#REF!</f>
        <v>#REF!</v>
      </c>
      <c r="F40" s="69" t="e">
        <f t="shared" ref="F40:F46" si="13">E40-D40</f>
        <v>#REF!</v>
      </c>
      <c r="G40" s="49"/>
      <c r="H40" s="100" t="e">
        <f>D40*C40</f>
        <v>#REF!</v>
      </c>
      <c r="I40" s="101" t="e">
        <f>E40*C40</f>
        <v>#REF!</v>
      </c>
      <c r="J40" s="102" t="e">
        <f>I40-H40</f>
        <v>#REF!</v>
      </c>
      <c r="K40" s="48"/>
    </row>
    <row r="41" spans="1:11" s="20" customFormat="1" ht="14.25" x14ac:dyDescent="0.25">
      <c r="A41" s="95" t="s">
        <v>20</v>
      </c>
      <c r="B41" s="171"/>
      <c r="C41" s="96" t="e">
        <f>#REF!</f>
        <v>#REF!</v>
      </c>
      <c r="D41" s="91" t="e">
        <f>'Assumptions input'!#REF!</f>
        <v>#REF!</v>
      </c>
      <c r="E41" s="71" t="e">
        <f>'Assumptions input'!#REF!</f>
        <v>#REF!</v>
      </c>
      <c r="F41" s="69" t="e">
        <f t="shared" si="13"/>
        <v>#REF!</v>
      </c>
      <c r="G41" s="49"/>
      <c r="H41" s="100" t="e">
        <f t="shared" ref="H41:H46" si="14">D41*C41</f>
        <v>#REF!</v>
      </c>
      <c r="I41" s="101" t="e">
        <f t="shared" ref="I41:I46" si="15">E41*C41</f>
        <v>#REF!</v>
      </c>
      <c r="J41" s="102" t="e">
        <f t="shared" ref="J41:J46" si="16">I41-H41</f>
        <v>#REF!</v>
      </c>
      <c r="K41" s="48"/>
    </row>
    <row r="42" spans="1:11" s="20" customFormat="1" ht="14.25" x14ac:dyDescent="0.25">
      <c r="A42" s="95" t="s">
        <v>28</v>
      </c>
      <c r="B42" s="171"/>
      <c r="C42" s="96" t="e">
        <f>#REF!</f>
        <v>#REF!</v>
      </c>
      <c r="D42" s="91" t="e">
        <f>'Assumptions input'!#REF!</f>
        <v>#REF!</v>
      </c>
      <c r="E42" s="71" t="e">
        <f>'Assumptions input'!#REF!</f>
        <v>#REF!</v>
      </c>
      <c r="F42" s="69" t="e">
        <f t="shared" si="13"/>
        <v>#REF!</v>
      </c>
      <c r="G42" s="49"/>
      <c r="H42" s="100" t="e">
        <f t="shared" si="14"/>
        <v>#REF!</v>
      </c>
      <c r="I42" s="101" t="e">
        <f t="shared" si="15"/>
        <v>#REF!</v>
      </c>
      <c r="J42" s="102" t="e">
        <f t="shared" si="16"/>
        <v>#REF!</v>
      </c>
      <c r="K42" s="48"/>
    </row>
    <row r="43" spans="1:11" s="20" customFormat="1" ht="14.25" x14ac:dyDescent="0.25">
      <c r="A43" s="95" t="s">
        <v>31</v>
      </c>
      <c r="B43" s="171"/>
      <c r="C43" s="96" t="e">
        <f>#REF!</f>
        <v>#REF!</v>
      </c>
      <c r="D43" s="91" t="e">
        <f>'Assumptions input'!#REF!</f>
        <v>#REF!</v>
      </c>
      <c r="E43" s="71" t="e">
        <f>'Assumptions input'!#REF!</f>
        <v>#REF!</v>
      </c>
      <c r="F43" s="69" t="e">
        <f t="shared" si="13"/>
        <v>#REF!</v>
      </c>
      <c r="G43" s="49"/>
      <c r="H43" s="100" t="e">
        <f t="shared" si="14"/>
        <v>#REF!</v>
      </c>
      <c r="I43" s="101" t="e">
        <f t="shared" si="15"/>
        <v>#REF!</v>
      </c>
      <c r="J43" s="102" t="e">
        <f t="shared" si="16"/>
        <v>#REF!</v>
      </c>
      <c r="K43" s="48"/>
    </row>
    <row r="44" spans="1:11" s="20" customFormat="1" ht="14.25" x14ac:dyDescent="0.25">
      <c r="A44" s="93" t="s">
        <v>29</v>
      </c>
      <c r="B44" s="172"/>
      <c r="C44" s="96" t="e">
        <f>#REF!</f>
        <v>#REF!</v>
      </c>
      <c r="D44" s="91" t="e">
        <f>'Assumptions input'!#REF!</f>
        <v>#REF!</v>
      </c>
      <c r="E44" s="71" t="e">
        <f>'Assumptions input'!#REF!</f>
        <v>#REF!</v>
      </c>
      <c r="F44" s="69" t="e">
        <f t="shared" si="13"/>
        <v>#REF!</v>
      </c>
      <c r="G44" s="49"/>
      <c r="H44" s="100" t="e">
        <f t="shared" si="14"/>
        <v>#REF!</v>
      </c>
      <c r="I44" s="101" t="e">
        <f t="shared" si="15"/>
        <v>#REF!</v>
      </c>
      <c r="J44" s="102" t="e">
        <f t="shared" si="16"/>
        <v>#REF!</v>
      </c>
      <c r="K44" s="48"/>
    </row>
    <row r="45" spans="1:11" s="20" customFormat="1" ht="14.25" x14ac:dyDescent="0.25">
      <c r="A45" s="93" t="s">
        <v>42</v>
      </c>
      <c r="B45" s="172"/>
      <c r="C45" s="96" t="e">
        <f>#REF!</f>
        <v>#REF!</v>
      </c>
      <c r="D45" s="92" t="e">
        <f>'Assumptions input'!#REF!</f>
        <v>#REF!</v>
      </c>
      <c r="E45" s="87" t="e">
        <f>'Assumptions input'!#REF!</f>
        <v>#REF!</v>
      </c>
      <c r="F45" s="88" t="e">
        <f t="shared" si="13"/>
        <v>#REF!</v>
      </c>
      <c r="G45" s="49"/>
      <c r="H45" s="103" t="e">
        <f t="shared" si="14"/>
        <v>#REF!</v>
      </c>
      <c r="I45" s="104" t="e">
        <f t="shared" si="15"/>
        <v>#REF!</v>
      </c>
      <c r="J45" s="103" t="e">
        <f t="shared" si="16"/>
        <v>#REF!</v>
      </c>
      <c r="K45" s="48"/>
    </row>
    <row r="46" spans="1:11" s="20" customFormat="1" ht="14.25" x14ac:dyDescent="0.25">
      <c r="A46" s="93" t="s">
        <v>30</v>
      </c>
      <c r="B46" s="172"/>
      <c r="C46" s="96" t="e">
        <f>#REF!</f>
        <v>#REF!</v>
      </c>
      <c r="D46" s="92" t="e">
        <f>'Assumptions input'!#REF!</f>
        <v>#REF!</v>
      </c>
      <c r="E46" s="87" t="e">
        <f>'Assumptions input'!#REF!</f>
        <v>#REF!</v>
      </c>
      <c r="F46" s="88" t="e">
        <f t="shared" si="13"/>
        <v>#REF!</v>
      </c>
      <c r="G46" s="49"/>
      <c r="H46" s="103" t="e">
        <f t="shared" si="14"/>
        <v>#REF!</v>
      </c>
      <c r="I46" s="104" t="e">
        <f t="shared" si="15"/>
        <v>#REF!</v>
      </c>
      <c r="J46" s="103" t="e">
        <f t="shared" si="16"/>
        <v>#REF!</v>
      </c>
      <c r="K46" s="48"/>
    </row>
    <row r="47" spans="1:11" ht="15.75" thickBot="1" x14ac:dyDescent="0.3">
      <c r="A47" s="23" t="s">
        <v>32</v>
      </c>
      <c r="B47" s="173"/>
      <c r="C47" s="111"/>
      <c r="D47" s="110"/>
      <c r="E47" s="67"/>
      <c r="F47" s="64"/>
      <c r="G47" s="46"/>
      <c r="H47" s="105" t="e">
        <f>SUM(H40:H46)</f>
        <v>#REF!</v>
      </c>
      <c r="I47" s="106" t="e">
        <f>SUM(I40:I46)</f>
        <v>#REF!</v>
      </c>
      <c r="J47" s="105" t="e">
        <f>SUM(J40:J46)</f>
        <v>#REF!</v>
      </c>
      <c r="K47" s="19"/>
    </row>
    <row r="48" spans="1:11" ht="16.5" customHeight="1" thickBot="1" x14ac:dyDescent="0.25">
      <c r="A48" s="31" t="s">
        <v>0</v>
      </c>
      <c r="B48" s="31"/>
      <c r="C48" s="44" t="s">
        <v>0</v>
      </c>
      <c r="D48" s="31" t="s">
        <v>0</v>
      </c>
      <c r="E48" s="40" t="s">
        <v>0</v>
      </c>
      <c r="F48" s="40" t="s">
        <v>0</v>
      </c>
      <c r="G48" s="40" t="s">
        <v>0</v>
      </c>
      <c r="H48" s="45" t="s">
        <v>0</v>
      </c>
      <c r="I48" s="45" t="s">
        <v>0</v>
      </c>
      <c r="J48" s="45" t="s">
        <v>0</v>
      </c>
    </row>
    <row r="49" spans="1:10" s="20" customFormat="1" ht="30" customHeight="1" thickBot="1" x14ac:dyDescent="0.3">
      <c r="A49" s="24" t="s">
        <v>38</v>
      </c>
      <c r="B49" s="174"/>
      <c r="C49" s="60" t="s">
        <v>0</v>
      </c>
      <c r="D49" s="61" t="s">
        <v>0</v>
      </c>
      <c r="E49" s="61" t="s">
        <v>0</v>
      </c>
      <c r="F49" s="61" t="s">
        <v>0</v>
      </c>
      <c r="G49" s="50"/>
      <c r="H49" s="107" t="e">
        <f>H14+H37</f>
        <v>#REF!</v>
      </c>
      <c r="I49" s="107" t="e">
        <f>I14+I37</f>
        <v>#REF!</v>
      </c>
      <c r="J49" s="107" t="e">
        <f>J14+J37</f>
        <v>#REF!</v>
      </c>
    </row>
    <row r="50" spans="1:10" ht="16.5" customHeight="1" thickBot="1" x14ac:dyDescent="0.25">
      <c r="A50" s="31" t="s">
        <v>0</v>
      </c>
      <c r="B50" s="31"/>
      <c r="C50" s="44" t="s">
        <v>0</v>
      </c>
      <c r="D50" s="31" t="s">
        <v>0</v>
      </c>
      <c r="E50" s="40" t="s">
        <v>0</v>
      </c>
      <c r="F50" s="40" t="s">
        <v>0</v>
      </c>
      <c r="G50" s="40" t="s">
        <v>0</v>
      </c>
      <c r="H50" s="45" t="s">
        <v>0</v>
      </c>
      <c r="I50" s="45" t="s">
        <v>0</v>
      </c>
      <c r="J50" s="45" t="s">
        <v>0</v>
      </c>
    </row>
    <row r="51" spans="1:10" s="20" customFormat="1" ht="30" customHeight="1" thickBot="1" x14ac:dyDescent="0.3">
      <c r="A51" s="24" t="s">
        <v>17</v>
      </c>
      <c r="B51" s="174"/>
      <c r="C51" s="60" t="s">
        <v>0</v>
      </c>
      <c r="D51" s="61" t="s">
        <v>0</v>
      </c>
      <c r="E51" s="61" t="s">
        <v>0</v>
      </c>
      <c r="F51" s="61" t="s">
        <v>0</v>
      </c>
      <c r="G51" s="50"/>
      <c r="H51" s="107" t="e">
        <f>H37</f>
        <v>#REF!</v>
      </c>
      <c r="I51" s="107" t="e">
        <f>I14</f>
        <v>#REF!</v>
      </c>
      <c r="J51" s="107" t="e">
        <f>J14</f>
        <v>#REF!</v>
      </c>
    </row>
    <row r="52" spans="1:10" s="20" customFormat="1" ht="16.5" customHeight="1" thickBot="1" x14ac:dyDescent="0.3">
      <c r="A52" s="30" t="s">
        <v>0</v>
      </c>
      <c r="B52" s="30"/>
      <c r="C52" s="70" t="s">
        <v>0</v>
      </c>
      <c r="D52" s="30" t="s">
        <v>0</v>
      </c>
      <c r="E52" s="43" t="s">
        <v>0</v>
      </c>
      <c r="F52" s="43" t="s">
        <v>0</v>
      </c>
      <c r="G52" s="43" t="s">
        <v>0</v>
      </c>
      <c r="H52" s="75" t="s">
        <v>0</v>
      </c>
      <c r="I52" s="75" t="s">
        <v>0</v>
      </c>
      <c r="J52" s="75" t="s">
        <v>0</v>
      </c>
    </row>
    <row r="53" spans="1:10" s="20" customFormat="1" ht="30" customHeight="1" thickBot="1" x14ac:dyDescent="0.3">
      <c r="A53" s="24" t="s">
        <v>39</v>
      </c>
      <c r="B53" s="174"/>
      <c r="C53" s="60" t="s">
        <v>0</v>
      </c>
      <c r="D53" s="61" t="s">
        <v>0</v>
      </c>
      <c r="E53" s="61" t="s">
        <v>0</v>
      </c>
      <c r="F53" s="61" t="s">
        <v>0</v>
      </c>
      <c r="G53" s="50"/>
      <c r="H53" s="107" t="e">
        <f>H37</f>
        <v>#REF!</v>
      </c>
      <c r="I53" s="107" t="e">
        <f>I37</f>
        <v>#REF!</v>
      </c>
      <c r="J53" s="107" t="e">
        <f>J37</f>
        <v>#REF!</v>
      </c>
    </row>
    <row r="54" spans="1:10" x14ac:dyDescent="0.2">
      <c r="A54" s="25"/>
      <c r="B54" s="25"/>
    </row>
    <row r="55" spans="1:10" x14ac:dyDescent="0.2">
      <c r="A55" s="25"/>
      <c r="B55" s="25"/>
    </row>
    <row r="56" spans="1:10" x14ac:dyDescent="0.2">
      <c r="A56" s="25"/>
      <c r="B56" s="25"/>
    </row>
    <row r="57" spans="1:10" x14ac:dyDescent="0.2">
      <c r="A57" s="25"/>
      <c r="B57" s="25"/>
    </row>
    <row r="58" spans="1:10" x14ac:dyDescent="0.2">
      <c r="A58" s="25"/>
      <c r="B58" s="25"/>
    </row>
    <row r="59" spans="1:10" x14ac:dyDescent="0.2">
      <c r="A59" s="25"/>
      <c r="B59" s="25"/>
    </row>
    <row r="60" spans="1:10" s="52" customFormat="1" x14ac:dyDescent="0.2">
      <c r="A60" s="25"/>
      <c r="B60" s="25"/>
      <c r="C60" s="51"/>
      <c r="D60" s="2"/>
      <c r="E60" s="15"/>
      <c r="F60" s="15"/>
      <c r="G60" s="15"/>
    </row>
    <row r="61" spans="1:10" s="52" customFormat="1" x14ac:dyDescent="0.2">
      <c r="A61" s="25"/>
      <c r="B61" s="25"/>
      <c r="C61" s="51"/>
      <c r="D61" s="2"/>
      <c r="E61" s="15"/>
      <c r="F61" s="15"/>
      <c r="G61" s="15"/>
    </row>
    <row r="62" spans="1:10" s="52" customFormat="1" x14ac:dyDescent="0.2">
      <c r="A62" s="25"/>
      <c r="B62" s="25"/>
      <c r="C62" s="51"/>
      <c r="D62" s="2"/>
      <c r="E62" s="15"/>
      <c r="F62" s="15"/>
      <c r="G62" s="15"/>
    </row>
    <row r="63" spans="1:10" s="52" customFormat="1" x14ac:dyDescent="0.2">
      <c r="A63" s="25"/>
      <c r="B63" s="25"/>
      <c r="C63" s="51"/>
      <c r="D63" s="2"/>
      <c r="E63" s="15"/>
      <c r="F63" s="15"/>
      <c r="G63" s="15"/>
    </row>
    <row r="64" spans="1:10" s="52" customFormat="1" x14ac:dyDescent="0.2">
      <c r="A64" s="25"/>
      <c r="B64" s="25"/>
      <c r="C64" s="51"/>
      <c r="D64" s="2"/>
      <c r="E64" s="15"/>
      <c r="F64" s="15"/>
      <c r="G64" s="15"/>
    </row>
    <row r="65" spans="1:7" s="52" customFormat="1" x14ac:dyDescent="0.2">
      <c r="A65" s="25"/>
      <c r="B65" s="25"/>
      <c r="C65" s="51"/>
      <c r="D65" s="2"/>
      <c r="E65" s="15"/>
      <c r="F65" s="15"/>
      <c r="G65" s="15"/>
    </row>
    <row r="66" spans="1:7" s="52" customFormat="1" x14ac:dyDescent="0.2">
      <c r="A66" s="25"/>
      <c r="B66" s="25"/>
      <c r="C66" s="51"/>
      <c r="D66" s="2"/>
      <c r="E66" s="15"/>
      <c r="F66" s="15"/>
      <c r="G66" s="15"/>
    </row>
    <row r="67" spans="1:7" s="52" customFormat="1" x14ac:dyDescent="0.2">
      <c r="A67" s="25"/>
      <c r="B67" s="25"/>
      <c r="C67" s="51"/>
      <c r="D67" s="2"/>
      <c r="E67" s="15"/>
      <c r="F67" s="15"/>
      <c r="G67" s="15"/>
    </row>
    <row r="68" spans="1:7" s="52" customFormat="1" x14ac:dyDescent="0.2">
      <c r="A68" s="25"/>
      <c r="B68" s="25"/>
      <c r="C68" s="51"/>
      <c r="D68" s="2"/>
      <c r="E68" s="15"/>
      <c r="F68" s="15"/>
      <c r="G68" s="15"/>
    </row>
    <row r="69" spans="1:7" s="52" customFormat="1" x14ac:dyDescent="0.2">
      <c r="A69" s="25"/>
      <c r="B69" s="25"/>
      <c r="C69" s="51"/>
      <c r="D69" s="2"/>
      <c r="E69" s="15"/>
      <c r="F69" s="15"/>
      <c r="G69" s="15"/>
    </row>
    <row r="70" spans="1:7" s="52" customFormat="1" x14ac:dyDescent="0.2">
      <c r="A70" s="25"/>
      <c r="B70" s="25"/>
      <c r="C70" s="51"/>
      <c r="D70" s="2"/>
      <c r="E70" s="15"/>
      <c r="F70" s="15"/>
      <c r="G70" s="15"/>
    </row>
    <row r="71" spans="1:7" s="52" customFormat="1" x14ac:dyDescent="0.2">
      <c r="A71" s="25"/>
      <c r="B71" s="25"/>
      <c r="C71" s="51"/>
      <c r="D71" s="2"/>
      <c r="E71" s="15"/>
      <c r="F71" s="15"/>
      <c r="G71" s="15"/>
    </row>
    <row r="72" spans="1:7" s="52" customFormat="1" x14ac:dyDescent="0.2">
      <c r="A72" s="25"/>
      <c r="B72" s="25"/>
      <c r="C72" s="51"/>
      <c r="D72" s="2"/>
      <c r="E72" s="15"/>
      <c r="F72" s="15"/>
      <c r="G72" s="15"/>
    </row>
    <row r="73" spans="1:7" s="52" customFormat="1" x14ac:dyDescent="0.2">
      <c r="A73" s="25"/>
      <c r="B73" s="25"/>
      <c r="C73" s="51"/>
      <c r="D73" s="2"/>
      <c r="E73" s="15"/>
      <c r="F73" s="15"/>
      <c r="G73" s="15"/>
    </row>
    <row r="74" spans="1:7" s="52" customFormat="1" x14ac:dyDescent="0.2">
      <c r="A74" s="25"/>
      <c r="B74" s="25"/>
      <c r="C74" s="51"/>
      <c r="D74" s="2"/>
      <c r="E74" s="15"/>
      <c r="F74" s="15"/>
      <c r="G74" s="15"/>
    </row>
    <row r="75" spans="1:7" s="52" customFormat="1" x14ac:dyDescent="0.2">
      <c r="A75" s="25"/>
      <c r="B75" s="25"/>
      <c r="C75" s="51"/>
      <c r="D75" s="2"/>
      <c r="E75" s="15"/>
      <c r="F75" s="15"/>
      <c r="G75" s="15"/>
    </row>
    <row r="76" spans="1:7" s="52" customFormat="1" x14ac:dyDescent="0.2">
      <c r="A76" s="25"/>
      <c r="B76" s="25"/>
      <c r="C76" s="51"/>
      <c r="D76" s="2"/>
      <c r="E76" s="15"/>
      <c r="F76" s="15"/>
      <c r="G76" s="15"/>
    </row>
    <row r="77" spans="1:7" s="52" customFormat="1" x14ac:dyDescent="0.2">
      <c r="A77" s="25"/>
      <c r="B77" s="25"/>
      <c r="C77" s="51"/>
      <c r="D77" s="2"/>
      <c r="E77" s="15"/>
      <c r="F77" s="15"/>
      <c r="G77" s="15"/>
    </row>
    <row r="78" spans="1:7" s="52" customFormat="1" x14ac:dyDescent="0.2">
      <c r="A78" s="25"/>
      <c r="B78" s="25"/>
      <c r="C78" s="51"/>
      <c r="D78" s="2"/>
      <c r="E78" s="15"/>
      <c r="F78" s="15"/>
      <c r="G78" s="15"/>
    </row>
    <row r="79" spans="1:7" s="52" customFormat="1" x14ac:dyDescent="0.2">
      <c r="A79" s="25"/>
      <c r="B79" s="25"/>
      <c r="C79" s="51"/>
      <c r="D79" s="2"/>
      <c r="E79" s="15"/>
      <c r="F79" s="15"/>
      <c r="G79" s="15"/>
    </row>
    <row r="80" spans="1:7" s="52" customFormat="1" x14ac:dyDescent="0.2">
      <c r="A80" s="25"/>
      <c r="B80" s="25"/>
      <c r="C80" s="51"/>
      <c r="D80" s="2"/>
      <c r="E80" s="15"/>
      <c r="F80" s="15"/>
      <c r="G80" s="15"/>
    </row>
    <row r="81" spans="1:7" s="52" customFormat="1" x14ac:dyDescent="0.2">
      <c r="A81" s="25"/>
      <c r="B81" s="25"/>
      <c r="C81" s="51"/>
      <c r="D81" s="2"/>
      <c r="E81" s="15"/>
      <c r="F81" s="15"/>
      <c r="G81" s="15"/>
    </row>
    <row r="82" spans="1:7" s="52" customFormat="1" x14ac:dyDescent="0.2">
      <c r="A82" s="25"/>
      <c r="B82" s="25"/>
      <c r="C82" s="51"/>
      <c r="D82" s="2"/>
      <c r="E82" s="15"/>
      <c r="F82" s="15"/>
      <c r="G82" s="15"/>
    </row>
    <row r="83" spans="1:7" s="52" customFormat="1" x14ac:dyDescent="0.2">
      <c r="A83" s="25"/>
      <c r="B83" s="25"/>
      <c r="C83" s="51"/>
      <c r="D83" s="2"/>
      <c r="E83" s="15"/>
      <c r="F83" s="15"/>
      <c r="G83" s="15"/>
    </row>
    <row r="84" spans="1:7" s="52" customFormat="1" x14ac:dyDescent="0.2">
      <c r="A84" s="25"/>
      <c r="B84" s="25"/>
      <c r="C84" s="51"/>
      <c r="D84" s="2"/>
      <c r="E84" s="15"/>
      <c r="F84" s="15"/>
      <c r="G84" s="15"/>
    </row>
    <row r="85" spans="1:7" s="52" customFormat="1" x14ac:dyDescent="0.2">
      <c r="A85" s="25"/>
      <c r="B85" s="25"/>
      <c r="C85" s="51"/>
      <c r="D85" s="2"/>
      <c r="E85" s="15"/>
      <c r="F85" s="15"/>
      <c r="G85" s="15"/>
    </row>
    <row r="86" spans="1:7" s="52" customFormat="1" x14ac:dyDescent="0.2">
      <c r="A86" s="25"/>
      <c r="B86" s="25"/>
      <c r="C86" s="51"/>
      <c r="D86" s="2"/>
      <c r="E86" s="15"/>
      <c r="F86" s="15"/>
      <c r="G86" s="15"/>
    </row>
    <row r="87" spans="1:7" s="52" customFormat="1" x14ac:dyDescent="0.2">
      <c r="A87" s="25"/>
      <c r="B87" s="25"/>
      <c r="C87" s="51"/>
      <c r="D87" s="2"/>
      <c r="E87" s="15"/>
      <c r="F87" s="15"/>
      <c r="G87" s="15"/>
    </row>
    <row r="88" spans="1:7" s="52" customFormat="1" x14ac:dyDescent="0.2">
      <c r="A88" s="25"/>
      <c r="B88" s="25"/>
      <c r="C88" s="51"/>
      <c r="D88" s="2"/>
      <c r="E88" s="15"/>
      <c r="F88" s="15"/>
      <c r="G88" s="15"/>
    </row>
    <row r="89" spans="1:7" s="52" customFormat="1" x14ac:dyDescent="0.2">
      <c r="A89" s="25"/>
      <c r="B89" s="25"/>
      <c r="C89" s="51"/>
      <c r="D89" s="2"/>
      <c r="E89" s="15"/>
      <c r="F89" s="15"/>
      <c r="G89" s="15"/>
    </row>
    <row r="90" spans="1:7" s="52" customFormat="1" x14ac:dyDescent="0.2">
      <c r="A90" s="25"/>
      <c r="B90" s="25"/>
      <c r="C90" s="51"/>
      <c r="D90" s="2"/>
      <c r="E90" s="15"/>
      <c r="F90" s="15"/>
      <c r="G90" s="15"/>
    </row>
    <row r="91" spans="1:7" s="52" customFormat="1" x14ac:dyDescent="0.2">
      <c r="A91" s="25"/>
      <c r="B91" s="25"/>
      <c r="C91" s="51"/>
      <c r="D91" s="2"/>
      <c r="E91" s="15"/>
      <c r="F91" s="15"/>
      <c r="G91" s="15"/>
    </row>
    <row r="92" spans="1:7" s="52" customFormat="1" x14ac:dyDescent="0.2">
      <c r="A92" s="25"/>
      <c r="B92" s="25"/>
      <c r="C92" s="51"/>
      <c r="D92" s="2"/>
      <c r="E92" s="15"/>
      <c r="F92" s="15"/>
      <c r="G92" s="15"/>
    </row>
    <row r="93" spans="1:7" s="52" customFormat="1" x14ac:dyDescent="0.2">
      <c r="A93" s="25"/>
      <c r="B93" s="25"/>
      <c r="C93" s="51"/>
      <c r="D93" s="2"/>
      <c r="E93" s="15"/>
      <c r="F93" s="15"/>
      <c r="G93" s="15"/>
    </row>
    <row r="94" spans="1:7" s="52" customFormat="1" x14ac:dyDescent="0.2">
      <c r="A94" s="25"/>
      <c r="B94" s="25"/>
      <c r="C94" s="51"/>
      <c r="D94" s="2"/>
      <c r="E94" s="15"/>
      <c r="F94" s="15"/>
      <c r="G94" s="15"/>
    </row>
    <row r="95" spans="1:7" s="52" customFormat="1" x14ac:dyDescent="0.2">
      <c r="A95" s="25"/>
      <c r="B95" s="25"/>
      <c r="C95" s="51"/>
      <c r="D95" s="2"/>
      <c r="E95" s="15"/>
      <c r="F95" s="15"/>
      <c r="G95" s="15"/>
    </row>
    <row r="96" spans="1:7" s="52" customFormat="1" x14ac:dyDescent="0.2">
      <c r="A96" s="25"/>
      <c r="B96" s="25"/>
      <c r="C96" s="51"/>
      <c r="D96" s="2"/>
      <c r="E96" s="15"/>
      <c r="F96" s="15"/>
      <c r="G96" s="15"/>
    </row>
    <row r="97" spans="1:7" s="52" customFormat="1" x14ac:dyDescent="0.2">
      <c r="A97" s="25"/>
      <c r="B97" s="25"/>
      <c r="C97" s="51"/>
      <c r="D97" s="2"/>
      <c r="E97" s="15"/>
      <c r="F97" s="15"/>
      <c r="G97" s="15"/>
    </row>
    <row r="98" spans="1:7" s="52" customFormat="1" x14ac:dyDescent="0.2">
      <c r="A98" s="25"/>
      <c r="B98" s="25"/>
      <c r="C98" s="51"/>
      <c r="D98" s="2"/>
      <c r="E98" s="15"/>
      <c r="F98" s="15"/>
      <c r="G98" s="15"/>
    </row>
    <row r="99" spans="1:7" s="52" customFormat="1" x14ac:dyDescent="0.2">
      <c r="A99" s="25"/>
      <c r="B99" s="25"/>
      <c r="C99" s="51"/>
      <c r="D99" s="2"/>
      <c r="E99" s="15"/>
      <c r="F99" s="15"/>
      <c r="G99" s="15"/>
    </row>
    <row r="100" spans="1:7" s="52" customFormat="1" x14ac:dyDescent="0.2">
      <c r="A100" s="25"/>
      <c r="B100" s="25"/>
      <c r="C100" s="51"/>
      <c r="D100" s="2"/>
      <c r="E100" s="15"/>
      <c r="F100" s="15"/>
      <c r="G100" s="15"/>
    </row>
    <row r="101" spans="1:7" s="52" customFormat="1" x14ac:dyDescent="0.2">
      <c r="A101" s="25"/>
      <c r="B101" s="25"/>
      <c r="C101" s="51"/>
      <c r="D101" s="2"/>
      <c r="E101" s="15"/>
      <c r="F101" s="15"/>
      <c r="G101" s="15"/>
    </row>
    <row r="102" spans="1:7" s="52" customFormat="1" x14ac:dyDescent="0.2">
      <c r="A102" s="25"/>
      <c r="B102" s="25"/>
      <c r="C102" s="51"/>
      <c r="D102" s="2"/>
      <c r="E102" s="15"/>
      <c r="F102" s="15"/>
      <c r="G102" s="15"/>
    </row>
    <row r="103" spans="1:7" s="52" customFormat="1" x14ac:dyDescent="0.2">
      <c r="A103" s="25"/>
      <c r="B103" s="25"/>
      <c r="C103" s="51"/>
      <c r="D103" s="2"/>
      <c r="E103" s="15"/>
      <c r="F103" s="15"/>
      <c r="G103" s="15"/>
    </row>
    <row r="104" spans="1:7" s="52" customFormat="1" x14ac:dyDescent="0.2">
      <c r="A104" s="25"/>
      <c r="B104" s="25"/>
      <c r="C104" s="51"/>
      <c r="D104" s="2"/>
      <c r="E104" s="15"/>
      <c r="F104" s="15"/>
      <c r="G104" s="15"/>
    </row>
    <row r="105" spans="1:7" s="52" customFormat="1" x14ac:dyDescent="0.2">
      <c r="A105" s="25"/>
      <c r="B105" s="25"/>
      <c r="C105" s="51"/>
      <c r="D105" s="2"/>
      <c r="E105" s="15"/>
      <c r="F105" s="15"/>
      <c r="G105" s="15"/>
    </row>
    <row r="106" spans="1:7" s="52" customFormat="1" x14ac:dyDescent="0.2">
      <c r="A106" s="25"/>
      <c r="B106" s="25"/>
      <c r="C106" s="51"/>
      <c r="D106" s="2"/>
      <c r="E106" s="15"/>
      <c r="F106" s="15"/>
      <c r="G106" s="15"/>
    </row>
    <row r="107" spans="1:7" s="52" customFormat="1" x14ac:dyDescent="0.2">
      <c r="A107" s="25"/>
      <c r="B107" s="25"/>
      <c r="C107" s="51"/>
      <c r="D107" s="2"/>
      <c r="E107" s="15"/>
      <c r="F107" s="15"/>
      <c r="G107" s="15"/>
    </row>
    <row r="108" spans="1:7" s="52" customFormat="1" x14ac:dyDescent="0.2">
      <c r="A108" s="25"/>
      <c r="B108" s="25"/>
      <c r="C108" s="51"/>
      <c r="D108" s="2"/>
      <c r="E108" s="15"/>
      <c r="F108" s="15"/>
      <c r="G108" s="15"/>
    </row>
    <row r="109" spans="1:7" s="52" customFormat="1" x14ac:dyDescent="0.2">
      <c r="A109" s="25"/>
      <c r="B109" s="25"/>
      <c r="C109" s="51"/>
      <c r="D109" s="2"/>
      <c r="E109" s="15"/>
      <c r="F109" s="15"/>
      <c r="G109" s="15"/>
    </row>
    <row r="110" spans="1:7" s="52" customFormat="1" x14ac:dyDescent="0.2">
      <c r="A110" s="25"/>
      <c r="B110" s="25"/>
      <c r="C110" s="51"/>
      <c r="D110" s="2"/>
      <c r="E110" s="15"/>
      <c r="F110" s="15"/>
      <c r="G110" s="15"/>
    </row>
    <row r="111" spans="1:7" s="52" customFormat="1" x14ac:dyDescent="0.2">
      <c r="A111" s="25"/>
      <c r="B111" s="25"/>
      <c r="C111" s="51"/>
      <c r="D111" s="2"/>
      <c r="E111" s="15"/>
      <c r="F111" s="15"/>
      <c r="G111" s="15"/>
    </row>
    <row r="112" spans="1:7" s="52" customFormat="1" x14ac:dyDescent="0.2">
      <c r="A112" s="25"/>
      <c r="B112" s="25"/>
      <c r="C112" s="51"/>
      <c r="D112" s="2"/>
      <c r="E112" s="15"/>
      <c r="F112" s="15"/>
      <c r="G112" s="15"/>
    </row>
    <row r="113" spans="1:7" s="52" customFormat="1" x14ac:dyDescent="0.2">
      <c r="A113" s="25"/>
      <c r="B113" s="25"/>
      <c r="C113" s="51"/>
      <c r="D113" s="2"/>
      <c r="E113" s="15"/>
      <c r="F113" s="15"/>
      <c r="G113" s="15"/>
    </row>
    <row r="114" spans="1:7" s="52" customFormat="1" x14ac:dyDescent="0.2">
      <c r="A114" s="25"/>
      <c r="B114" s="25"/>
      <c r="C114" s="51"/>
      <c r="D114" s="2"/>
      <c r="E114" s="15"/>
      <c r="F114" s="15"/>
      <c r="G114" s="15"/>
    </row>
    <row r="115" spans="1:7" s="52" customFormat="1" x14ac:dyDescent="0.2">
      <c r="A115" s="25"/>
      <c r="B115" s="25"/>
      <c r="C115" s="51"/>
      <c r="D115" s="2"/>
      <c r="E115" s="15"/>
      <c r="F115" s="15"/>
      <c r="G115" s="15"/>
    </row>
    <row r="116" spans="1:7" s="52" customFormat="1" x14ac:dyDescent="0.2">
      <c r="A116" s="25"/>
      <c r="B116" s="25"/>
      <c r="C116" s="51"/>
      <c r="D116" s="2"/>
      <c r="E116" s="15"/>
      <c r="F116" s="15"/>
      <c r="G116" s="15"/>
    </row>
    <row r="117" spans="1:7" s="52" customFormat="1" x14ac:dyDescent="0.2">
      <c r="A117" s="25"/>
      <c r="B117" s="25"/>
      <c r="C117" s="51"/>
      <c r="D117" s="2"/>
      <c r="E117" s="15"/>
      <c r="F117" s="15"/>
      <c r="G117" s="15"/>
    </row>
    <row r="118" spans="1:7" s="52" customFormat="1" x14ac:dyDescent="0.2">
      <c r="A118" s="25"/>
      <c r="B118" s="25"/>
      <c r="C118" s="51"/>
      <c r="D118" s="2"/>
      <c r="E118" s="15"/>
      <c r="F118" s="15"/>
      <c r="G118" s="15"/>
    </row>
    <row r="119" spans="1:7" s="52" customFormat="1" x14ac:dyDescent="0.2">
      <c r="A119" s="25"/>
      <c r="B119" s="25"/>
      <c r="C119" s="51"/>
      <c r="D119" s="2"/>
      <c r="E119" s="15"/>
      <c r="F119" s="15"/>
      <c r="G119" s="15"/>
    </row>
    <row r="120" spans="1:7" s="52" customFormat="1" x14ac:dyDescent="0.2">
      <c r="A120" s="25"/>
      <c r="B120" s="25"/>
      <c r="C120" s="51"/>
      <c r="D120" s="2"/>
      <c r="E120" s="15"/>
      <c r="F120" s="15"/>
      <c r="G120" s="15"/>
    </row>
    <row r="121" spans="1:7" s="52" customFormat="1" x14ac:dyDescent="0.2">
      <c r="A121" s="25"/>
      <c r="B121" s="25"/>
      <c r="C121" s="51"/>
      <c r="D121" s="2"/>
      <c r="E121" s="15"/>
      <c r="F121" s="15"/>
      <c r="G121" s="15"/>
    </row>
    <row r="122" spans="1:7" s="52" customFormat="1" x14ac:dyDescent="0.2">
      <c r="A122" s="25"/>
      <c r="B122" s="25"/>
      <c r="C122" s="51"/>
      <c r="D122" s="2"/>
      <c r="E122" s="15"/>
      <c r="F122" s="15"/>
      <c r="G122" s="15"/>
    </row>
    <row r="123" spans="1:7" s="52" customFormat="1" x14ac:dyDescent="0.2">
      <c r="A123" s="25"/>
      <c r="B123" s="25"/>
      <c r="C123" s="51"/>
      <c r="D123" s="2"/>
      <c r="E123" s="15"/>
      <c r="F123" s="15"/>
      <c r="G123" s="15"/>
    </row>
    <row r="124" spans="1:7" s="52" customFormat="1" x14ac:dyDescent="0.2">
      <c r="A124" s="25"/>
      <c r="B124" s="25"/>
      <c r="C124" s="51"/>
      <c r="D124" s="2"/>
      <c r="E124" s="15"/>
      <c r="F124" s="15"/>
      <c r="G124" s="15"/>
    </row>
    <row r="125" spans="1:7" s="52" customFormat="1" x14ac:dyDescent="0.2">
      <c r="A125" s="25"/>
      <c r="B125" s="25"/>
      <c r="C125" s="51"/>
      <c r="D125" s="2"/>
      <c r="E125" s="15"/>
      <c r="F125" s="15"/>
      <c r="G125" s="15"/>
    </row>
    <row r="126" spans="1:7" s="52" customFormat="1" x14ac:dyDescent="0.2">
      <c r="A126" s="25"/>
      <c r="B126" s="25"/>
      <c r="C126" s="51"/>
      <c r="D126" s="2"/>
      <c r="E126" s="15"/>
      <c r="F126" s="15"/>
      <c r="G126" s="15"/>
    </row>
    <row r="127" spans="1:7" s="52" customFormat="1" x14ac:dyDescent="0.2">
      <c r="A127" s="25"/>
      <c r="B127" s="25"/>
      <c r="C127" s="51"/>
      <c r="D127" s="2"/>
      <c r="E127" s="15"/>
      <c r="F127" s="15"/>
      <c r="G127" s="15"/>
    </row>
    <row r="128" spans="1:7" s="52" customFormat="1" x14ac:dyDescent="0.2">
      <c r="A128" s="25"/>
      <c r="B128" s="25"/>
      <c r="C128" s="51"/>
      <c r="D128" s="2"/>
      <c r="E128" s="15"/>
      <c r="F128" s="15"/>
      <c r="G128" s="15"/>
    </row>
    <row r="129" spans="1:7" s="52" customFormat="1" x14ac:dyDescent="0.2">
      <c r="A129" s="25"/>
      <c r="B129" s="25"/>
      <c r="C129" s="51"/>
      <c r="D129" s="2"/>
      <c r="E129" s="15"/>
      <c r="F129" s="15"/>
      <c r="G129" s="15"/>
    </row>
    <row r="130" spans="1:7" s="52" customFormat="1" x14ac:dyDescent="0.2">
      <c r="A130" s="25"/>
      <c r="B130" s="25"/>
      <c r="C130" s="51"/>
      <c r="D130" s="2"/>
      <c r="E130" s="15"/>
      <c r="F130" s="15"/>
      <c r="G130" s="15"/>
    </row>
    <row r="131" spans="1:7" s="52" customFormat="1" x14ac:dyDescent="0.2">
      <c r="A131" s="25"/>
      <c r="B131" s="25"/>
      <c r="C131" s="51"/>
      <c r="D131" s="2"/>
      <c r="E131" s="15"/>
      <c r="F131" s="15"/>
      <c r="G131" s="15"/>
    </row>
    <row r="132" spans="1:7" s="52" customFormat="1" x14ac:dyDescent="0.2">
      <c r="A132" s="25"/>
      <c r="B132" s="25"/>
      <c r="C132" s="51"/>
      <c r="D132" s="2"/>
      <c r="E132" s="15"/>
      <c r="F132" s="15"/>
      <c r="G132" s="15"/>
    </row>
    <row r="133" spans="1:7" s="52" customFormat="1" x14ac:dyDescent="0.2">
      <c r="A133" s="25"/>
      <c r="B133" s="25"/>
      <c r="C133" s="51"/>
      <c r="D133" s="2"/>
      <c r="E133" s="15"/>
      <c r="F133" s="15"/>
      <c r="G133" s="15"/>
    </row>
    <row r="134" spans="1:7" s="52" customFormat="1" x14ac:dyDescent="0.2">
      <c r="A134" s="25"/>
      <c r="B134" s="25"/>
      <c r="C134" s="51"/>
      <c r="D134" s="2"/>
      <c r="E134" s="15"/>
      <c r="F134" s="15"/>
      <c r="G134" s="15"/>
    </row>
    <row r="135" spans="1:7" s="52" customFormat="1" x14ac:dyDescent="0.2">
      <c r="A135" s="25"/>
      <c r="B135" s="25"/>
      <c r="C135" s="51"/>
      <c r="D135" s="2"/>
      <c r="E135" s="15"/>
      <c r="F135" s="15"/>
      <c r="G135" s="15"/>
    </row>
    <row r="136" spans="1:7" s="52" customFormat="1" x14ac:dyDescent="0.2">
      <c r="A136" s="25"/>
      <c r="B136" s="25"/>
      <c r="C136" s="51"/>
      <c r="D136" s="2"/>
      <c r="E136" s="15"/>
      <c r="F136" s="15"/>
      <c r="G136" s="15"/>
    </row>
    <row r="137" spans="1:7" s="52" customFormat="1" x14ac:dyDescent="0.2">
      <c r="A137" s="25"/>
      <c r="B137" s="25"/>
      <c r="C137" s="51"/>
      <c r="D137" s="2"/>
      <c r="E137" s="15"/>
      <c r="F137" s="15"/>
      <c r="G137" s="15"/>
    </row>
    <row r="138" spans="1:7" s="52" customFormat="1" x14ac:dyDescent="0.2">
      <c r="A138" s="25"/>
      <c r="B138" s="25"/>
      <c r="C138" s="51"/>
      <c r="D138" s="2"/>
      <c r="E138" s="15"/>
      <c r="F138" s="15"/>
      <c r="G138" s="15"/>
    </row>
    <row r="139" spans="1:7" s="52" customFormat="1" x14ac:dyDescent="0.2">
      <c r="A139" s="25"/>
      <c r="B139" s="25"/>
      <c r="C139" s="51"/>
      <c r="D139" s="2"/>
      <c r="E139" s="15"/>
      <c r="F139" s="15"/>
      <c r="G139" s="15"/>
    </row>
    <row r="140" spans="1:7" s="52" customFormat="1" x14ac:dyDescent="0.2">
      <c r="A140" s="25"/>
      <c r="B140" s="25"/>
      <c r="C140" s="51"/>
      <c r="D140" s="2"/>
      <c r="E140" s="15"/>
      <c r="F140" s="15"/>
      <c r="G140" s="15"/>
    </row>
    <row r="141" spans="1:7" s="52" customFormat="1" x14ac:dyDescent="0.2">
      <c r="A141" s="25"/>
      <c r="B141" s="25"/>
      <c r="C141" s="51"/>
      <c r="D141" s="2"/>
      <c r="E141" s="15"/>
      <c r="F141" s="15"/>
      <c r="G141" s="15"/>
    </row>
    <row r="142" spans="1:7" s="52" customFormat="1" x14ac:dyDescent="0.2">
      <c r="A142" s="25"/>
      <c r="B142" s="25"/>
      <c r="C142" s="51"/>
      <c r="D142" s="2"/>
      <c r="E142" s="15"/>
      <c r="F142" s="15"/>
      <c r="G142" s="15"/>
    </row>
    <row r="143" spans="1:7" s="52" customFormat="1" x14ac:dyDescent="0.2">
      <c r="A143" s="25"/>
      <c r="B143" s="25"/>
      <c r="C143" s="51"/>
      <c r="D143" s="2"/>
      <c r="E143" s="15"/>
      <c r="F143" s="15"/>
      <c r="G143" s="15"/>
    </row>
    <row r="144" spans="1:7" s="52" customFormat="1" x14ac:dyDescent="0.2">
      <c r="A144" s="25"/>
      <c r="B144" s="25"/>
      <c r="C144" s="51"/>
      <c r="D144" s="2"/>
      <c r="E144" s="15"/>
      <c r="F144" s="15"/>
      <c r="G144" s="15"/>
    </row>
    <row r="145" spans="1:7" s="52" customFormat="1" x14ac:dyDescent="0.2">
      <c r="A145" s="25"/>
      <c r="B145" s="25"/>
      <c r="C145" s="51"/>
      <c r="D145" s="2"/>
      <c r="E145" s="15"/>
      <c r="F145" s="15"/>
      <c r="G145" s="15"/>
    </row>
    <row r="146" spans="1:7" s="52" customFormat="1" x14ac:dyDescent="0.2">
      <c r="A146" s="25"/>
      <c r="B146" s="25"/>
      <c r="C146" s="51"/>
      <c r="D146" s="2"/>
      <c r="E146" s="15"/>
      <c r="F146" s="15"/>
      <c r="G146" s="15"/>
    </row>
    <row r="147" spans="1:7" s="52" customFormat="1" x14ac:dyDescent="0.2">
      <c r="A147" s="25"/>
      <c r="B147" s="25"/>
      <c r="C147" s="51"/>
      <c r="D147" s="2"/>
      <c r="E147" s="15"/>
      <c r="F147" s="15"/>
      <c r="G147" s="15"/>
    </row>
    <row r="148" spans="1:7" s="52" customFormat="1" x14ac:dyDescent="0.2">
      <c r="A148" s="25"/>
      <c r="B148" s="25"/>
      <c r="C148" s="51"/>
      <c r="D148" s="2"/>
      <c r="E148" s="15"/>
      <c r="F148" s="15"/>
      <c r="G148" s="15"/>
    </row>
    <row r="149" spans="1:7" s="52" customFormat="1" x14ac:dyDescent="0.2">
      <c r="A149" s="25"/>
      <c r="B149" s="25"/>
      <c r="C149" s="51"/>
      <c r="D149" s="2"/>
      <c r="E149" s="15"/>
      <c r="F149" s="15"/>
      <c r="G149" s="15"/>
    </row>
    <row r="150" spans="1:7" s="52" customFormat="1" x14ac:dyDescent="0.2">
      <c r="A150" s="25"/>
      <c r="B150" s="25"/>
      <c r="C150" s="51"/>
      <c r="D150" s="2"/>
      <c r="E150" s="15"/>
      <c r="F150" s="15"/>
      <c r="G150" s="15"/>
    </row>
    <row r="151" spans="1:7" s="52" customFormat="1" x14ac:dyDescent="0.2">
      <c r="A151" s="25"/>
      <c r="B151" s="25"/>
      <c r="C151" s="51"/>
      <c r="D151" s="2"/>
      <c r="E151" s="15"/>
      <c r="F151" s="15"/>
      <c r="G151" s="15"/>
    </row>
    <row r="152" spans="1:7" s="52" customFormat="1" x14ac:dyDescent="0.2">
      <c r="A152" s="25"/>
      <c r="B152" s="25"/>
      <c r="C152" s="51"/>
      <c r="D152" s="2"/>
      <c r="E152" s="15"/>
      <c r="F152" s="15"/>
      <c r="G152" s="15"/>
    </row>
    <row r="153" spans="1:7" s="52" customFormat="1" x14ac:dyDescent="0.2">
      <c r="A153" s="25"/>
      <c r="B153" s="25"/>
      <c r="C153" s="51"/>
      <c r="D153" s="2"/>
      <c r="E153" s="15"/>
      <c r="F153" s="15"/>
      <c r="G153" s="15"/>
    </row>
    <row r="154" spans="1:7" s="52" customFormat="1" x14ac:dyDescent="0.2">
      <c r="A154" s="25"/>
      <c r="B154" s="25"/>
      <c r="C154" s="51"/>
      <c r="D154" s="2"/>
      <c r="E154" s="15"/>
      <c r="F154" s="15"/>
      <c r="G154" s="15"/>
    </row>
    <row r="155" spans="1:7" s="52" customFormat="1" x14ac:dyDescent="0.2">
      <c r="A155" s="25"/>
      <c r="B155" s="25"/>
      <c r="C155" s="51"/>
      <c r="D155" s="2"/>
      <c r="E155" s="15"/>
      <c r="F155" s="15"/>
      <c r="G155" s="15"/>
    </row>
    <row r="156" spans="1:7" s="52" customFormat="1" x14ac:dyDescent="0.2">
      <c r="A156" s="25"/>
      <c r="B156" s="25"/>
      <c r="C156" s="51"/>
      <c r="D156" s="2"/>
      <c r="E156" s="15"/>
      <c r="F156" s="15"/>
      <c r="G156" s="15"/>
    </row>
    <row r="157" spans="1:7" s="52" customFormat="1" x14ac:dyDescent="0.2">
      <c r="A157" s="25"/>
      <c r="B157" s="25"/>
      <c r="C157" s="51"/>
      <c r="D157" s="2"/>
      <c r="E157" s="15"/>
      <c r="F157" s="15"/>
      <c r="G157" s="15"/>
    </row>
    <row r="158" spans="1:7" s="52" customFormat="1" x14ac:dyDescent="0.2">
      <c r="A158" s="25"/>
      <c r="B158" s="25"/>
      <c r="C158" s="51"/>
      <c r="D158" s="2"/>
      <c r="E158" s="15"/>
      <c r="F158" s="15"/>
      <c r="G158" s="15"/>
    </row>
    <row r="159" spans="1:7" s="52" customFormat="1" x14ac:dyDescent="0.2">
      <c r="A159" s="25"/>
      <c r="B159" s="25"/>
      <c r="C159" s="51"/>
      <c r="D159" s="2"/>
      <c r="E159" s="15"/>
      <c r="F159" s="15"/>
      <c r="G159" s="15"/>
    </row>
    <row r="160" spans="1:7" s="52" customFormat="1" x14ac:dyDescent="0.2">
      <c r="A160" s="25"/>
      <c r="B160" s="25"/>
      <c r="C160" s="51"/>
      <c r="D160" s="2"/>
      <c r="E160" s="15"/>
      <c r="F160" s="15"/>
      <c r="G160" s="15"/>
    </row>
    <row r="161" spans="1:7" s="52" customFormat="1" x14ac:dyDescent="0.2">
      <c r="A161" s="25"/>
      <c r="B161" s="25"/>
      <c r="C161" s="51"/>
      <c r="D161" s="2"/>
      <c r="E161" s="15"/>
      <c r="F161" s="15"/>
      <c r="G161" s="15"/>
    </row>
    <row r="162" spans="1:7" s="52" customFormat="1" x14ac:dyDescent="0.2">
      <c r="A162" s="25"/>
      <c r="B162" s="25"/>
      <c r="C162" s="51"/>
      <c r="D162" s="2"/>
      <c r="E162" s="15"/>
      <c r="F162" s="15"/>
      <c r="G162" s="15"/>
    </row>
    <row r="163" spans="1:7" s="52" customFormat="1" x14ac:dyDescent="0.2">
      <c r="A163" s="25"/>
      <c r="B163" s="25"/>
      <c r="C163" s="51"/>
      <c r="D163" s="2"/>
      <c r="E163" s="15"/>
      <c r="F163" s="15"/>
      <c r="G163" s="15"/>
    </row>
    <row r="164" spans="1:7" s="52" customFormat="1" x14ac:dyDescent="0.2">
      <c r="A164" s="25"/>
      <c r="B164" s="25"/>
      <c r="C164" s="51"/>
      <c r="D164" s="2"/>
      <c r="E164" s="15"/>
      <c r="F164" s="15"/>
      <c r="G164" s="15"/>
    </row>
    <row r="165" spans="1:7" s="52" customFormat="1" x14ac:dyDescent="0.2">
      <c r="A165" s="25"/>
      <c r="B165" s="25"/>
      <c r="C165" s="51"/>
      <c r="D165" s="2"/>
      <c r="E165" s="15"/>
      <c r="F165" s="15"/>
      <c r="G165" s="15"/>
    </row>
    <row r="166" spans="1:7" s="52" customFormat="1" x14ac:dyDescent="0.2">
      <c r="A166" s="25"/>
      <c r="B166" s="25"/>
      <c r="C166" s="51"/>
      <c r="D166" s="2"/>
      <c r="E166" s="15"/>
      <c r="F166" s="15"/>
      <c r="G166" s="15"/>
    </row>
    <row r="167" spans="1:7" s="52" customFormat="1" x14ac:dyDescent="0.2">
      <c r="A167" s="25"/>
      <c r="B167" s="25"/>
      <c r="C167" s="51"/>
      <c r="D167" s="2"/>
      <c r="E167" s="15"/>
      <c r="F167" s="15"/>
      <c r="G167" s="15"/>
    </row>
    <row r="168" spans="1:7" s="52" customFormat="1" x14ac:dyDescent="0.2">
      <c r="A168" s="25"/>
      <c r="B168" s="25"/>
      <c r="C168" s="51"/>
      <c r="D168" s="2"/>
      <c r="E168" s="15"/>
      <c r="F168" s="15"/>
      <c r="G168" s="15"/>
    </row>
    <row r="169" spans="1:7" s="52" customFormat="1" x14ac:dyDescent="0.2">
      <c r="A169" s="25"/>
      <c r="B169" s="25"/>
      <c r="C169" s="51"/>
      <c r="D169" s="2"/>
      <c r="E169" s="15"/>
      <c r="F169" s="15"/>
      <c r="G169" s="15"/>
    </row>
    <row r="170" spans="1:7" s="52" customFormat="1" x14ac:dyDescent="0.2">
      <c r="A170" s="25"/>
      <c r="B170" s="25"/>
      <c r="C170" s="51"/>
      <c r="D170" s="2"/>
      <c r="E170" s="15"/>
      <c r="F170" s="15"/>
      <c r="G170" s="15"/>
    </row>
    <row r="171" spans="1:7" s="52" customFormat="1" x14ac:dyDescent="0.2">
      <c r="A171" s="25"/>
      <c r="B171" s="25"/>
      <c r="C171" s="51"/>
      <c r="D171" s="2"/>
      <c r="E171" s="15"/>
      <c r="F171" s="15"/>
      <c r="G171" s="15"/>
    </row>
    <row r="172" spans="1:7" s="52" customFormat="1" x14ac:dyDescent="0.2">
      <c r="A172" s="25"/>
      <c r="B172" s="25"/>
      <c r="C172" s="51"/>
      <c r="D172" s="2"/>
      <c r="E172" s="15"/>
      <c r="F172" s="15"/>
      <c r="G172" s="15"/>
    </row>
    <row r="173" spans="1:7" s="52" customFormat="1" x14ac:dyDescent="0.2">
      <c r="A173" s="25"/>
      <c r="B173" s="25"/>
      <c r="C173" s="51"/>
      <c r="D173" s="2"/>
      <c r="E173" s="15"/>
      <c r="F173" s="15"/>
      <c r="G173" s="15"/>
    </row>
    <row r="174" spans="1:7" s="52" customFormat="1" x14ac:dyDescent="0.2">
      <c r="A174" s="25"/>
      <c r="B174" s="25"/>
      <c r="C174" s="51"/>
      <c r="D174" s="2"/>
      <c r="E174" s="15"/>
      <c r="F174" s="15"/>
      <c r="G174" s="15"/>
    </row>
    <row r="175" spans="1:7" s="52" customFormat="1" x14ac:dyDescent="0.2">
      <c r="A175" s="25"/>
      <c r="B175" s="25"/>
      <c r="C175" s="51"/>
      <c r="D175" s="2"/>
      <c r="E175" s="15"/>
      <c r="F175" s="15"/>
      <c r="G175" s="15"/>
    </row>
    <row r="176" spans="1:7" s="52" customFormat="1" x14ac:dyDescent="0.2">
      <c r="A176" s="25"/>
      <c r="B176" s="25"/>
      <c r="C176" s="51"/>
      <c r="D176" s="2"/>
      <c r="E176" s="15"/>
      <c r="F176" s="15"/>
      <c r="G176" s="15"/>
    </row>
    <row r="177" spans="1:7" s="52" customFormat="1" x14ac:dyDescent="0.2">
      <c r="A177" s="25"/>
      <c r="B177" s="25"/>
      <c r="C177" s="51"/>
      <c r="D177" s="2"/>
      <c r="E177" s="15"/>
      <c r="F177" s="15"/>
      <c r="G177" s="15"/>
    </row>
    <row r="178" spans="1:7" s="52" customFormat="1" x14ac:dyDescent="0.2">
      <c r="A178" s="25"/>
      <c r="B178" s="25"/>
      <c r="C178" s="51"/>
      <c r="D178" s="2"/>
      <c r="E178" s="15"/>
      <c r="F178" s="15"/>
      <c r="G178" s="15"/>
    </row>
    <row r="179" spans="1:7" s="52" customFormat="1" x14ac:dyDescent="0.2">
      <c r="A179" s="25"/>
      <c r="B179" s="25"/>
      <c r="C179" s="51"/>
      <c r="D179" s="2"/>
      <c r="E179" s="15"/>
      <c r="F179" s="15"/>
      <c r="G179" s="15"/>
    </row>
    <row r="180" spans="1:7" s="52" customFormat="1" x14ac:dyDescent="0.2">
      <c r="A180" s="25"/>
      <c r="B180" s="25"/>
      <c r="C180" s="51"/>
      <c r="D180" s="2"/>
      <c r="E180" s="15"/>
      <c r="F180" s="15"/>
      <c r="G180" s="15"/>
    </row>
    <row r="181" spans="1:7" s="52" customFormat="1" x14ac:dyDescent="0.2">
      <c r="A181" s="25"/>
      <c r="B181" s="25"/>
      <c r="C181" s="51"/>
      <c r="D181" s="2"/>
      <c r="E181" s="15"/>
      <c r="F181" s="15"/>
      <c r="G181" s="15"/>
    </row>
    <row r="182" spans="1:7" s="52" customFormat="1" x14ac:dyDescent="0.2">
      <c r="A182" s="25"/>
      <c r="B182" s="25"/>
      <c r="C182" s="51"/>
      <c r="D182" s="2"/>
      <c r="E182" s="15"/>
      <c r="F182" s="15"/>
      <c r="G182" s="15"/>
    </row>
    <row r="183" spans="1:7" s="52" customFormat="1" x14ac:dyDescent="0.2">
      <c r="A183" s="25"/>
      <c r="B183" s="25"/>
      <c r="C183" s="51"/>
      <c r="D183" s="2"/>
      <c r="E183" s="15"/>
      <c r="F183" s="15"/>
      <c r="G183" s="15"/>
    </row>
    <row r="184" spans="1:7" s="52" customFormat="1" x14ac:dyDescent="0.2">
      <c r="A184" s="25"/>
      <c r="B184" s="25"/>
      <c r="C184" s="51"/>
      <c r="D184" s="2"/>
      <c r="E184" s="15"/>
      <c r="F184" s="15"/>
      <c r="G184" s="15"/>
    </row>
    <row r="185" spans="1:7" s="52" customFormat="1" x14ac:dyDescent="0.2">
      <c r="A185" s="25"/>
      <c r="B185" s="25"/>
      <c r="C185" s="51"/>
      <c r="D185" s="2"/>
      <c r="E185" s="15"/>
      <c r="F185" s="15"/>
      <c r="G185" s="15"/>
    </row>
    <row r="186" spans="1:7" s="52" customFormat="1" x14ac:dyDescent="0.2">
      <c r="A186" s="25"/>
      <c r="B186" s="25"/>
      <c r="C186" s="51"/>
      <c r="D186" s="2"/>
      <c r="E186" s="15"/>
      <c r="F186" s="15"/>
      <c r="G186" s="15"/>
    </row>
    <row r="187" spans="1:7" s="52" customFormat="1" x14ac:dyDescent="0.2">
      <c r="A187" s="25"/>
      <c r="B187" s="25"/>
      <c r="C187" s="51"/>
      <c r="D187" s="2"/>
      <c r="E187" s="15"/>
      <c r="F187" s="15"/>
      <c r="G187" s="15"/>
    </row>
    <row r="188" spans="1:7" s="52" customFormat="1" x14ac:dyDescent="0.2">
      <c r="A188" s="25"/>
      <c r="B188" s="25"/>
      <c r="C188" s="51"/>
      <c r="D188" s="2"/>
      <c r="E188" s="15"/>
      <c r="F188" s="15"/>
      <c r="G188" s="15"/>
    </row>
    <row r="189" spans="1:7" s="52" customFormat="1" x14ac:dyDescent="0.2">
      <c r="A189" s="25"/>
      <c r="B189" s="25"/>
      <c r="C189" s="51"/>
      <c r="D189" s="2"/>
      <c r="E189" s="15"/>
      <c r="F189" s="15"/>
      <c r="G189" s="15"/>
    </row>
    <row r="190" spans="1:7" s="52" customFormat="1" x14ac:dyDescent="0.2">
      <c r="A190" s="25"/>
      <c r="B190" s="25"/>
      <c r="C190" s="51"/>
      <c r="D190" s="2"/>
      <c r="E190" s="15"/>
      <c r="F190" s="15"/>
      <c r="G190" s="15"/>
    </row>
    <row r="191" spans="1:7" s="52" customFormat="1" x14ac:dyDescent="0.2">
      <c r="A191" s="25"/>
      <c r="B191" s="25"/>
      <c r="C191" s="51"/>
      <c r="D191" s="2"/>
      <c r="E191" s="15"/>
      <c r="F191" s="15"/>
      <c r="G191" s="15"/>
    </row>
    <row r="192" spans="1:7" s="52" customFormat="1" x14ac:dyDescent="0.2">
      <c r="A192" s="25"/>
      <c r="B192" s="25"/>
      <c r="C192" s="51"/>
      <c r="D192" s="2"/>
      <c r="E192" s="15"/>
      <c r="F192" s="15"/>
      <c r="G192" s="15"/>
    </row>
    <row r="193" spans="1:7" s="52" customFormat="1" x14ac:dyDescent="0.2">
      <c r="A193" s="25"/>
      <c r="B193" s="25"/>
      <c r="C193" s="51"/>
      <c r="D193" s="2"/>
      <c r="E193" s="15"/>
      <c r="F193" s="15"/>
      <c r="G193" s="15"/>
    </row>
    <row r="194" spans="1:7" s="52" customFormat="1" x14ac:dyDescent="0.2">
      <c r="A194" s="25"/>
      <c r="B194" s="25"/>
      <c r="C194" s="51"/>
      <c r="D194" s="2"/>
      <c r="E194" s="15"/>
      <c r="F194" s="15"/>
      <c r="G194" s="15"/>
    </row>
    <row r="195" spans="1:7" s="52" customFormat="1" x14ac:dyDescent="0.2">
      <c r="A195" s="25"/>
      <c r="B195" s="25"/>
      <c r="C195" s="51"/>
      <c r="D195" s="2"/>
      <c r="E195" s="15"/>
      <c r="F195" s="15"/>
      <c r="G195" s="15"/>
    </row>
    <row r="196" spans="1:7" s="52" customFormat="1" x14ac:dyDescent="0.2">
      <c r="A196" s="25"/>
      <c r="B196" s="25"/>
      <c r="C196" s="51"/>
      <c r="D196" s="2"/>
      <c r="E196" s="15"/>
      <c r="F196" s="15"/>
      <c r="G196" s="15"/>
    </row>
    <row r="197" spans="1:7" s="52" customFormat="1" x14ac:dyDescent="0.2">
      <c r="A197" s="25"/>
      <c r="B197" s="25"/>
      <c r="C197" s="51"/>
      <c r="D197" s="2"/>
      <c r="E197" s="15"/>
      <c r="F197" s="15"/>
      <c r="G197" s="15"/>
    </row>
    <row r="198" spans="1:7" s="52" customFormat="1" x14ac:dyDescent="0.2">
      <c r="A198" s="25"/>
      <c r="B198" s="25"/>
      <c r="C198" s="51"/>
      <c r="D198" s="2"/>
      <c r="E198" s="15"/>
      <c r="F198" s="15"/>
      <c r="G198" s="15"/>
    </row>
    <row r="199" spans="1:7" s="52" customFormat="1" x14ac:dyDescent="0.2">
      <c r="A199" s="25"/>
      <c r="B199" s="25"/>
      <c r="C199" s="51"/>
      <c r="D199" s="2"/>
      <c r="E199" s="15"/>
      <c r="F199" s="15"/>
      <c r="G199" s="15"/>
    </row>
    <row r="200" spans="1:7" s="52" customFormat="1" x14ac:dyDescent="0.2">
      <c r="A200" s="25"/>
      <c r="B200" s="25"/>
      <c r="C200" s="51"/>
      <c r="D200" s="2"/>
      <c r="E200" s="15"/>
      <c r="F200" s="15"/>
      <c r="G200" s="15"/>
    </row>
    <row r="201" spans="1:7" s="52" customFormat="1" x14ac:dyDescent="0.2">
      <c r="A201" s="25"/>
      <c r="B201" s="25"/>
      <c r="C201" s="51"/>
      <c r="D201" s="2"/>
      <c r="E201" s="15"/>
      <c r="F201" s="15"/>
      <c r="G201" s="15"/>
    </row>
    <row r="202" spans="1:7" s="52" customFormat="1" x14ac:dyDescent="0.2">
      <c r="A202" s="25"/>
      <c r="B202" s="25"/>
      <c r="C202" s="51"/>
      <c r="D202" s="2"/>
      <c r="E202" s="15"/>
      <c r="F202" s="15"/>
      <c r="G202" s="15"/>
    </row>
    <row r="203" spans="1:7" s="52" customFormat="1" x14ac:dyDescent="0.2">
      <c r="A203" s="25"/>
      <c r="B203" s="25"/>
      <c r="C203" s="51"/>
      <c r="D203" s="2"/>
      <c r="E203" s="15"/>
      <c r="F203" s="15"/>
      <c r="G203" s="15"/>
    </row>
    <row r="204" spans="1:7" s="52" customFormat="1" x14ac:dyDescent="0.2">
      <c r="A204" s="25"/>
      <c r="B204" s="25"/>
      <c r="C204" s="51"/>
      <c r="D204" s="2"/>
      <c r="E204" s="15"/>
      <c r="F204" s="15"/>
      <c r="G204" s="15"/>
    </row>
    <row r="205" spans="1:7" s="52" customFormat="1" x14ac:dyDescent="0.2">
      <c r="A205" s="25"/>
      <c r="B205" s="25"/>
      <c r="C205" s="51"/>
      <c r="D205" s="2"/>
      <c r="E205" s="15"/>
      <c r="F205" s="15"/>
      <c r="G205" s="15"/>
    </row>
    <row r="206" spans="1:7" s="52" customFormat="1" x14ac:dyDescent="0.2">
      <c r="A206" s="25"/>
      <c r="B206" s="25"/>
      <c r="C206" s="51"/>
      <c r="D206" s="2"/>
      <c r="E206" s="15"/>
      <c r="F206" s="15"/>
      <c r="G206" s="15"/>
    </row>
    <row r="207" spans="1:7" s="52" customFormat="1" x14ac:dyDescent="0.2">
      <c r="A207" s="25"/>
      <c r="B207" s="25"/>
      <c r="C207" s="51"/>
      <c r="D207" s="2"/>
      <c r="E207" s="15"/>
      <c r="F207" s="15"/>
      <c r="G207" s="15"/>
    </row>
    <row r="208" spans="1:7" s="52" customFormat="1" x14ac:dyDescent="0.2">
      <c r="A208" s="25"/>
      <c r="B208" s="25"/>
      <c r="C208" s="51"/>
      <c r="D208" s="2"/>
      <c r="E208" s="15"/>
      <c r="F208" s="15"/>
      <c r="G208" s="15"/>
    </row>
    <row r="209" spans="1:7" s="52" customFormat="1" x14ac:dyDescent="0.2">
      <c r="A209" s="25"/>
      <c r="B209" s="25"/>
      <c r="C209" s="51"/>
      <c r="D209" s="2"/>
      <c r="E209" s="15"/>
      <c r="F209" s="15"/>
      <c r="G209" s="15"/>
    </row>
    <row r="210" spans="1:7" s="52" customFormat="1" x14ac:dyDescent="0.2">
      <c r="A210" s="25"/>
      <c r="B210" s="25"/>
      <c r="C210" s="51"/>
      <c r="D210" s="2"/>
      <c r="E210" s="15"/>
      <c r="F210" s="15"/>
      <c r="G210" s="15"/>
    </row>
    <row r="211" spans="1:7" s="52" customFormat="1" x14ac:dyDescent="0.2">
      <c r="A211" s="25"/>
      <c r="B211" s="25"/>
      <c r="C211" s="51"/>
      <c r="D211" s="2"/>
      <c r="E211" s="15"/>
      <c r="F211" s="15"/>
      <c r="G211" s="15"/>
    </row>
    <row r="212" spans="1:7" s="52" customFormat="1" x14ac:dyDescent="0.2">
      <c r="A212" s="25"/>
      <c r="B212" s="25"/>
      <c r="C212" s="51"/>
      <c r="D212" s="2"/>
      <c r="E212" s="15"/>
      <c r="F212" s="15"/>
      <c r="G212" s="15"/>
    </row>
    <row r="213" spans="1:7" s="52" customFormat="1" x14ac:dyDescent="0.2">
      <c r="A213" s="25"/>
      <c r="B213" s="25"/>
      <c r="C213" s="51"/>
      <c r="D213" s="2"/>
      <c r="E213" s="15"/>
      <c r="F213" s="15"/>
      <c r="G213" s="15"/>
    </row>
    <row r="214" spans="1:7" s="52" customFormat="1" x14ac:dyDescent="0.2">
      <c r="A214" s="25"/>
      <c r="B214" s="25"/>
      <c r="C214" s="51"/>
      <c r="D214" s="2"/>
      <c r="E214" s="15"/>
      <c r="F214" s="15"/>
      <c r="G214" s="15"/>
    </row>
    <row r="215" spans="1:7" s="52" customFormat="1" x14ac:dyDescent="0.2">
      <c r="A215" s="25"/>
      <c r="B215" s="25"/>
      <c r="C215" s="51"/>
      <c r="D215" s="2"/>
      <c r="E215" s="15"/>
      <c r="F215" s="15"/>
      <c r="G215" s="15"/>
    </row>
    <row r="216" spans="1:7" s="52" customFormat="1" x14ac:dyDescent="0.2">
      <c r="A216" s="25"/>
      <c r="B216" s="25"/>
      <c r="C216" s="51"/>
      <c r="D216" s="2"/>
      <c r="E216" s="15"/>
      <c r="F216" s="15"/>
      <c r="G216" s="15"/>
    </row>
    <row r="217" spans="1:7" s="52" customFormat="1" x14ac:dyDescent="0.2">
      <c r="A217" s="25"/>
      <c r="B217" s="25"/>
      <c r="C217" s="51"/>
      <c r="D217" s="2"/>
      <c r="E217" s="15"/>
      <c r="F217" s="15"/>
      <c r="G217" s="15"/>
    </row>
    <row r="218" spans="1:7" s="52" customFormat="1" x14ac:dyDescent="0.2">
      <c r="A218" s="25"/>
      <c r="B218" s="25"/>
      <c r="C218" s="51"/>
      <c r="D218" s="2"/>
      <c r="E218" s="15"/>
      <c r="F218" s="15"/>
      <c r="G218" s="15"/>
    </row>
    <row r="219" spans="1:7" s="52" customFormat="1" x14ac:dyDescent="0.2">
      <c r="A219" s="25"/>
      <c r="B219" s="25"/>
      <c r="C219" s="51"/>
      <c r="D219" s="2"/>
      <c r="E219" s="15"/>
      <c r="F219" s="15"/>
      <c r="G219" s="15"/>
    </row>
    <row r="220" spans="1:7" s="52" customFormat="1" x14ac:dyDescent="0.2">
      <c r="A220" s="25"/>
      <c r="B220" s="25"/>
      <c r="C220" s="51"/>
      <c r="D220" s="2"/>
      <c r="E220" s="15"/>
      <c r="F220" s="15"/>
      <c r="G220" s="15"/>
    </row>
    <row r="221" spans="1:7" s="52" customFormat="1" x14ac:dyDescent="0.2">
      <c r="A221" s="25"/>
      <c r="B221" s="25"/>
      <c r="C221" s="51"/>
      <c r="D221" s="2"/>
      <c r="E221" s="15"/>
      <c r="F221" s="15"/>
      <c r="G221" s="15"/>
    </row>
    <row r="222" spans="1:7" s="52" customFormat="1" x14ac:dyDescent="0.2">
      <c r="A222" s="25"/>
      <c r="B222" s="25"/>
      <c r="C222" s="51"/>
      <c r="D222" s="2"/>
      <c r="E222" s="15"/>
      <c r="F222" s="15"/>
      <c r="G222" s="15"/>
    </row>
    <row r="223" spans="1:7" s="52" customFormat="1" x14ac:dyDescent="0.2">
      <c r="A223" s="25"/>
      <c r="B223" s="25"/>
      <c r="C223" s="51"/>
      <c r="D223" s="2"/>
      <c r="E223" s="15"/>
      <c r="F223" s="15"/>
      <c r="G223" s="15"/>
    </row>
    <row r="224" spans="1:7" s="52" customFormat="1" x14ac:dyDescent="0.2">
      <c r="A224" s="25"/>
      <c r="B224" s="25"/>
      <c r="C224" s="51"/>
      <c r="D224" s="2"/>
      <c r="E224" s="15"/>
      <c r="F224" s="15"/>
      <c r="G224" s="15"/>
    </row>
    <row r="225" spans="1:7" s="52" customFormat="1" x14ac:dyDescent="0.2">
      <c r="A225" s="25"/>
      <c r="B225" s="25"/>
      <c r="C225" s="51"/>
      <c r="D225" s="2"/>
      <c r="E225" s="15"/>
      <c r="F225" s="15"/>
      <c r="G225" s="15"/>
    </row>
    <row r="226" spans="1:7" s="52" customFormat="1" x14ac:dyDescent="0.2">
      <c r="A226" s="25"/>
      <c r="B226" s="25"/>
      <c r="C226" s="51"/>
      <c r="D226" s="2"/>
      <c r="E226" s="15"/>
      <c r="F226" s="15"/>
      <c r="G226" s="15"/>
    </row>
    <row r="227" spans="1:7" s="52" customFormat="1" x14ac:dyDescent="0.2">
      <c r="A227" s="25"/>
      <c r="B227" s="25"/>
      <c r="C227" s="51"/>
      <c r="D227" s="2"/>
      <c r="E227" s="15"/>
      <c r="F227" s="15"/>
      <c r="G227" s="15"/>
    </row>
    <row r="228" spans="1:7" s="52" customFormat="1" x14ac:dyDescent="0.2">
      <c r="A228" s="25"/>
      <c r="B228" s="25"/>
      <c r="C228" s="51"/>
      <c r="D228" s="2"/>
      <c r="E228" s="15"/>
      <c r="F228" s="15"/>
      <c r="G228" s="15"/>
    </row>
    <row r="229" spans="1:7" s="52" customFormat="1" x14ac:dyDescent="0.2">
      <c r="A229" s="25"/>
      <c r="B229" s="25"/>
      <c r="C229" s="51"/>
      <c r="D229" s="2"/>
      <c r="E229" s="15"/>
      <c r="F229" s="15"/>
      <c r="G229" s="15"/>
    </row>
    <row r="230" spans="1:7" s="52" customFormat="1" x14ac:dyDescent="0.2">
      <c r="A230" s="25"/>
      <c r="B230" s="25"/>
      <c r="C230" s="51"/>
      <c r="D230" s="2"/>
      <c r="E230" s="15"/>
      <c r="F230" s="15"/>
      <c r="G230" s="15"/>
    </row>
    <row r="231" spans="1:7" s="52" customFormat="1" x14ac:dyDescent="0.2">
      <c r="A231" s="25"/>
      <c r="B231" s="25"/>
      <c r="C231" s="51"/>
      <c r="D231" s="2"/>
      <c r="E231" s="15"/>
      <c r="F231" s="15"/>
      <c r="G231" s="15"/>
    </row>
    <row r="232" spans="1:7" s="52" customFormat="1" x14ac:dyDescent="0.2">
      <c r="A232" s="25"/>
      <c r="B232" s="25"/>
      <c r="C232" s="51"/>
      <c r="D232" s="2"/>
      <c r="E232" s="15"/>
      <c r="F232" s="15"/>
      <c r="G232" s="15"/>
    </row>
    <row r="233" spans="1:7" s="52" customFormat="1" x14ac:dyDescent="0.2">
      <c r="A233" s="25"/>
      <c r="B233" s="25"/>
      <c r="C233" s="51"/>
      <c r="D233" s="2"/>
      <c r="E233" s="15"/>
      <c r="F233" s="15"/>
      <c r="G233" s="15"/>
    </row>
    <row r="234" spans="1:7" s="52" customFormat="1" x14ac:dyDescent="0.2">
      <c r="A234" s="25"/>
      <c r="B234" s="25"/>
      <c r="C234" s="51"/>
      <c r="D234" s="2"/>
      <c r="E234" s="15"/>
      <c r="F234" s="15"/>
      <c r="G234" s="15"/>
    </row>
    <row r="235" spans="1:7" s="52" customFormat="1" x14ac:dyDescent="0.2">
      <c r="A235" s="25"/>
      <c r="B235" s="25"/>
      <c r="C235" s="51"/>
      <c r="D235" s="2"/>
      <c r="E235" s="15"/>
      <c r="F235" s="15"/>
      <c r="G235" s="15"/>
    </row>
    <row r="236" spans="1:7" s="52" customFormat="1" x14ac:dyDescent="0.2">
      <c r="A236" s="25"/>
      <c r="B236" s="25"/>
      <c r="C236" s="51"/>
      <c r="D236" s="2"/>
      <c r="E236" s="15"/>
      <c r="F236" s="15"/>
      <c r="G236" s="15"/>
    </row>
    <row r="237" spans="1:7" s="52" customFormat="1" x14ac:dyDescent="0.2">
      <c r="A237" s="25"/>
      <c r="B237" s="25"/>
      <c r="C237" s="51"/>
      <c r="D237" s="2"/>
      <c r="E237" s="15"/>
      <c r="F237" s="15"/>
      <c r="G237" s="15"/>
    </row>
    <row r="238" spans="1:7" s="52" customFormat="1" x14ac:dyDescent="0.2">
      <c r="A238" s="25"/>
      <c r="B238" s="25"/>
      <c r="C238" s="51"/>
      <c r="D238" s="2"/>
      <c r="E238" s="15"/>
      <c r="F238" s="15"/>
      <c r="G238" s="15"/>
    </row>
    <row r="239" spans="1:7" s="52" customFormat="1" x14ac:dyDescent="0.2">
      <c r="A239" s="25"/>
      <c r="B239" s="25"/>
      <c r="C239" s="51"/>
      <c r="D239" s="2"/>
      <c r="E239" s="15"/>
      <c r="F239" s="15"/>
      <c r="G239" s="15"/>
    </row>
    <row r="240" spans="1:7" s="52" customFormat="1" x14ac:dyDescent="0.2">
      <c r="A240" s="25"/>
      <c r="B240" s="25"/>
      <c r="C240" s="51"/>
      <c r="D240" s="2"/>
      <c r="E240" s="15"/>
      <c r="F240" s="15"/>
      <c r="G240" s="15"/>
    </row>
    <row r="241" spans="1:7" s="52" customFormat="1" x14ac:dyDescent="0.2">
      <c r="A241" s="25"/>
      <c r="B241" s="25"/>
      <c r="C241" s="51"/>
      <c r="D241" s="2"/>
      <c r="E241" s="15"/>
      <c r="F241" s="15"/>
      <c r="G241" s="15"/>
    </row>
    <row r="242" spans="1:7" s="52" customFormat="1" x14ac:dyDescent="0.2">
      <c r="A242" s="25"/>
      <c r="B242" s="25"/>
      <c r="C242" s="51"/>
      <c r="D242" s="2"/>
      <c r="E242" s="15"/>
      <c r="F242" s="15"/>
      <c r="G242" s="15"/>
    </row>
    <row r="243" spans="1:7" s="52" customFormat="1" x14ac:dyDescent="0.2">
      <c r="A243" s="25"/>
      <c r="B243" s="25"/>
      <c r="C243" s="51"/>
      <c r="D243" s="2"/>
      <c r="E243" s="15"/>
      <c r="F243" s="15"/>
      <c r="G243" s="15"/>
    </row>
    <row r="244" spans="1:7" s="52" customFormat="1" x14ac:dyDescent="0.2">
      <c r="A244" s="25"/>
      <c r="B244" s="25"/>
      <c r="C244" s="51"/>
      <c r="D244" s="2"/>
      <c r="E244" s="15"/>
      <c r="F244" s="15"/>
      <c r="G244" s="15"/>
    </row>
    <row r="245" spans="1:7" s="52" customFormat="1" x14ac:dyDescent="0.2">
      <c r="A245" s="25"/>
      <c r="B245" s="25"/>
      <c r="C245" s="51"/>
      <c r="D245" s="2"/>
      <c r="E245" s="15"/>
      <c r="F245" s="15"/>
      <c r="G245" s="15"/>
    </row>
    <row r="246" spans="1:7" s="52" customFormat="1" x14ac:dyDescent="0.2">
      <c r="A246" s="25"/>
      <c r="B246" s="25"/>
      <c r="C246" s="51"/>
      <c r="D246" s="2"/>
      <c r="E246" s="15"/>
      <c r="F246" s="15"/>
      <c r="G246" s="15"/>
    </row>
    <row r="247" spans="1:7" s="52" customFormat="1" x14ac:dyDescent="0.2">
      <c r="A247" s="25"/>
      <c r="B247" s="25"/>
      <c r="C247" s="51"/>
      <c r="D247" s="2"/>
      <c r="E247" s="15"/>
      <c r="F247" s="15"/>
      <c r="G247" s="15"/>
    </row>
    <row r="248" spans="1:7" s="52" customFormat="1" x14ac:dyDescent="0.2">
      <c r="A248" s="25"/>
      <c r="B248" s="25"/>
      <c r="C248" s="51"/>
      <c r="D248" s="2"/>
      <c r="E248" s="15"/>
      <c r="F248" s="15"/>
      <c r="G248" s="15"/>
    </row>
    <row r="249" spans="1:7" s="52" customFormat="1" x14ac:dyDescent="0.2">
      <c r="A249" s="25"/>
      <c r="B249" s="25"/>
      <c r="C249" s="51"/>
      <c r="D249" s="2"/>
      <c r="E249" s="15"/>
      <c r="F249" s="15"/>
      <c r="G249" s="15"/>
    </row>
    <row r="250" spans="1:7" s="52" customFormat="1" x14ac:dyDescent="0.2">
      <c r="A250" s="25"/>
      <c r="B250" s="25"/>
      <c r="C250" s="51"/>
      <c r="D250" s="2"/>
      <c r="E250" s="15"/>
      <c r="F250" s="15"/>
      <c r="G250" s="15"/>
    </row>
    <row r="251" spans="1:7" s="52" customFormat="1" x14ac:dyDescent="0.2">
      <c r="A251" s="25"/>
      <c r="B251" s="25"/>
      <c r="C251" s="51"/>
      <c r="D251" s="2"/>
      <c r="E251" s="15"/>
      <c r="F251" s="15"/>
      <c r="G251" s="15"/>
    </row>
    <row r="252" spans="1:7" s="52" customFormat="1" x14ac:dyDescent="0.2">
      <c r="A252" s="25"/>
      <c r="B252" s="25"/>
      <c r="C252" s="51"/>
      <c r="D252" s="2"/>
      <c r="E252" s="15"/>
      <c r="F252" s="15"/>
      <c r="G252" s="15"/>
    </row>
    <row r="253" spans="1:7" s="52" customFormat="1" x14ac:dyDescent="0.2">
      <c r="A253" s="25"/>
      <c r="B253" s="25"/>
      <c r="C253" s="51"/>
      <c r="D253" s="2"/>
      <c r="E253" s="15"/>
      <c r="F253" s="15"/>
      <c r="G253" s="15"/>
    </row>
    <row r="254" spans="1:7" s="52" customFormat="1" x14ac:dyDescent="0.2">
      <c r="A254" s="25"/>
      <c r="B254" s="25"/>
      <c r="C254" s="51"/>
      <c r="D254" s="2"/>
      <c r="E254" s="15"/>
      <c r="F254" s="15"/>
      <c r="G254" s="15"/>
    </row>
    <row r="255" spans="1:7" s="52" customFormat="1" x14ac:dyDescent="0.2">
      <c r="A255" s="25"/>
      <c r="B255" s="25"/>
      <c r="C255" s="51"/>
      <c r="D255" s="2"/>
      <c r="E255" s="15"/>
      <c r="F255" s="15"/>
      <c r="G255" s="15"/>
    </row>
    <row r="256" spans="1:7" s="52" customFormat="1" x14ac:dyDescent="0.2">
      <c r="A256" s="25"/>
      <c r="B256" s="25"/>
      <c r="C256" s="51"/>
      <c r="D256" s="2"/>
      <c r="E256" s="15"/>
      <c r="F256" s="15"/>
      <c r="G256" s="15"/>
    </row>
    <row r="257" spans="1:7" s="52" customFormat="1" x14ac:dyDescent="0.2">
      <c r="A257" s="25"/>
      <c r="B257" s="25"/>
      <c r="C257" s="51"/>
      <c r="D257" s="2"/>
      <c r="E257" s="15"/>
      <c r="F257" s="15"/>
      <c r="G257" s="15"/>
    </row>
    <row r="258" spans="1:7" s="52" customFormat="1" x14ac:dyDescent="0.2">
      <c r="A258" s="25"/>
      <c r="B258" s="25"/>
      <c r="C258" s="51"/>
      <c r="D258" s="2"/>
      <c r="E258" s="15"/>
      <c r="F258" s="15"/>
      <c r="G258" s="15"/>
    </row>
    <row r="259" spans="1:7" s="52" customFormat="1" x14ac:dyDescent="0.2">
      <c r="A259" s="25"/>
      <c r="B259" s="25"/>
      <c r="C259" s="51"/>
      <c r="D259" s="2"/>
      <c r="E259" s="15"/>
      <c r="F259" s="15"/>
      <c r="G259" s="15"/>
    </row>
    <row r="260" spans="1:7" s="52" customFormat="1" x14ac:dyDescent="0.2">
      <c r="A260" s="25"/>
      <c r="B260" s="25"/>
      <c r="C260" s="51"/>
      <c r="D260" s="2"/>
      <c r="E260" s="15"/>
      <c r="F260" s="15"/>
      <c r="G260" s="15"/>
    </row>
    <row r="261" spans="1:7" s="52" customFormat="1" x14ac:dyDescent="0.2">
      <c r="A261" s="25"/>
      <c r="B261" s="25"/>
      <c r="C261" s="51"/>
      <c r="D261" s="2"/>
      <c r="E261" s="15"/>
      <c r="F261" s="15"/>
      <c r="G261" s="15"/>
    </row>
    <row r="262" spans="1:7" s="52" customFormat="1" x14ac:dyDescent="0.2">
      <c r="A262" s="25"/>
      <c r="B262" s="25"/>
      <c r="C262" s="51"/>
      <c r="D262" s="2"/>
      <c r="E262" s="15"/>
      <c r="F262" s="15"/>
      <c r="G262" s="15"/>
    </row>
    <row r="263" spans="1:7" s="52" customFormat="1" x14ac:dyDescent="0.2">
      <c r="A263" s="25"/>
      <c r="B263" s="25"/>
      <c r="C263" s="51"/>
      <c r="D263" s="2"/>
      <c r="E263" s="15"/>
      <c r="F263" s="15"/>
      <c r="G263" s="15"/>
    </row>
    <row r="264" spans="1:7" s="52" customFormat="1" x14ac:dyDescent="0.2">
      <c r="A264" s="25"/>
      <c r="B264" s="25"/>
      <c r="C264" s="51"/>
      <c r="D264" s="2"/>
      <c r="E264" s="15"/>
      <c r="F264" s="15"/>
      <c r="G264" s="15"/>
    </row>
    <row r="265" spans="1:7" s="52" customFormat="1" x14ac:dyDescent="0.2">
      <c r="A265" s="25"/>
      <c r="B265" s="25"/>
      <c r="C265" s="51"/>
      <c r="D265" s="2"/>
      <c r="E265" s="15"/>
      <c r="F265" s="15"/>
      <c r="G265" s="15"/>
    </row>
    <row r="266" spans="1:7" s="52" customFormat="1" x14ac:dyDescent="0.2">
      <c r="A266" s="25"/>
      <c r="B266" s="25"/>
      <c r="C266" s="51"/>
      <c r="D266" s="2"/>
      <c r="E266" s="15"/>
      <c r="F266" s="15"/>
      <c r="G266" s="15"/>
    </row>
    <row r="267" spans="1:7" s="52" customFormat="1" x14ac:dyDescent="0.2">
      <c r="A267" s="25"/>
      <c r="B267" s="25"/>
      <c r="C267" s="51"/>
      <c r="D267" s="2"/>
      <c r="E267" s="15"/>
      <c r="F267" s="15"/>
      <c r="G267" s="15"/>
    </row>
    <row r="268" spans="1:7" s="52" customFormat="1" x14ac:dyDescent="0.2">
      <c r="A268" s="25"/>
      <c r="B268" s="25"/>
      <c r="C268" s="51"/>
      <c r="D268" s="2"/>
      <c r="E268" s="15"/>
      <c r="F268" s="15"/>
      <c r="G268" s="15"/>
    </row>
    <row r="269" spans="1:7" s="52" customFormat="1" x14ac:dyDescent="0.2">
      <c r="A269" s="25"/>
      <c r="B269" s="25"/>
      <c r="C269" s="51"/>
      <c r="D269" s="2"/>
      <c r="E269" s="15"/>
      <c r="F269" s="15"/>
      <c r="G269" s="15"/>
    </row>
    <row r="270" spans="1:7" s="52" customFormat="1" x14ac:dyDescent="0.2">
      <c r="A270" s="25"/>
      <c r="B270" s="25"/>
      <c r="C270" s="51"/>
      <c r="D270" s="2"/>
      <c r="E270" s="15"/>
      <c r="F270" s="15"/>
      <c r="G270" s="15"/>
    </row>
    <row r="271" spans="1:7" s="52" customFormat="1" x14ac:dyDescent="0.2">
      <c r="A271" s="25"/>
      <c r="B271" s="25"/>
      <c r="C271" s="51"/>
      <c r="D271" s="2"/>
      <c r="E271" s="15"/>
      <c r="F271" s="15"/>
      <c r="G271" s="15"/>
    </row>
    <row r="272" spans="1:7" s="52" customFormat="1" x14ac:dyDescent="0.2">
      <c r="A272" s="25"/>
      <c r="B272" s="25"/>
      <c r="C272" s="51"/>
      <c r="D272" s="2"/>
      <c r="E272" s="15"/>
      <c r="F272" s="15"/>
      <c r="G272" s="15"/>
    </row>
    <row r="273" spans="1:7" s="52" customFormat="1" x14ac:dyDescent="0.2">
      <c r="A273" s="25"/>
      <c r="B273" s="25"/>
      <c r="C273" s="51"/>
      <c r="D273" s="2"/>
      <c r="E273" s="15"/>
      <c r="F273" s="15"/>
      <c r="G273" s="15"/>
    </row>
    <row r="274" spans="1:7" s="52" customFormat="1" x14ac:dyDescent="0.2">
      <c r="A274" s="25"/>
      <c r="B274" s="25"/>
      <c r="C274" s="51"/>
      <c r="D274" s="2"/>
      <c r="E274" s="15"/>
      <c r="F274" s="15"/>
      <c r="G274" s="15"/>
    </row>
    <row r="275" spans="1:7" s="52" customFormat="1" x14ac:dyDescent="0.2">
      <c r="A275" s="25"/>
      <c r="B275" s="25"/>
      <c r="C275" s="51"/>
      <c r="D275" s="2"/>
      <c r="E275" s="15"/>
      <c r="F275" s="15"/>
      <c r="G275" s="15"/>
    </row>
    <row r="276" spans="1:7" s="52" customFormat="1" x14ac:dyDescent="0.2">
      <c r="A276" s="25"/>
      <c r="B276" s="25"/>
      <c r="C276" s="51"/>
      <c r="D276" s="2"/>
      <c r="E276" s="15"/>
      <c r="F276" s="15"/>
      <c r="G276" s="15"/>
    </row>
    <row r="277" spans="1:7" s="52" customFormat="1" x14ac:dyDescent="0.2">
      <c r="A277" s="25"/>
      <c r="B277" s="25"/>
      <c r="C277" s="51"/>
      <c r="D277" s="2"/>
      <c r="E277" s="15"/>
      <c r="F277" s="15"/>
      <c r="G277" s="15"/>
    </row>
    <row r="278" spans="1:7" s="52" customFormat="1" x14ac:dyDescent="0.2">
      <c r="A278" s="25"/>
      <c r="B278" s="25"/>
      <c r="C278" s="51"/>
      <c r="D278" s="2"/>
      <c r="E278" s="15"/>
      <c r="F278" s="15"/>
      <c r="G278" s="15"/>
    </row>
    <row r="279" spans="1:7" s="52" customFormat="1" x14ac:dyDescent="0.2">
      <c r="A279" s="25"/>
      <c r="B279" s="25"/>
      <c r="C279" s="51"/>
      <c r="D279" s="2"/>
      <c r="E279" s="15"/>
      <c r="F279" s="15"/>
      <c r="G279" s="15"/>
    </row>
    <row r="280" spans="1:7" s="52" customFormat="1" x14ac:dyDescent="0.2">
      <c r="A280" s="25"/>
      <c r="B280" s="25"/>
      <c r="C280" s="51"/>
      <c r="D280" s="2"/>
      <c r="E280" s="15"/>
      <c r="F280" s="15"/>
      <c r="G280" s="15"/>
    </row>
    <row r="281" spans="1:7" s="52" customFormat="1" x14ac:dyDescent="0.2">
      <c r="A281" s="25"/>
      <c r="B281" s="25"/>
      <c r="C281" s="51"/>
      <c r="D281" s="2"/>
      <c r="E281" s="15"/>
      <c r="F281" s="15"/>
      <c r="G281" s="15"/>
    </row>
    <row r="282" spans="1:7" s="52" customFormat="1" x14ac:dyDescent="0.2">
      <c r="A282" s="25"/>
      <c r="B282" s="25"/>
      <c r="C282" s="51"/>
      <c r="D282" s="2"/>
      <c r="E282" s="15"/>
      <c r="F282" s="15"/>
      <c r="G282" s="15"/>
    </row>
    <row r="283" spans="1:7" s="52" customFormat="1" x14ac:dyDescent="0.2">
      <c r="A283" s="25"/>
      <c r="B283" s="25"/>
      <c r="C283" s="51"/>
      <c r="D283" s="2"/>
      <c r="E283" s="15"/>
      <c r="F283" s="15"/>
      <c r="G283" s="15"/>
    </row>
    <row r="284" spans="1:7" s="52" customFormat="1" x14ac:dyDescent="0.2">
      <c r="A284" s="25"/>
      <c r="B284" s="25"/>
      <c r="C284" s="51"/>
      <c r="D284" s="2"/>
      <c r="E284" s="15"/>
      <c r="F284" s="15"/>
      <c r="G284" s="15"/>
    </row>
    <row r="285" spans="1:7" s="52" customFormat="1" x14ac:dyDescent="0.2">
      <c r="A285" s="25"/>
      <c r="B285" s="25"/>
      <c r="C285" s="51"/>
      <c r="D285" s="2"/>
      <c r="E285" s="15"/>
      <c r="F285" s="15"/>
      <c r="G285" s="15"/>
    </row>
    <row r="286" spans="1:7" s="52" customFormat="1" x14ac:dyDescent="0.2">
      <c r="A286" s="25"/>
      <c r="B286" s="25"/>
      <c r="C286" s="51"/>
      <c r="D286" s="2"/>
      <c r="E286" s="15"/>
      <c r="F286" s="15"/>
      <c r="G286" s="15"/>
    </row>
    <row r="287" spans="1:7" s="52" customFormat="1" x14ac:dyDescent="0.2">
      <c r="A287" s="25"/>
      <c r="B287" s="25"/>
      <c r="C287" s="51"/>
      <c r="D287" s="2"/>
      <c r="E287" s="15"/>
      <c r="F287" s="15"/>
      <c r="G287" s="15"/>
    </row>
    <row r="288" spans="1:7" s="52" customFormat="1" x14ac:dyDescent="0.2">
      <c r="A288" s="25"/>
      <c r="B288" s="25"/>
      <c r="C288" s="51"/>
      <c r="D288" s="2"/>
      <c r="E288" s="15"/>
      <c r="F288" s="15"/>
      <c r="G288" s="15"/>
    </row>
    <row r="289" spans="1:7" s="52" customFormat="1" x14ac:dyDescent="0.2">
      <c r="A289" s="25"/>
      <c r="B289" s="25"/>
      <c r="C289" s="51"/>
      <c r="D289" s="2"/>
      <c r="E289" s="15"/>
      <c r="F289" s="15"/>
      <c r="G289" s="15"/>
    </row>
    <row r="290" spans="1:7" s="52" customFormat="1" x14ac:dyDescent="0.2">
      <c r="A290" s="25"/>
      <c r="B290" s="25"/>
      <c r="C290" s="51"/>
      <c r="D290" s="2"/>
      <c r="E290" s="15"/>
      <c r="F290" s="15"/>
      <c r="G290" s="15"/>
    </row>
    <row r="291" spans="1:7" s="52" customFormat="1" x14ac:dyDescent="0.2">
      <c r="A291" s="25"/>
      <c r="B291" s="25"/>
      <c r="C291" s="51"/>
      <c r="D291" s="2"/>
      <c r="E291" s="15"/>
      <c r="F291" s="15"/>
      <c r="G291" s="15"/>
    </row>
    <row r="292" spans="1:7" s="52" customFormat="1" x14ac:dyDescent="0.2">
      <c r="A292" s="25"/>
      <c r="B292" s="25"/>
      <c r="C292" s="51"/>
      <c r="D292" s="2"/>
      <c r="E292" s="15"/>
      <c r="F292" s="15"/>
      <c r="G292" s="15"/>
    </row>
    <row r="293" spans="1:7" s="52" customFormat="1" x14ac:dyDescent="0.2">
      <c r="A293" s="25"/>
      <c r="B293" s="25"/>
      <c r="C293" s="51"/>
      <c r="D293" s="2"/>
      <c r="E293" s="15"/>
      <c r="F293" s="15"/>
      <c r="G293" s="15"/>
    </row>
    <row r="294" spans="1:7" s="52" customFormat="1" x14ac:dyDescent="0.2">
      <c r="A294" s="25"/>
      <c r="B294" s="25"/>
      <c r="C294" s="51"/>
      <c r="D294" s="2"/>
      <c r="E294" s="15"/>
      <c r="F294" s="15"/>
      <c r="G294" s="15"/>
    </row>
    <row r="295" spans="1:7" s="52" customFormat="1" x14ac:dyDescent="0.2">
      <c r="A295" s="25"/>
      <c r="B295" s="25"/>
      <c r="C295" s="51"/>
      <c r="D295" s="2"/>
      <c r="E295" s="15"/>
      <c r="F295" s="15"/>
      <c r="G295" s="15"/>
    </row>
    <row r="296" spans="1:7" s="52" customFormat="1" x14ac:dyDescent="0.2">
      <c r="A296" s="25"/>
      <c r="B296" s="25"/>
      <c r="C296" s="51"/>
      <c r="D296" s="2"/>
      <c r="E296" s="15"/>
      <c r="F296" s="15"/>
      <c r="G296" s="15"/>
    </row>
    <row r="297" spans="1:7" s="52" customFormat="1" x14ac:dyDescent="0.2">
      <c r="A297" s="25"/>
      <c r="B297" s="25"/>
      <c r="C297" s="51"/>
      <c r="D297" s="2"/>
      <c r="E297" s="15"/>
      <c r="F297" s="15"/>
      <c r="G297" s="15"/>
    </row>
    <row r="298" spans="1:7" s="52" customFormat="1" x14ac:dyDescent="0.2">
      <c r="A298" s="25"/>
      <c r="B298" s="25"/>
      <c r="C298" s="51"/>
      <c r="D298" s="2"/>
      <c r="E298" s="15"/>
      <c r="F298" s="15"/>
      <c r="G298" s="15"/>
    </row>
    <row r="299" spans="1:7" s="52" customFormat="1" x14ac:dyDescent="0.2">
      <c r="A299" s="25"/>
      <c r="B299" s="25"/>
      <c r="C299" s="51"/>
      <c r="D299" s="2"/>
      <c r="E299" s="15"/>
      <c r="F299" s="15"/>
      <c r="G299" s="15"/>
    </row>
    <row r="300" spans="1:7" s="52" customFormat="1" x14ac:dyDescent="0.2">
      <c r="A300" s="25"/>
      <c r="B300" s="25"/>
      <c r="C300" s="51"/>
      <c r="D300" s="2"/>
      <c r="E300" s="15"/>
      <c r="F300" s="15"/>
      <c r="G300" s="15"/>
    </row>
    <row r="301" spans="1:7" s="52" customFormat="1" x14ac:dyDescent="0.2">
      <c r="A301" s="25"/>
      <c r="B301" s="25"/>
      <c r="C301" s="51"/>
      <c r="D301" s="2"/>
      <c r="E301" s="15"/>
      <c r="F301" s="15"/>
      <c r="G301" s="15"/>
    </row>
    <row r="302" spans="1:7" s="52" customFormat="1" x14ac:dyDescent="0.2">
      <c r="A302" s="25"/>
      <c r="B302" s="25"/>
      <c r="C302" s="51"/>
      <c r="D302" s="2"/>
      <c r="E302" s="15"/>
      <c r="F302" s="15"/>
      <c r="G302" s="15"/>
    </row>
    <row r="303" spans="1:7" s="52" customFormat="1" x14ac:dyDescent="0.2">
      <c r="A303" s="25"/>
      <c r="B303" s="25"/>
      <c r="C303" s="51"/>
      <c r="D303" s="2"/>
      <c r="E303" s="15"/>
      <c r="F303" s="15"/>
      <c r="G303" s="15"/>
    </row>
    <row r="304" spans="1:7" s="52" customFormat="1" x14ac:dyDescent="0.2">
      <c r="A304" s="25"/>
      <c r="B304" s="25"/>
      <c r="C304" s="51"/>
      <c r="D304" s="2"/>
      <c r="E304" s="15"/>
      <c r="F304" s="15"/>
      <c r="G304" s="15"/>
    </row>
    <row r="305" spans="1:7" s="52" customFormat="1" x14ac:dyDescent="0.2">
      <c r="A305" s="25"/>
      <c r="B305" s="25"/>
      <c r="C305" s="51"/>
      <c r="D305" s="2"/>
      <c r="E305" s="15"/>
      <c r="F305" s="15"/>
      <c r="G305" s="15"/>
    </row>
    <row r="306" spans="1:7" s="52" customFormat="1" x14ac:dyDescent="0.2">
      <c r="A306" s="25"/>
      <c r="B306" s="25"/>
      <c r="C306" s="51"/>
      <c r="D306" s="2"/>
      <c r="E306" s="15"/>
      <c r="F306" s="15"/>
      <c r="G306" s="15"/>
    </row>
    <row r="307" spans="1:7" s="52" customFormat="1" x14ac:dyDescent="0.2">
      <c r="A307" s="25"/>
      <c r="B307" s="25"/>
      <c r="C307" s="51"/>
      <c r="D307" s="2"/>
      <c r="E307" s="15"/>
      <c r="F307" s="15"/>
      <c r="G307" s="15"/>
    </row>
    <row r="308" spans="1:7" s="52" customFormat="1" x14ac:dyDescent="0.2">
      <c r="A308" s="25"/>
      <c r="B308" s="25"/>
      <c r="C308" s="51"/>
      <c r="D308" s="2"/>
      <c r="E308" s="15"/>
      <c r="F308" s="15"/>
      <c r="G308" s="15"/>
    </row>
    <row r="309" spans="1:7" s="52" customFormat="1" x14ac:dyDescent="0.2">
      <c r="A309" s="25"/>
      <c r="B309" s="25"/>
      <c r="C309" s="51"/>
      <c r="D309" s="2"/>
      <c r="E309" s="15"/>
      <c r="F309" s="15"/>
      <c r="G309" s="15"/>
    </row>
    <row r="310" spans="1:7" s="52" customFormat="1" x14ac:dyDescent="0.2">
      <c r="A310" s="25"/>
      <c r="B310" s="25"/>
      <c r="C310" s="51"/>
      <c r="D310" s="2"/>
      <c r="E310" s="15"/>
      <c r="F310" s="15"/>
      <c r="G310" s="15"/>
    </row>
    <row r="311" spans="1:7" s="52" customFormat="1" x14ac:dyDescent="0.2">
      <c r="A311" s="25"/>
      <c r="B311" s="25"/>
      <c r="C311" s="51"/>
      <c r="D311" s="2"/>
      <c r="E311" s="15"/>
      <c r="F311" s="15"/>
      <c r="G311" s="15"/>
    </row>
    <row r="312" spans="1:7" s="52" customFormat="1" x14ac:dyDescent="0.2">
      <c r="A312" s="25"/>
      <c r="B312" s="25"/>
      <c r="C312" s="51"/>
      <c r="D312" s="2"/>
      <c r="E312" s="15"/>
      <c r="F312" s="15"/>
      <c r="G312" s="15"/>
    </row>
    <row r="313" spans="1:7" s="52" customFormat="1" x14ac:dyDescent="0.2">
      <c r="A313" s="25"/>
      <c r="B313" s="25"/>
      <c r="C313" s="51"/>
      <c r="D313" s="2"/>
      <c r="E313" s="15"/>
      <c r="F313" s="15"/>
      <c r="G313" s="15"/>
    </row>
    <row r="314" spans="1:7" s="52" customFormat="1" x14ac:dyDescent="0.2">
      <c r="A314" s="25"/>
      <c r="B314" s="25"/>
      <c r="C314" s="51"/>
      <c r="D314" s="2"/>
      <c r="E314" s="15"/>
      <c r="F314" s="15"/>
      <c r="G314" s="15"/>
    </row>
    <row r="315" spans="1:7" s="52" customFormat="1" x14ac:dyDescent="0.2">
      <c r="A315" s="25"/>
      <c r="B315" s="25"/>
      <c r="C315" s="51"/>
      <c r="D315" s="2"/>
      <c r="E315" s="15"/>
      <c r="F315" s="15"/>
      <c r="G315" s="15"/>
    </row>
    <row r="316" spans="1:7" s="52" customFormat="1" x14ac:dyDescent="0.2">
      <c r="A316" s="25"/>
      <c r="B316" s="25"/>
      <c r="C316" s="51"/>
      <c r="D316" s="2"/>
      <c r="E316" s="15"/>
      <c r="F316" s="15"/>
      <c r="G316" s="15"/>
    </row>
    <row r="317" spans="1:7" s="52" customFormat="1" x14ac:dyDescent="0.2">
      <c r="A317" s="25"/>
      <c r="B317" s="25"/>
      <c r="C317" s="51"/>
      <c r="D317" s="2"/>
      <c r="E317" s="15"/>
      <c r="F317" s="15"/>
      <c r="G317" s="15"/>
    </row>
    <row r="318" spans="1:7" s="52" customFormat="1" x14ac:dyDescent="0.2">
      <c r="A318" s="25"/>
      <c r="B318" s="25"/>
      <c r="C318" s="51"/>
      <c r="D318" s="2"/>
      <c r="E318" s="15"/>
      <c r="F318" s="15"/>
      <c r="G318" s="15"/>
    </row>
    <row r="319" spans="1:7" s="52" customFormat="1" x14ac:dyDescent="0.2">
      <c r="A319" s="25"/>
      <c r="B319" s="25"/>
      <c r="C319" s="51"/>
      <c r="D319" s="2"/>
      <c r="E319" s="15"/>
      <c r="F319" s="15"/>
      <c r="G319" s="15"/>
    </row>
    <row r="320" spans="1:7" s="52" customFormat="1" x14ac:dyDescent="0.2">
      <c r="A320" s="25"/>
      <c r="B320" s="25"/>
      <c r="C320" s="51"/>
      <c r="D320" s="2"/>
      <c r="E320" s="15"/>
      <c r="F320" s="15"/>
      <c r="G320" s="15"/>
    </row>
    <row r="321" spans="1:7" s="52" customFormat="1" x14ac:dyDescent="0.2">
      <c r="A321" s="25"/>
      <c r="B321" s="25"/>
      <c r="C321" s="51"/>
      <c r="D321" s="2"/>
      <c r="E321" s="15"/>
      <c r="F321" s="15"/>
      <c r="G321" s="15"/>
    </row>
    <row r="322" spans="1:7" s="52" customFormat="1" x14ac:dyDescent="0.2">
      <c r="A322" s="25"/>
      <c r="B322" s="25"/>
      <c r="C322" s="51"/>
      <c r="D322" s="2"/>
      <c r="E322" s="15"/>
      <c r="F322" s="15"/>
      <c r="G322" s="15"/>
    </row>
    <row r="323" spans="1:7" s="52" customFormat="1" x14ac:dyDescent="0.2">
      <c r="A323" s="25"/>
      <c r="B323" s="25"/>
      <c r="C323" s="51"/>
      <c r="D323" s="2"/>
      <c r="E323" s="15"/>
      <c r="F323" s="15"/>
      <c r="G323" s="15"/>
    </row>
    <row r="324" spans="1:7" s="52" customFormat="1" x14ac:dyDescent="0.2">
      <c r="A324" s="25"/>
      <c r="B324" s="25"/>
      <c r="C324" s="51"/>
      <c r="D324" s="2"/>
      <c r="E324" s="15"/>
      <c r="F324" s="15"/>
      <c r="G324" s="15"/>
    </row>
    <row r="325" spans="1:7" s="52" customFormat="1" x14ac:dyDescent="0.2">
      <c r="A325" s="25"/>
      <c r="B325" s="25"/>
      <c r="C325" s="51"/>
      <c r="D325" s="2"/>
      <c r="E325" s="15"/>
      <c r="F325" s="15"/>
      <c r="G325" s="15"/>
    </row>
    <row r="326" spans="1:7" s="52" customFormat="1" x14ac:dyDescent="0.2">
      <c r="A326" s="25"/>
      <c r="B326" s="25"/>
      <c r="C326" s="51"/>
      <c r="D326" s="2"/>
      <c r="E326" s="15"/>
      <c r="F326" s="15"/>
      <c r="G326" s="15"/>
    </row>
    <row r="327" spans="1:7" s="52" customFormat="1" x14ac:dyDescent="0.2">
      <c r="A327" s="25"/>
      <c r="B327" s="25"/>
      <c r="C327" s="51"/>
      <c r="D327" s="2"/>
      <c r="E327" s="15"/>
      <c r="F327" s="15"/>
      <c r="G327" s="15"/>
    </row>
    <row r="328" spans="1:7" s="52" customFormat="1" x14ac:dyDescent="0.2">
      <c r="A328" s="25"/>
      <c r="B328" s="25"/>
      <c r="C328" s="51"/>
      <c r="D328" s="2"/>
      <c r="E328" s="15"/>
      <c r="F328" s="15"/>
      <c r="G328" s="15"/>
    </row>
    <row r="329" spans="1:7" s="52" customFormat="1" x14ac:dyDescent="0.2">
      <c r="A329" s="25"/>
      <c r="B329" s="25"/>
      <c r="C329" s="51"/>
      <c r="D329" s="2"/>
      <c r="E329" s="15"/>
      <c r="F329" s="15"/>
      <c r="G329" s="15"/>
    </row>
    <row r="330" spans="1:7" s="52" customFormat="1" x14ac:dyDescent="0.2">
      <c r="A330" s="25"/>
      <c r="B330" s="25"/>
      <c r="C330" s="51"/>
      <c r="D330" s="2"/>
      <c r="E330" s="15"/>
      <c r="F330" s="15"/>
      <c r="G330" s="15"/>
    </row>
    <row r="331" spans="1:7" s="52" customFormat="1" x14ac:dyDescent="0.2">
      <c r="A331" s="25"/>
      <c r="B331" s="25"/>
      <c r="C331" s="51"/>
      <c r="D331" s="2"/>
      <c r="E331" s="15"/>
      <c r="F331" s="15"/>
      <c r="G331" s="15"/>
    </row>
    <row r="332" spans="1:7" s="52" customFormat="1" x14ac:dyDescent="0.2">
      <c r="A332" s="25"/>
      <c r="B332" s="25"/>
      <c r="C332" s="51"/>
      <c r="D332" s="2"/>
      <c r="E332" s="15"/>
      <c r="F332" s="15"/>
      <c r="G332" s="15"/>
    </row>
    <row r="333" spans="1:7" s="52" customFormat="1" x14ac:dyDescent="0.2">
      <c r="A333" s="25"/>
      <c r="B333" s="25"/>
      <c r="C333" s="51"/>
      <c r="D333" s="2"/>
      <c r="E333" s="15"/>
      <c r="F333" s="15"/>
      <c r="G333" s="15"/>
    </row>
    <row r="334" spans="1:7" s="52" customFormat="1" x14ac:dyDescent="0.2">
      <c r="A334" s="25"/>
      <c r="B334" s="25"/>
      <c r="C334" s="51"/>
      <c r="D334" s="2"/>
      <c r="E334" s="15"/>
      <c r="F334" s="15"/>
      <c r="G334" s="15"/>
    </row>
    <row r="335" spans="1:7" s="52" customFormat="1" x14ac:dyDescent="0.2">
      <c r="A335" s="25"/>
      <c r="B335" s="25"/>
      <c r="C335" s="51"/>
      <c r="D335" s="2"/>
      <c r="E335" s="15"/>
      <c r="F335" s="15"/>
      <c r="G335" s="15"/>
    </row>
    <row r="336" spans="1:7" s="52" customFormat="1" x14ac:dyDescent="0.2">
      <c r="A336" s="25"/>
      <c r="B336" s="25"/>
      <c r="C336" s="51"/>
      <c r="D336" s="2"/>
      <c r="E336" s="15"/>
      <c r="F336" s="15"/>
      <c r="G336" s="15"/>
    </row>
    <row r="337" spans="1:7" s="52" customFormat="1" x14ac:dyDescent="0.2">
      <c r="A337" s="25"/>
      <c r="B337" s="25"/>
      <c r="C337" s="51"/>
      <c r="D337" s="2"/>
      <c r="E337" s="15"/>
      <c r="F337" s="15"/>
      <c r="G337" s="15"/>
    </row>
    <row r="338" spans="1:7" s="52" customFormat="1" x14ac:dyDescent="0.2">
      <c r="A338" s="25"/>
      <c r="B338" s="25"/>
      <c r="C338" s="51"/>
      <c r="D338" s="2"/>
      <c r="E338" s="15"/>
      <c r="F338" s="15"/>
      <c r="G338" s="15"/>
    </row>
    <row r="339" spans="1:7" s="52" customFormat="1" x14ac:dyDescent="0.2">
      <c r="A339" s="25"/>
      <c r="B339" s="25"/>
      <c r="C339" s="51"/>
      <c r="D339" s="2"/>
      <c r="E339" s="15"/>
      <c r="F339" s="15"/>
      <c r="G339" s="15"/>
    </row>
    <row r="340" spans="1:7" s="52" customFormat="1" x14ac:dyDescent="0.2">
      <c r="A340" s="25"/>
      <c r="B340" s="25"/>
      <c r="C340" s="51"/>
      <c r="D340" s="2"/>
      <c r="E340" s="15"/>
      <c r="F340" s="15"/>
      <c r="G340" s="15"/>
    </row>
    <row r="341" spans="1:7" s="52" customFormat="1" x14ac:dyDescent="0.2">
      <c r="A341" s="25"/>
      <c r="B341" s="25"/>
      <c r="C341" s="51"/>
      <c r="D341" s="2"/>
      <c r="E341" s="15"/>
      <c r="F341" s="15"/>
      <c r="G341" s="15"/>
    </row>
    <row r="342" spans="1:7" s="52" customFormat="1" x14ac:dyDescent="0.2">
      <c r="A342" s="25"/>
      <c r="B342" s="25"/>
      <c r="C342" s="51"/>
      <c r="D342" s="2"/>
      <c r="E342" s="15"/>
      <c r="F342" s="15"/>
      <c r="G342" s="15"/>
    </row>
    <row r="343" spans="1:7" s="52" customFormat="1" x14ac:dyDescent="0.2">
      <c r="A343" s="25"/>
      <c r="B343" s="25"/>
      <c r="C343" s="51"/>
      <c r="D343" s="2"/>
      <c r="E343" s="15"/>
      <c r="F343" s="15"/>
      <c r="G343" s="15"/>
    </row>
    <row r="344" spans="1:7" s="52" customFormat="1" x14ac:dyDescent="0.2">
      <c r="A344" s="25"/>
      <c r="B344" s="25"/>
      <c r="C344" s="51"/>
      <c r="D344" s="2"/>
      <c r="E344" s="15"/>
      <c r="F344" s="15"/>
      <c r="G344" s="15"/>
    </row>
    <row r="345" spans="1:7" s="52" customFormat="1" x14ac:dyDescent="0.2">
      <c r="A345" s="25"/>
      <c r="B345" s="25"/>
      <c r="C345" s="51"/>
      <c r="D345" s="2"/>
      <c r="E345" s="15"/>
      <c r="F345" s="15"/>
      <c r="G345" s="15"/>
    </row>
    <row r="346" spans="1:7" s="52" customFormat="1" x14ac:dyDescent="0.2">
      <c r="A346" s="25"/>
      <c r="B346" s="25"/>
      <c r="C346" s="51"/>
      <c r="D346" s="2"/>
      <c r="E346" s="15"/>
      <c r="F346" s="15"/>
      <c r="G346" s="15"/>
    </row>
    <row r="347" spans="1:7" s="52" customFormat="1" x14ac:dyDescent="0.2">
      <c r="A347" s="25"/>
      <c r="B347" s="25"/>
      <c r="C347" s="51"/>
      <c r="D347" s="2"/>
      <c r="E347" s="15"/>
      <c r="F347" s="15"/>
      <c r="G347" s="15"/>
    </row>
    <row r="348" spans="1:7" s="52" customFormat="1" x14ac:dyDescent="0.2">
      <c r="A348" s="25"/>
      <c r="B348" s="25"/>
      <c r="C348" s="51"/>
      <c r="D348" s="2"/>
      <c r="E348" s="15"/>
      <c r="F348" s="15"/>
      <c r="G348" s="15"/>
    </row>
    <row r="349" spans="1:7" s="52" customFormat="1" x14ac:dyDescent="0.2">
      <c r="A349" s="25"/>
      <c r="B349" s="25"/>
      <c r="C349" s="51"/>
      <c r="D349" s="2"/>
      <c r="E349" s="15"/>
      <c r="F349" s="15"/>
      <c r="G349" s="15"/>
    </row>
    <row r="350" spans="1:7" s="52" customFormat="1" x14ac:dyDescent="0.2">
      <c r="A350" s="25"/>
      <c r="B350" s="25"/>
      <c r="C350" s="51"/>
      <c r="D350" s="2"/>
      <c r="E350" s="15"/>
      <c r="F350" s="15"/>
      <c r="G350" s="15"/>
    </row>
    <row r="351" spans="1:7" s="52" customFormat="1" x14ac:dyDescent="0.2">
      <c r="A351" s="25"/>
      <c r="B351" s="25"/>
      <c r="C351" s="51"/>
      <c r="D351" s="2"/>
      <c r="E351" s="15"/>
      <c r="F351" s="15"/>
      <c r="G351" s="15"/>
    </row>
    <row r="352" spans="1:7" s="52" customFormat="1" x14ac:dyDescent="0.2">
      <c r="A352" s="25"/>
      <c r="B352" s="25"/>
      <c r="C352" s="51"/>
      <c r="D352" s="2"/>
      <c r="E352" s="15"/>
      <c r="F352" s="15"/>
      <c r="G352" s="15"/>
    </row>
    <row r="353" spans="1:7" s="52" customFormat="1" x14ac:dyDescent="0.2">
      <c r="A353" s="25"/>
      <c r="B353" s="25"/>
      <c r="C353" s="51"/>
      <c r="D353" s="2"/>
      <c r="E353" s="15"/>
      <c r="F353" s="15"/>
      <c r="G353" s="15"/>
    </row>
    <row r="354" spans="1:7" s="52" customFormat="1" x14ac:dyDescent="0.2">
      <c r="A354" s="25"/>
      <c r="B354" s="25"/>
      <c r="C354" s="51"/>
      <c r="D354" s="2"/>
      <c r="E354" s="15"/>
      <c r="F354" s="15"/>
      <c r="G354" s="15"/>
    </row>
    <row r="355" spans="1:7" s="52" customFormat="1" x14ac:dyDescent="0.2">
      <c r="A355" s="25"/>
      <c r="B355" s="25"/>
      <c r="C355" s="51"/>
      <c r="D355" s="2"/>
      <c r="E355" s="15"/>
      <c r="F355" s="15"/>
      <c r="G355" s="15"/>
    </row>
    <row r="356" spans="1:7" s="52" customFormat="1" x14ac:dyDescent="0.2">
      <c r="A356" s="25"/>
      <c r="B356" s="25"/>
      <c r="C356" s="51"/>
      <c r="D356" s="2"/>
      <c r="E356" s="15"/>
      <c r="F356" s="15"/>
      <c r="G356" s="15"/>
    </row>
    <row r="357" spans="1:7" s="52" customFormat="1" x14ac:dyDescent="0.2">
      <c r="A357" s="25"/>
      <c r="B357" s="25"/>
      <c r="C357" s="51"/>
      <c r="D357" s="2"/>
      <c r="E357" s="15"/>
      <c r="F357" s="15"/>
      <c r="G357" s="15"/>
    </row>
    <row r="358" spans="1:7" s="52" customFormat="1" x14ac:dyDescent="0.2">
      <c r="A358" s="25"/>
      <c r="B358" s="25"/>
      <c r="C358" s="51"/>
      <c r="D358" s="2"/>
      <c r="E358" s="15"/>
      <c r="F358" s="15"/>
      <c r="G358" s="15"/>
    </row>
    <row r="359" spans="1:7" s="52" customFormat="1" x14ac:dyDescent="0.2">
      <c r="A359" s="25"/>
      <c r="B359" s="25"/>
      <c r="C359" s="51"/>
      <c r="D359" s="2"/>
      <c r="E359" s="15"/>
      <c r="F359" s="15"/>
      <c r="G359" s="15"/>
    </row>
    <row r="360" spans="1:7" s="52" customFormat="1" x14ac:dyDescent="0.2">
      <c r="A360" s="25"/>
      <c r="B360" s="25"/>
      <c r="C360" s="51"/>
      <c r="D360" s="2"/>
      <c r="E360" s="15"/>
      <c r="F360" s="15"/>
      <c r="G360" s="15"/>
    </row>
    <row r="361" spans="1:7" s="52" customFormat="1" x14ac:dyDescent="0.2">
      <c r="A361" s="25"/>
      <c r="B361" s="25"/>
      <c r="C361" s="51"/>
      <c r="D361" s="2"/>
      <c r="E361" s="15"/>
      <c r="F361" s="15"/>
      <c r="G361" s="15"/>
    </row>
    <row r="362" spans="1:7" s="52" customFormat="1" x14ac:dyDescent="0.2">
      <c r="A362" s="25"/>
      <c r="B362" s="25"/>
      <c r="C362" s="51"/>
      <c r="D362" s="2"/>
      <c r="E362" s="15"/>
      <c r="F362" s="15"/>
      <c r="G362" s="15"/>
    </row>
    <row r="363" spans="1:7" s="52" customFormat="1" x14ac:dyDescent="0.2">
      <c r="A363" s="25"/>
      <c r="B363" s="25"/>
      <c r="C363" s="51"/>
      <c r="D363" s="2"/>
      <c r="E363" s="15"/>
      <c r="F363" s="15"/>
      <c r="G363" s="15"/>
    </row>
    <row r="364" spans="1:7" s="52" customFormat="1" x14ac:dyDescent="0.2">
      <c r="A364" s="25"/>
      <c r="B364" s="25"/>
      <c r="C364" s="51"/>
      <c r="D364" s="2"/>
      <c r="E364" s="15"/>
      <c r="F364" s="15"/>
      <c r="G364" s="15"/>
    </row>
    <row r="365" spans="1:7" s="52" customFormat="1" x14ac:dyDescent="0.2">
      <c r="A365" s="25"/>
      <c r="B365" s="25"/>
      <c r="C365" s="51"/>
      <c r="D365" s="2"/>
      <c r="E365" s="15"/>
      <c r="F365" s="15"/>
      <c r="G365" s="15"/>
    </row>
    <row r="366" spans="1:7" s="52" customFormat="1" x14ac:dyDescent="0.2">
      <c r="A366" s="25"/>
      <c r="B366" s="25"/>
      <c r="C366" s="51"/>
      <c r="D366" s="2"/>
      <c r="E366" s="15"/>
      <c r="F366" s="15"/>
      <c r="G366" s="15"/>
    </row>
    <row r="367" spans="1:7" s="52" customFormat="1" x14ac:dyDescent="0.2">
      <c r="A367" s="25"/>
      <c r="B367" s="25"/>
      <c r="C367" s="51"/>
      <c r="D367" s="2"/>
      <c r="E367" s="15"/>
      <c r="F367" s="15"/>
      <c r="G367" s="15"/>
    </row>
    <row r="368" spans="1:7" s="52" customFormat="1" x14ac:dyDescent="0.2">
      <c r="A368" s="25"/>
      <c r="B368" s="25"/>
      <c r="C368" s="51"/>
      <c r="D368" s="2"/>
      <c r="E368" s="15"/>
      <c r="F368" s="15"/>
      <c r="G368" s="15"/>
    </row>
    <row r="369" spans="1:7" s="52" customFormat="1" x14ac:dyDescent="0.2">
      <c r="A369" s="25"/>
      <c r="B369" s="25"/>
      <c r="C369" s="51"/>
      <c r="D369" s="2"/>
      <c r="E369" s="15"/>
      <c r="F369" s="15"/>
      <c r="G369" s="15"/>
    </row>
    <row r="370" spans="1:7" s="52" customFormat="1" x14ac:dyDescent="0.2">
      <c r="A370" s="25"/>
      <c r="B370" s="25"/>
      <c r="C370" s="51"/>
      <c r="D370" s="2"/>
      <c r="E370" s="15"/>
      <c r="F370" s="15"/>
      <c r="G370" s="15"/>
    </row>
    <row r="371" spans="1:7" s="52" customFormat="1" x14ac:dyDescent="0.2">
      <c r="A371" s="25"/>
      <c r="B371" s="25"/>
      <c r="C371" s="51"/>
      <c r="D371" s="2"/>
      <c r="E371" s="15"/>
      <c r="F371" s="15"/>
      <c r="G371" s="15"/>
    </row>
    <row r="372" spans="1:7" s="52" customFormat="1" x14ac:dyDescent="0.2">
      <c r="A372" s="25"/>
      <c r="B372" s="25"/>
      <c r="C372" s="51"/>
      <c r="D372" s="2"/>
      <c r="E372" s="15"/>
      <c r="F372" s="15"/>
      <c r="G372" s="15"/>
    </row>
    <row r="373" spans="1:7" s="52" customFormat="1" x14ac:dyDescent="0.2">
      <c r="A373" s="25"/>
      <c r="B373" s="25"/>
      <c r="C373" s="51"/>
      <c r="D373" s="2"/>
      <c r="E373" s="15"/>
      <c r="F373" s="15"/>
      <c r="G373" s="15"/>
    </row>
    <row r="374" spans="1:7" s="52" customFormat="1" x14ac:dyDescent="0.2">
      <c r="A374" s="25"/>
      <c r="B374" s="25"/>
      <c r="C374" s="51"/>
      <c r="D374" s="2"/>
      <c r="E374" s="15"/>
      <c r="F374" s="15"/>
      <c r="G374" s="15"/>
    </row>
    <row r="375" spans="1:7" s="52" customFormat="1" x14ac:dyDescent="0.2">
      <c r="A375" s="25"/>
      <c r="B375" s="25"/>
      <c r="C375" s="51"/>
      <c r="D375" s="2"/>
      <c r="E375" s="15"/>
      <c r="F375" s="15"/>
      <c r="G375" s="15"/>
    </row>
    <row r="376" spans="1:7" s="52" customFormat="1" x14ac:dyDescent="0.2">
      <c r="A376" s="25"/>
      <c r="B376" s="25"/>
      <c r="C376" s="51"/>
      <c r="D376" s="2"/>
      <c r="E376" s="15"/>
      <c r="F376" s="15"/>
      <c r="G376" s="15"/>
    </row>
    <row r="377" spans="1:7" s="52" customFormat="1" x14ac:dyDescent="0.2">
      <c r="A377" s="25"/>
      <c r="B377" s="25"/>
      <c r="C377" s="51"/>
      <c r="D377" s="2"/>
      <c r="E377" s="15"/>
      <c r="F377" s="15"/>
      <c r="G377" s="15"/>
    </row>
    <row r="378" spans="1:7" s="52" customFormat="1" x14ac:dyDescent="0.2">
      <c r="A378" s="25"/>
      <c r="B378" s="25"/>
      <c r="C378" s="51"/>
      <c r="D378" s="2"/>
      <c r="E378" s="15"/>
      <c r="F378" s="15"/>
      <c r="G378" s="15"/>
    </row>
    <row r="379" spans="1:7" s="52" customFormat="1" x14ac:dyDescent="0.2">
      <c r="A379" s="25"/>
      <c r="B379" s="25"/>
      <c r="C379" s="51"/>
      <c r="D379" s="2"/>
      <c r="E379" s="15"/>
      <c r="F379" s="15"/>
      <c r="G379" s="15"/>
    </row>
    <row r="380" spans="1:7" s="52" customFormat="1" x14ac:dyDescent="0.2">
      <c r="A380" s="25"/>
      <c r="B380" s="25"/>
      <c r="C380" s="51"/>
      <c r="D380" s="2"/>
      <c r="E380" s="15"/>
      <c r="F380" s="15"/>
      <c r="G380" s="15"/>
    </row>
    <row r="381" spans="1:7" s="52" customFormat="1" x14ac:dyDescent="0.2">
      <c r="A381" s="25"/>
      <c r="B381" s="25"/>
      <c r="C381" s="51"/>
      <c r="D381" s="2"/>
      <c r="E381" s="15"/>
      <c r="F381" s="15"/>
      <c r="G381" s="15"/>
    </row>
    <row r="382" spans="1:7" s="52" customFormat="1" x14ac:dyDescent="0.2">
      <c r="A382" s="25"/>
      <c r="B382" s="25"/>
      <c r="C382" s="51"/>
      <c r="D382" s="2"/>
      <c r="E382" s="15"/>
      <c r="F382" s="15"/>
      <c r="G382" s="15"/>
    </row>
    <row r="383" spans="1:7" s="52" customFormat="1" x14ac:dyDescent="0.2">
      <c r="A383" s="25"/>
      <c r="B383" s="25"/>
      <c r="C383" s="51"/>
      <c r="D383" s="2"/>
      <c r="E383" s="15"/>
      <c r="F383" s="15"/>
      <c r="G383" s="15"/>
    </row>
    <row r="384" spans="1:7" s="52" customFormat="1" x14ac:dyDescent="0.2">
      <c r="A384" s="25"/>
      <c r="B384" s="25"/>
      <c r="C384" s="51"/>
      <c r="D384" s="2"/>
      <c r="E384" s="15"/>
      <c r="F384" s="15"/>
      <c r="G384" s="15"/>
    </row>
    <row r="385" spans="1:7" s="52" customFormat="1" x14ac:dyDescent="0.2">
      <c r="A385" s="25"/>
      <c r="B385" s="25"/>
      <c r="C385" s="51"/>
      <c r="D385" s="2"/>
      <c r="E385" s="15"/>
      <c r="F385" s="15"/>
      <c r="G385" s="15"/>
    </row>
    <row r="386" spans="1:7" s="52" customFormat="1" x14ac:dyDescent="0.2">
      <c r="A386" s="25"/>
      <c r="B386" s="25"/>
      <c r="C386" s="51"/>
      <c r="D386" s="2"/>
      <c r="E386" s="15"/>
      <c r="F386" s="15"/>
      <c r="G386" s="15"/>
    </row>
    <row r="387" spans="1:7" s="52" customFormat="1" x14ac:dyDescent="0.2">
      <c r="A387" s="25"/>
      <c r="B387" s="25"/>
      <c r="C387" s="51"/>
      <c r="D387" s="2"/>
      <c r="E387" s="15"/>
      <c r="F387" s="15"/>
      <c r="G387" s="15"/>
    </row>
    <row r="388" spans="1:7" s="52" customFormat="1" x14ac:dyDescent="0.2">
      <c r="A388" s="25"/>
      <c r="B388" s="25"/>
      <c r="C388" s="51"/>
      <c r="D388" s="2"/>
      <c r="E388" s="15"/>
      <c r="F388" s="15"/>
      <c r="G388" s="15"/>
    </row>
    <row r="389" spans="1:7" s="52" customFormat="1" x14ac:dyDescent="0.2">
      <c r="A389" s="25"/>
      <c r="B389" s="25"/>
      <c r="C389" s="51"/>
      <c r="D389" s="2"/>
      <c r="E389" s="15"/>
      <c r="F389" s="15"/>
      <c r="G389" s="15"/>
    </row>
    <row r="390" spans="1:7" s="52" customFormat="1" x14ac:dyDescent="0.2">
      <c r="A390" s="25"/>
      <c r="B390" s="25"/>
      <c r="C390" s="51"/>
      <c r="D390" s="2"/>
      <c r="E390" s="15"/>
      <c r="F390" s="15"/>
      <c r="G390" s="15"/>
    </row>
    <row r="391" spans="1:7" s="52" customFormat="1" x14ac:dyDescent="0.2">
      <c r="A391" s="25"/>
      <c r="B391" s="25"/>
      <c r="C391" s="51"/>
      <c r="D391" s="2"/>
      <c r="E391" s="15"/>
      <c r="F391" s="15"/>
      <c r="G391" s="15"/>
    </row>
    <row r="392" spans="1:7" s="52" customFormat="1" x14ac:dyDescent="0.2">
      <c r="A392" s="25"/>
      <c r="B392" s="25"/>
      <c r="C392" s="51"/>
      <c r="D392" s="2"/>
      <c r="E392" s="15"/>
      <c r="F392" s="15"/>
      <c r="G392" s="15"/>
    </row>
    <row r="393" spans="1:7" s="52" customFormat="1" x14ac:dyDescent="0.2">
      <c r="A393" s="25"/>
      <c r="B393" s="25"/>
      <c r="C393" s="51"/>
      <c r="D393" s="2"/>
      <c r="E393" s="15"/>
      <c r="F393" s="15"/>
      <c r="G393" s="15"/>
    </row>
    <row r="394" spans="1:7" s="52" customFormat="1" x14ac:dyDescent="0.2">
      <c r="A394" s="25"/>
      <c r="B394" s="25"/>
      <c r="C394" s="51"/>
      <c r="D394" s="2"/>
      <c r="E394" s="15"/>
      <c r="F394" s="15"/>
      <c r="G394" s="15"/>
    </row>
    <row r="395" spans="1:7" s="52" customFormat="1" x14ac:dyDescent="0.2">
      <c r="A395" s="25"/>
      <c r="B395" s="25"/>
      <c r="C395" s="51"/>
      <c r="D395" s="2"/>
      <c r="E395" s="15"/>
      <c r="F395" s="15"/>
      <c r="G395" s="15"/>
    </row>
    <row r="396" spans="1:7" s="52" customFormat="1" x14ac:dyDescent="0.2">
      <c r="A396" s="25"/>
      <c r="B396" s="25"/>
      <c r="C396" s="51"/>
      <c r="D396" s="2"/>
      <c r="E396" s="15"/>
      <c r="F396" s="15"/>
      <c r="G396" s="15"/>
    </row>
    <row r="397" spans="1:7" s="52" customFormat="1" x14ac:dyDescent="0.2">
      <c r="A397" s="25"/>
      <c r="B397" s="25"/>
      <c r="C397" s="51"/>
      <c r="D397" s="2"/>
      <c r="E397" s="15"/>
      <c r="F397" s="15"/>
      <c r="G397" s="15"/>
    </row>
    <row r="398" spans="1:7" s="52" customFormat="1" x14ac:dyDescent="0.2">
      <c r="A398" s="25"/>
      <c r="B398" s="25"/>
      <c r="C398" s="51"/>
      <c r="D398" s="2"/>
      <c r="E398" s="15"/>
      <c r="F398" s="15"/>
      <c r="G398" s="15"/>
    </row>
    <row r="399" spans="1:7" s="52" customFormat="1" x14ac:dyDescent="0.2">
      <c r="A399" s="25"/>
      <c r="B399" s="25"/>
      <c r="C399" s="51"/>
      <c r="D399" s="2"/>
      <c r="E399" s="15"/>
      <c r="F399" s="15"/>
      <c r="G399" s="15"/>
    </row>
    <row r="400" spans="1:7" s="52" customFormat="1" x14ac:dyDescent="0.2">
      <c r="A400" s="25"/>
      <c r="B400" s="25"/>
      <c r="C400" s="51"/>
      <c r="D400" s="2"/>
      <c r="E400" s="15"/>
      <c r="F400" s="15"/>
      <c r="G400" s="15"/>
    </row>
    <row r="401" spans="1:7" s="52" customFormat="1" x14ac:dyDescent="0.2">
      <c r="A401" s="25"/>
      <c r="B401" s="25"/>
      <c r="C401" s="51"/>
      <c r="D401" s="2"/>
      <c r="E401" s="15"/>
      <c r="F401" s="15"/>
      <c r="G401" s="15"/>
    </row>
    <row r="402" spans="1:7" s="52" customFormat="1" x14ac:dyDescent="0.2">
      <c r="A402" s="25"/>
      <c r="B402" s="25"/>
      <c r="C402" s="51"/>
      <c r="D402" s="2"/>
      <c r="E402" s="15"/>
      <c r="F402" s="15"/>
      <c r="G402" s="15"/>
    </row>
    <row r="403" spans="1:7" s="52" customFormat="1" x14ac:dyDescent="0.2">
      <c r="A403" s="25"/>
      <c r="B403" s="25"/>
      <c r="C403" s="51"/>
      <c r="D403" s="2"/>
      <c r="E403" s="15"/>
      <c r="F403" s="15"/>
      <c r="G403" s="15"/>
    </row>
    <row r="404" spans="1:7" s="52" customFormat="1" x14ac:dyDescent="0.2">
      <c r="A404" s="25"/>
      <c r="B404" s="25"/>
      <c r="C404" s="51"/>
      <c r="D404" s="2"/>
      <c r="E404" s="15"/>
      <c r="F404" s="15"/>
      <c r="G404" s="15"/>
    </row>
    <row r="405" spans="1:7" s="52" customFormat="1" x14ac:dyDescent="0.2">
      <c r="A405" s="25"/>
      <c r="B405" s="25"/>
      <c r="C405" s="51"/>
      <c r="D405" s="2"/>
      <c r="E405" s="15"/>
      <c r="F405" s="15"/>
      <c r="G405" s="15"/>
    </row>
    <row r="406" spans="1:7" s="52" customFormat="1" x14ac:dyDescent="0.2">
      <c r="A406" s="25"/>
      <c r="B406" s="25"/>
      <c r="C406" s="51"/>
      <c r="D406" s="2"/>
      <c r="E406" s="15"/>
      <c r="F406" s="15"/>
      <c r="G406" s="15"/>
    </row>
    <row r="407" spans="1:7" s="52" customFormat="1" x14ac:dyDescent="0.2">
      <c r="A407" s="25"/>
      <c r="B407" s="25"/>
      <c r="C407" s="51"/>
      <c r="D407" s="2"/>
      <c r="E407" s="15"/>
      <c r="F407" s="15"/>
      <c r="G407" s="15"/>
    </row>
    <row r="408" spans="1:7" s="52" customFormat="1" x14ac:dyDescent="0.2">
      <c r="A408" s="25"/>
      <c r="B408" s="25"/>
      <c r="C408" s="51"/>
      <c r="D408" s="2"/>
      <c r="E408" s="15"/>
      <c r="F408" s="15"/>
      <c r="G408" s="15"/>
    </row>
    <row r="409" spans="1:7" s="52" customFormat="1" x14ac:dyDescent="0.2">
      <c r="A409" s="25"/>
      <c r="B409" s="25"/>
      <c r="C409" s="51"/>
      <c r="D409" s="2"/>
      <c r="E409" s="15"/>
      <c r="F409" s="15"/>
      <c r="G409" s="15"/>
    </row>
    <row r="410" spans="1:7" s="52" customFormat="1" x14ac:dyDescent="0.2">
      <c r="A410" s="25"/>
      <c r="B410" s="25"/>
      <c r="C410" s="51"/>
      <c r="D410" s="2"/>
      <c r="E410" s="15"/>
      <c r="F410" s="15"/>
      <c r="G410" s="15"/>
    </row>
    <row r="411" spans="1:7" s="52" customFormat="1" x14ac:dyDescent="0.2">
      <c r="A411" s="25"/>
      <c r="B411" s="25"/>
      <c r="C411" s="51"/>
      <c r="D411" s="2"/>
      <c r="E411" s="15"/>
      <c r="F411" s="15"/>
      <c r="G411" s="15"/>
    </row>
    <row r="412" spans="1:7" s="52" customFormat="1" x14ac:dyDescent="0.2">
      <c r="A412" s="25"/>
      <c r="B412" s="25"/>
      <c r="C412" s="51"/>
      <c r="D412" s="2"/>
      <c r="E412" s="15"/>
      <c r="F412" s="15"/>
      <c r="G412" s="15"/>
    </row>
    <row r="413" spans="1:7" s="52" customFormat="1" x14ac:dyDescent="0.2">
      <c r="A413" s="25"/>
      <c r="B413" s="25"/>
      <c r="C413" s="51"/>
      <c r="D413" s="2"/>
      <c r="E413" s="15"/>
      <c r="F413" s="15"/>
      <c r="G413" s="15"/>
    </row>
    <row r="414" spans="1:7" s="52" customFormat="1" x14ac:dyDescent="0.2">
      <c r="A414" s="25"/>
      <c r="B414" s="25"/>
      <c r="C414" s="51"/>
      <c r="D414" s="2"/>
      <c r="E414" s="15"/>
      <c r="F414" s="15"/>
      <c r="G414" s="15"/>
    </row>
    <row r="415" spans="1:7" s="52" customFormat="1" x14ac:dyDescent="0.2">
      <c r="A415" s="25"/>
      <c r="B415" s="25"/>
      <c r="C415" s="51"/>
      <c r="D415" s="2"/>
      <c r="E415" s="15"/>
      <c r="F415" s="15"/>
      <c r="G415" s="15"/>
    </row>
    <row r="416" spans="1:7" s="52" customFormat="1" x14ac:dyDescent="0.2">
      <c r="A416" s="25"/>
      <c r="B416" s="25"/>
      <c r="C416" s="51"/>
      <c r="D416" s="2"/>
      <c r="E416" s="15"/>
      <c r="F416" s="15"/>
      <c r="G416" s="15"/>
    </row>
    <row r="417" spans="1:7" s="52" customFormat="1" x14ac:dyDescent="0.2">
      <c r="A417" s="25"/>
      <c r="B417" s="25"/>
      <c r="C417" s="51"/>
      <c r="D417" s="2"/>
      <c r="E417" s="15"/>
      <c r="F417" s="15"/>
      <c r="G417" s="15"/>
    </row>
    <row r="418" spans="1:7" s="52" customFormat="1" x14ac:dyDescent="0.2">
      <c r="A418" s="25"/>
      <c r="B418" s="25"/>
      <c r="C418" s="51"/>
      <c r="D418" s="2"/>
      <c r="E418" s="15"/>
      <c r="F418" s="15"/>
      <c r="G418" s="15"/>
    </row>
    <row r="419" spans="1:7" s="52" customFormat="1" x14ac:dyDescent="0.2">
      <c r="A419" s="25"/>
      <c r="B419" s="25"/>
      <c r="C419" s="51"/>
      <c r="D419" s="2"/>
      <c r="E419" s="15"/>
      <c r="F419" s="15"/>
      <c r="G419" s="15"/>
    </row>
    <row r="420" spans="1:7" s="52" customFormat="1" x14ac:dyDescent="0.2">
      <c r="A420" s="25"/>
      <c r="B420" s="25"/>
      <c r="C420" s="51"/>
      <c r="D420" s="2"/>
      <c r="E420" s="15"/>
      <c r="F420" s="15"/>
      <c r="G420" s="15"/>
    </row>
    <row r="421" spans="1:7" s="52" customFormat="1" x14ac:dyDescent="0.2">
      <c r="A421" s="25"/>
      <c r="B421" s="25"/>
      <c r="C421" s="51"/>
      <c r="D421" s="2"/>
      <c r="E421" s="15"/>
      <c r="F421" s="15"/>
      <c r="G421" s="15"/>
    </row>
    <row r="422" spans="1:7" s="52" customFormat="1" x14ac:dyDescent="0.2">
      <c r="A422" s="25"/>
      <c r="B422" s="25"/>
      <c r="C422" s="51"/>
      <c r="D422" s="2"/>
      <c r="E422" s="15"/>
      <c r="F422" s="15"/>
      <c r="G422" s="15"/>
    </row>
    <row r="423" spans="1:7" s="52" customFormat="1" x14ac:dyDescent="0.2">
      <c r="A423" s="25"/>
      <c r="B423" s="25"/>
      <c r="C423" s="51"/>
      <c r="D423" s="2"/>
      <c r="E423" s="15"/>
      <c r="F423" s="15"/>
      <c r="G423" s="15"/>
    </row>
    <row r="424" spans="1:7" s="52" customFormat="1" x14ac:dyDescent="0.2">
      <c r="A424" s="25"/>
      <c r="B424" s="25"/>
      <c r="C424" s="51"/>
      <c r="D424" s="2"/>
      <c r="E424" s="15"/>
      <c r="F424" s="15"/>
      <c r="G424" s="15"/>
    </row>
    <row r="425" spans="1:7" s="52" customFormat="1" x14ac:dyDescent="0.2">
      <c r="A425" s="25"/>
      <c r="B425" s="25"/>
      <c r="C425" s="51"/>
      <c r="D425" s="2"/>
      <c r="E425" s="15"/>
      <c r="F425" s="15"/>
      <c r="G425" s="15"/>
    </row>
    <row r="426" spans="1:7" s="52" customFormat="1" x14ac:dyDescent="0.2">
      <c r="A426" s="25"/>
      <c r="B426" s="25"/>
      <c r="C426" s="51"/>
      <c r="D426" s="2"/>
      <c r="E426" s="15"/>
      <c r="F426" s="15"/>
      <c r="G426" s="15"/>
    </row>
    <row r="427" spans="1:7" s="52" customFormat="1" x14ac:dyDescent="0.2">
      <c r="A427" s="25"/>
      <c r="B427" s="25"/>
      <c r="C427" s="51"/>
      <c r="D427" s="2"/>
      <c r="E427" s="15"/>
      <c r="F427" s="15"/>
      <c r="G427" s="15"/>
    </row>
    <row r="428" spans="1:7" s="52" customFormat="1" x14ac:dyDescent="0.2">
      <c r="A428" s="25"/>
      <c r="B428" s="25"/>
      <c r="C428" s="51"/>
      <c r="D428" s="2"/>
      <c r="E428" s="15"/>
      <c r="F428" s="15"/>
      <c r="G428" s="15"/>
    </row>
    <row r="429" spans="1:7" s="52" customFormat="1" x14ac:dyDescent="0.2">
      <c r="A429" s="25"/>
      <c r="B429" s="25"/>
      <c r="C429" s="51"/>
      <c r="D429" s="2"/>
      <c r="E429" s="15"/>
      <c r="F429" s="15"/>
      <c r="G429" s="15"/>
    </row>
    <row r="430" spans="1:7" s="52" customFormat="1" x14ac:dyDescent="0.2">
      <c r="A430" s="25"/>
      <c r="B430" s="25"/>
      <c r="C430" s="51"/>
      <c r="D430" s="2"/>
      <c r="E430" s="15"/>
      <c r="F430" s="15"/>
      <c r="G430" s="15"/>
    </row>
    <row r="431" spans="1:7" s="52" customFormat="1" x14ac:dyDescent="0.2">
      <c r="A431" s="25"/>
      <c r="B431" s="25"/>
      <c r="C431" s="51"/>
      <c r="D431" s="2"/>
      <c r="E431" s="15"/>
      <c r="F431" s="15"/>
      <c r="G431" s="15"/>
    </row>
    <row r="432" spans="1:7" s="52" customFormat="1" x14ac:dyDescent="0.2">
      <c r="A432" s="25"/>
      <c r="B432" s="25"/>
      <c r="C432" s="51"/>
      <c r="D432" s="2"/>
      <c r="E432" s="15"/>
      <c r="F432" s="15"/>
      <c r="G432" s="15"/>
    </row>
    <row r="433" spans="1:7" s="52" customFormat="1" x14ac:dyDescent="0.2">
      <c r="A433" s="25"/>
      <c r="B433" s="25"/>
      <c r="C433" s="51"/>
      <c r="D433" s="2"/>
      <c r="E433" s="15"/>
      <c r="F433" s="15"/>
      <c r="G433" s="15"/>
    </row>
    <row r="434" spans="1:7" s="52" customFormat="1" x14ac:dyDescent="0.2">
      <c r="A434" s="25"/>
      <c r="B434" s="25"/>
      <c r="C434" s="51"/>
      <c r="D434" s="2"/>
      <c r="E434" s="15"/>
      <c r="F434" s="15"/>
      <c r="G434" s="15"/>
    </row>
    <row r="435" spans="1:7" s="52" customFormat="1" x14ac:dyDescent="0.2">
      <c r="A435" s="25"/>
      <c r="B435" s="25"/>
      <c r="C435" s="51"/>
      <c r="D435" s="2"/>
      <c r="E435" s="15"/>
      <c r="F435" s="15"/>
      <c r="G435" s="15"/>
    </row>
    <row r="436" spans="1:7" s="52" customFormat="1" x14ac:dyDescent="0.2">
      <c r="A436" s="25"/>
      <c r="B436" s="25"/>
      <c r="C436" s="51"/>
      <c r="D436" s="2"/>
      <c r="E436" s="15"/>
      <c r="F436" s="15"/>
      <c r="G436" s="15"/>
    </row>
    <row r="437" spans="1:7" s="52" customFormat="1" x14ac:dyDescent="0.2">
      <c r="A437" s="25"/>
      <c r="B437" s="25"/>
      <c r="C437" s="51"/>
      <c r="D437" s="2"/>
      <c r="E437" s="15"/>
      <c r="F437" s="15"/>
      <c r="G437" s="15"/>
    </row>
    <row r="438" spans="1:7" s="52" customFormat="1" x14ac:dyDescent="0.2">
      <c r="A438" s="25"/>
      <c r="B438" s="25"/>
      <c r="C438" s="51"/>
      <c r="D438" s="2"/>
      <c r="E438" s="15"/>
      <c r="F438" s="15"/>
      <c r="G438" s="15"/>
    </row>
    <row r="439" spans="1:7" s="52" customFormat="1" x14ac:dyDescent="0.2">
      <c r="A439" s="25"/>
      <c r="B439" s="25"/>
      <c r="C439" s="51"/>
      <c r="D439" s="2"/>
      <c r="E439" s="15"/>
      <c r="F439" s="15"/>
      <c r="G439" s="15"/>
    </row>
    <row r="440" spans="1:7" s="52" customFormat="1" x14ac:dyDescent="0.2">
      <c r="A440" s="25"/>
      <c r="B440" s="25"/>
      <c r="C440" s="51"/>
      <c r="D440" s="2"/>
      <c r="E440" s="15"/>
      <c r="F440" s="15"/>
      <c r="G440" s="15"/>
    </row>
    <row r="441" spans="1:7" s="52" customFormat="1" x14ac:dyDescent="0.2">
      <c r="A441" s="25"/>
      <c r="B441" s="25"/>
      <c r="C441" s="51"/>
      <c r="D441" s="2"/>
      <c r="E441" s="15"/>
      <c r="F441" s="15"/>
      <c r="G441" s="15"/>
    </row>
    <row r="442" spans="1:7" s="52" customFormat="1" x14ac:dyDescent="0.2">
      <c r="A442" s="25"/>
      <c r="B442" s="25"/>
      <c r="C442" s="51"/>
      <c r="D442" s="2"/>
      <c r="E442" s="15"/>
      <c r="F442" s="15"/>
      <c r="G442" s="15"/>
    </row>
    <row r="443" spans="1:7" s="52" customFormat="1" x14ac:dyDescent="0.2">
      <c r="A443" s="25"/>
      <c r="B443" s="25"/>
      <c r="C443" s="51"/>
      <c r="D443" s="2"/>
      <c r="E443" s="15"/>
      <c r="F443" s="15"/>
      <c r="G443" s="15"/>
    </row>
    <row r="444" spans="1:7" s="52" customFormat="1" x14ac:dyDescent="0.2">
      <c r="A444" s="25"/>
      <c r="B444" s="25"/>
      <c r="C444" s="51"/>
      <c r="D444" s="2"/>
      <c r="E444" s="15"/>
      <c r="F444" s="15"/>
      <c r="G444" s="15"/>
    </row>
    <row r="445" spans="1:7" s="52" customFormat="1" x14ac:dyDescent="0.2">
      <c r="A445" s="25"/>
      <c r="B445" s="25"/>
      <c r="C445" s="51"/>
      <c r="D445" s="2"/>
      <c r="E445" s="15"/>
      <c r="F445" s="15"/>
      <c r="G445" s="15"/>
    </row>
    <row r="446" spans="1:7" s="52" customFormat="1" x14ac:dyDescent="0.2">
      <c r="A446" s="25"/>
      <c r="B446" s="25"/>
      <c r="C446" s="51"/>
      <c r="D446" s="2"/>
      <c r="E446" s="15"/>
      <c r="F446" s="15"/>
      <c r="G446" s="15"/>
    </row>
    <row r="447" spans="1:7" s="52" customFormat="1" x14ac:dyDescent="0.2">
      <c r="A447" s="25"/>
      <c r="B447" s="25"/>
      <c r="C447" s="51"/>
      <c r="D447" s="2"/>
      <c r="E447" s="15"/>
      <c r="F447" s="15"/>
      <c r="G447" s="15"/>
    </row>
    <row r="448" spans="1:7" s="52" customFormat="1" x14ac:dyDescent="0.2">
      <c r="A448" s="25"/>
      <c r="B448" s="25"/>
      <c r="C448" s="51"/>
      <c r="D448" s="2"/>
      <c r="E448" s="15"/>
      <c r="F448" s="15"/>
      <c r="G448" s="15"/>
    </row>
    <row r="449" spans="1:7" s="52" customFormat="1" x14ac:dyDescent="0.2">
      <c r="A449" s="25"/>
      <c r="B449" s="25"/>
      <c r="C449" s="51"/>
      <c r="D449" s="2"/>
      <c r="E449" s="15"/>
      <c r="F449" s="15"/>
      <c r="G449" s="15"/>
    </row>
    <row r="450" spans="1:7" s="52" customFormat="1" x14ac:dyDescent="0.2">
      <c r="A450" s="25"/>
      <c r="B450" s="25"/>
      <c r="C450" s="51"/>
      <c r="D450" s="2"/>
      <c r="E450" s="15"/>
      <c r="F450" s="15"/>
      <c r="G450" s="15"/>
    </row>
    <row r="451" spans="1:7" s="52" customFormat="1" x14ac:dyDescent="0.2">
      <c r="A451" s="25"/>
      <c r="B451" s="25"/>
      <c r="C451" s="51"/>
      <c r="D451" s="2"/>
      <c r="E451" s="15"/>
      <c r="F451" s="15"/>
      <c r="G451" s="15"/>
    </row>
    <row r="452" spans="1:7" s="52" customFormat="1" x14ac:dyDescent="0.2">
      <c r="A452" s="25"/>
      <c r="B452" s="25"/>
      <c r="C452" s="51"/>
      <c r="D452" s="2"/>
      <c r="E452" s="15"/>
      <c r="F452" s="15"/>
      <c r="G452" s="15"/>
    </row>
    <row r="453" spans="1:7" s="52" customFormat="1" x14ac:dyDescent="0.2">
      <c r="A453" s="25"/>
      <c r="B453" s="25"/>
      <c r="C453" s="51"/>
      <c r="D453" s="2"/>
      <c r="E453" s="15"/>
      <c r="F453" s="15"/>
      <c r="G453" s="15"/>
    </row>
    <row r="454" spans="1:7" s="52" customFormat="1" x14ac:dyDescent="0.2">
      <c r="A454" s="25"/>
      <c r="B454" s="25"/>
      <c r="C454" s="51"/>
      <c r="D454" s="2"/>
      <c r="E454" s="15"/>
      <c r="F454" s="15"/>
      <c r="G454" s="15"/>
    </row>
    <row r="455" spans="1:7" s="52" customFormat="1" x14ac:dyDescent="0.2">
      <c r="A455" s="25"/>
      <c r="B455" s="25"/>
      <c r="C455" s="51"/>
      <c r="D455" s="2"/>
      <c r="E455" s="15"/>
      <c r="F455" s="15"/>
      <c r="G455" s="15"/>
    </row>
    <row r="456" spans="1:7" s="52" customFormat="1" x14ac:dyDescent="0.2">
      <c r="A456" s="25"/>
      <c r="B456" s="25"/>
      <c r="C456" s="51"/>
      <c r="D456" s="2"/>
      <c r="E456" s="15"/>
      <c r="F456" s="15"/>
      <c r="G456" s="15"/>
    </row>
    <row r="457" spans="1:7" s="52" customFormat="1" x14ac:dyDescent="0.2">
      <c r="A457" s="25"/>
      <c r="B457" s="25"/>
      <c r="C457" s="51"/>
      <c r="D457" s="2"/>
      <c r="E457" s="15"/>
      <c r="F457" s="15"/>
      <c r="G457" s="15"/>
    </row>
    <row r="458" spans="1:7" s="52" customFormat="1" x14ac:dyDescent="0.2">
      <c r="A458" s="25"/>
      <c r="B458" s="25"/>
      <c r="C458" s="51"/>
      <c r="D458" s="2"/>
      <c r="E458" s="15"/>
      <c r="F458" s="15"/>
      <c r="G458" s="15"/>
    </row>
    <row r="459" spans="1:7" s="52" customFormat="1" x14ac:dyDescent="0.2">
      <c r="A459" s="25"/>
      <c r="B459" s="25"/>
      <c r="C459" s="51"/>
      <c r="D459" s="2"/>
      <c r="E459" s="15"/>
      <c r="F459" s="15"/>
      <c r="G459" s="15"/>
    </row>
    <row r="460" spans="1:7" s="52" customFormat="1" x14ac:dyDescent="0.2">
      <c r="A460" s="25"/>
      <c r="B460" s="25"/>
      <c r="C460" s="51"/>
      <c r="D460" s="2"/>
      <c r="E460" s="15"/>
      <c r="F460" s="15"/>
      <c r="G460" s="15"/>
    </row>
    <row r="461" spans="1:7" s="52" customFormat="1" x14ac:dyDescent="0.2">
      <c r="A461" s="25"/>
      <c r="B461" s="25"/>
      <c r="C461" s="51"/>
      <c r="D461" s="2"/>
      <c r="E461" s="15"/>
      <c r="F461" s="15"/>
      <c r="G461" s="15"/>
    </row>
    <row r="462" spans="1:7" s="52" customFormat="1" x14ac:dyDescent="0.2">
      <c r="A462" s="25"/>
      <c r="B462" s="25"/>
      <c r="C462" s="51"/>
      <c r="D462" s="2"/>
      <c r="E462" s="15"/>
      <c r="F462" s="15"/>
      <c r="G462" s="15"/>
    </row>
    <row r="463" spans="1:7" s="52" customFormat="1" x14ac:dyDescent="0.2">
      <c r="A463" s="25"/>
      <c r="B463" s="25"/>
      <c r="C463" s="51"/>
      <c r="D463" s="2"/>
      <c r="E463" s="15"/>
      <c r="F463" s="15"/>
      <c r="G463" s="15"/>
    </row>
    <row r="464" spans="1:7" s="52" customFormat="1" x14ac:dyDescent="0.2">
      <c r="A464" s="25"/>
      <c r="B464" s="25"/>
      <c r="C464" s="51"/>
      <c r="D464" s="2"/>
      <c r="E464" s="15"/>
      <c r="F464" s="15"/>
      <c r="G464" s="15"/>
    </row>
    <row r="465" spans="1:7" s="52" customFormat="1" x14ac:dyDescent="0.2">
      <c r="A465" s="25"/>
      <c r="B465" s="25"/>
      <c r="C465" s="51"/>
      <c r="D465" s="2"/>
      <c r="E465" s="15"/>
      <c r="F465" s="15"/>
      <c r="G465" s="15"/>
    </row>
    <row r="466" spans="1:7" s="52" customFormat="1" x14ac:dyDescent="0.2">
      <c r="A466" s="25"/>
      <c r="B466" s="25"/>
      <c r="C466" s="51"/>
      <c r="D466" s="2"/>
      <c r="E466" s="15"/>
      <c r="F466" s="15"/>
      <c r="G466" s="15"/>
    </row>
    <row r="467" spans="1:7" s="52" customFormat="1" x14ac:dyDescent="0.2">
      <c r="A467" s="25"/>
      <c r="B467" s="25"/>
      <c r="C467" s="51"/>
      <c r="D467" s="2"/>
      <c r="E467" s="15"/>
      <c r="F467" s="15"/>
      <c r="G467" s="15"/>
    </row>
    <row r="468" spans="1:7" s="52" customFormat="1" x14ac:dyDescent="0.2">
      <c r="A468" s="25"/>
      <c r="B468" s="25"/>
      <c r="C468" s="51"/>
      <c r="D468" s="2"/>
      <c r="E468" s="15"/>
      <c r="F468" s="15"/>
      <c r="G468" s="15"/>
    </row>
    <row r="469" spans="1:7" s="52" customFormat="1" x14ac:dyDescent="0.2">
      <c r="A469" s="25"/>
      <c r="B469" s="25"/>
      <c r="C469" s="51"/>
      <c r="D469" s="2"/>
      <c r="E469" s="15"/>
      <c r="F469" s="15"/>
      <c r="G469" s="15"/>
    </row>
    <row r="470" spans="1:7" s="52" customFormat="1" x14ac:dyDescent="0.2">
      <c r="A470" s="25"/>
      <c r="B470" s="25"/>
      <c r="C470" s="51"/>
      <c r="D470" s="2"/>
      <c r="E470" s="15"/>
      <c r="F470" s="15"/>
      <c r="G470" s="15"/>
    </row>
    <row r="471" spans="1:7" s="52" customFormat="1" x14ac:dyDescent="0.2">
      <c r="A471" s="25"/>
      <c r="B471" s="25"/>
      <c r="C471" s="51"/>
      <c r="D471" s="2"/>
      <c r="E471" s="15"/>
      <c r="F471" s="15"/>
      <c r="G471" s="15"/>
    </row>
    <row r="472" spans="1:7" s="52" customFormat="1" x14ac:dyDescent="0.2">
      <c r="A472" s="25"/>
      <c r="B472" s="25"/>
      <c r="C472" s="51"/>
      <c r="D472" s="2"/>
      <c r="E472" s="15"/>
      <c r="F472" s="15"/>
      <c r="G472" s="15"/>
    </row>
    <row r="473" spans="1:7" s="52" customFormat="1" x14ac:dyDescent="0.2">
      <c r="A473" s="25"/>
      <c r="B473" s="25"/>
      <c r="C473" s="51"/>
      <c r="D473" s="2"/>
      <c r="E473" s="15"/>
      <c r="F473" s="15"/>
      <c r="G473" s="15"/>
    </row>
    <row r="474" spans="1:7" s="52" customFormat="1" x14ac:dyDescent="0.2">
      <c r="A474" s="25"/>
      <c r="B474" s="25"/>
      <c r="C474" s="51"/>
      <c r="D474" s="2"/>
      <c r="E474" s="15"/>
      <c r="F474" s="15"/>
      <c r="G474" s="15"/>
    </row>
    <row r="475" spans="1:7" s="52" customFormat="1" x14ac:dyDescent="0.2">
      <c r="A475" s="25"/>
      <c r="B475" s="25"/>
      <c r="C475" s="51"/>
      <c r="D475" s="2"/>
      <c r="E475" s="15"/>
      <c r="F475" s="15"/>
      <c r="G475" s="15"/>
    </row>
    <row r="476" spans="1:7" s="52" customFormat="1" x14ac:dyDescent="0.2">
      <c r="A476" s="25"/>
      <c r="B476" s="25"/>
      <c r="C476" s="51"/>
      <c r="D476" s="2"/>
      <c r="E476" s="15"/>
      <c r="F476" s="15"/>
      <c r="G476" s="15"/>
    </row>
    <row r="477" spans="1:7" s="52" customFormat="1" x14ac:dyDescent="0.2">
      <c r="A477" s="25"/>
      <c r="B477" s="25"/>
      <c r="C477" s="51"/>
      <c r="D477" s="2"/>
      <c r="E477" s="15"/>
      <c r="F477" s="15"/>
      <c r="G477" s="15"/>
    </row>
    <row r="478" spans="1:7" s="52" customFormat="1" x14ac:dyDescent="0.2">
      <c r="A478" s="25"/>
      <c r="B478" s="25"/>
      <c r="C478" s="51"/>
      <c r="D478" s="2"/>
      <c r="E478" s="15"/>
      <c r="F478" s="15"/>
      <c r="G478" s="15"/>
    </row>
    <row r="479" spans="1:7" s="52" customFormat="1" x14ac:dyDescent="0.2">
      <c r="A479" s="25"/>
      <c r="B479" s="25"/>
      <c r="C479" s="51"/>
      <c r="D479" s="2"/>
      <c r="E479" s="15"/>
      <c r="F479" s="15"/>
      <c r="G479" s="15"/>
    </row>
    <row r="480" spans="1:7" s="52" customFormat="1" x14ac:dyDescent="0.2">
      <c r="A480" s="25"/>
      <c r="B480" s="25"/>
      <c r="C480" s="51"/>
      <c r="D480" s="2"/>
      <c r="E480" s="15"/>
      <c r="F480" s="15"/>
      <c r="G480" s="15"/>
    </row>
    <row r="481" spans="1:7" s="52" customFormat="1" x14ac:dyDescent="0.2">
      <c r="A481" s="25"/>
      <c r="B481" s="25"/>
      <c r="C481" s="51"/>
      <c r="D481" s="2"/>
      <c r="E481" s="15"/>
      <c r="F481" s="15"/>
      <c r="G481" s="15"/>
    </row>
    <row r="482" spans="1:7" s="52" customFormat="1" x14ac:dyDescent="0.2">
      <c r="A482" s="25"/>
      <c r="B482" s="25"/>
      <c r="C482" s="51"/>
      <c r="D482" s="2"/>
      <c r="E482" s="15"/>
      <c r="F482" s="15"/>
      <c r="G482" s="15"/>
    </row>
    <row r="483" spans="1:7" s="52" customFormat="1" x14ac:dyDescent="0.2">
      <c r="A483" s="25"/>
      <c r="B483" s="25"/>
      <c r="C483" s="51"/>
      <c r="D483" s="2"/>
      <c r="E483" s="15"/>
      <c r="F483" s="15"/>
      <c r="G483" s="15"/>
    </row>
    <row r="484" spans="1:7" s="52" customFormat="1" x14ac:dyDescent="0.2">
      <c r="A484" s="25"/>
      <c r="B484" s="25"/>
      <c r="C484" s="51"/>
      <c r="D484" s="2"/>
      <c r="E484" s="15"/>
      <c r="F484" s="15"/>
      <c r="G484" s="15"/>
    </row>
    <row r="485" spans="1:7" s="52" customFormat="1" x14ac:dyDescent="0.2">
      <c r="A485" s="25"/>
      <c r="B485" s="25"/>
      <c r="C485" s="51"/>
      <c r="D485" s="2"/>
      <c r="E485" s="15"/>
      <c r="F485" s="15"/>
      <c r="G485" s="15"/>
    </row>
    <row r="486" spans="1:7" s="52" customFormat="1" x14ac:dyDescent="0.2">
      <c r="A486" s="25"/>
      <c r="B486" s="25"/>
      <c r="C486" s="51"/>
      <c r="D486" s="2"/>
      <c r="E486" s="15"/>
      <c r="F486" s="15"/>
      <c r="G486" s="15"/>
    </row>
    <row r="487" spans="1:7" s="52" customFormat="1" x14ac:dyDescent="0.2">
      <c r="A487" s="25"/>
      <c r="B487" s="25"/>
      <c r="C487" s="51"/>
      <c r="D487" s="2"/>
      <c r="E487" s="15"/>
      <c r="F487" s="15"/>
      <c r="G487" s="15"/>
    </row>
    <row r="488" spans="1:7" s="52" customFormat="1" x14ac:dyDescent="0.2">
      <c r="A488" s="25"/>
      <c r="B488" s="25"/>
      <c r="C488" s="51"/>
      <c r="D488" s="2"/>
      <c r="E488" s="15"/>
      <c r="F488" s="15"/>
      <c r="G488" s="15"/>
    </row>
    <row r="489" spans="1:7" s="52" customFormat="1" x14ac:dyDescent="0.2">
      <c r="A489" s="25"/>
      <c r="B489" s="25"/>
      <c r="C489" s="51"/>
      <c r="D489" s="2"/>
      <c r="E489" s="15"/>
      <c r="F489" s="15"/>
      <c r="G489" s="15"/>
    </row>
    <row r="490" spans="1:7" s="52" customFormat="1" x14ac:dyDescent="0.2">
      <c r="A490" s="25"/>
      <c r="B490" s="25"/>
      <c r="C490" s="51"/>
      <c r="D490" s="2"/>
      <c r="E490" s="15"/>
      <c r="F490" s="15"/>
      <c r="G490" s="15"/>
    </row>
    <row r="491" spans="1:7" s="52" customFormat="1" x14ac:dyDescent="0.2">
      <c r="A491" s="25"/>
      <c r="B491" s="25"/>
      <c r="C491" s="51"/>
      <c r="D491" s="2"/>
      <c r="E491" s="15"/>
      <c r="F491" s="15"/>
      <c r="G491" s="15"/>
    </row>
    <row r="492" spans="1:7" s="52" customFormat="1" x14ac:dyDescent="0.2">
      <c r="A492" s="25"/>
      <c r="B492" s="25"/>
      <c r="C492" s="51"/>
      <c r="D492" s="2"/>
      <c r="E492" s="15"/>
      <c r="F492" s="15"/>
      <c r="G492" s="15"/>
    </row>
    <row r="493" spans="1:7" s="52" customFormat="1" x14ac:dyDescent="0.2">
      <c r="A493" s="25"/>
      <c r="B493" s="25"/>
      <c r="C493" s="51"/>
      <c r="D493" s="2"/>
      <c r="E493" s="15"/>
      <c r="F493" s="15"/>
      <c r="G493" s="15"/>
    </row>
    <row r="494" spans="1:7" s="52" customFormat="1" x14ac:dyDescent="0.2">
      <c r="A494" s="25"/>
      <c r="B494" s="25"/>
      <c r="C494" s="51"/>
      <c r="D494" s="2"/>
      <c r="E494" s="15"/>
      <c r="F494" s="15"/>
      <c r="G494" s="15"/>
    </row>
    <row r="495" spans="1:7" s="52" customFormat="1" x14ac:dyDescent="0.2">
      <c r="A495" s="25"/>
      <c r="B495" s="25"/>
      <c r="C495" s="51"/>
      <c r="D495" s="2"/>
      <c r="E495" s="15"/>
      <c r="F495" s="15"/>
      <c r="G495" s="15"/>
    </row>
    <row r="496" spans="1:7" s="52" customFormat="1" x14ac:dyDescent="0.2">
      <c r="A496" s="25"/>
      <c r="B496" s="25"/>
      <c r="C496" s="51"/>
      <c r="D496" s="2"/>
      <c r="E496" s="15"/>
      <c r="F496" s="15"/>
      <c r="G496" s="15"/>
    </row>
    <row r="497" spans="1:7" s="52" customFormat="1" x14ac:dyDescent="0.2">
      <c r="A497" s="25"/>
      <c r="B497" s="25"/>
      <c r="C497" s="51"/>
      <c r="D497" s="2"/>
      <c r="E497" s="15"/>
      <c r="F497" s="15"/>
      <c r="G497" s="15"/>
    </row>
    <row r="498" spans="1:7" s="52" customFormat="1" x14ac:dyDescent="0.2">
      <c r="A498" s="25"/>
      <c r="B498" s="25"/>
      <c r="C498" s="51"/>
      <c r="D498" s="2"/>
      <c r="E498" s="15"/>
      <c r="F498" s="15"/>
      <c r="G498" s="15"/>
    </row>
    <row r="499" spans="1:7" s="52" customFormat="1" x14ac:dyDescent="0.2">
      <c r="A499" s="25"/>
      <c r="B499" s="25"/>
      <c r="C499" s="51"/>
      <c r="D499" s="2"/>
      <c r="E499" s="15"/>
      <c r="F499" s="15"/>
      <c r="G499" s="15"/>
    </row>
    <row r="500" spans="1:7" s="52" customFormat="1" x14ac:dyDescent="0.2">
      <c r="A500" s="25"/>
      <c r="B500" s="25"/>
      <c r="C500" s="51"/>
      <c r="D500" s="2"/>
      <c r="E500" s="15"/>
      <c r="F500" s="15"/>
      <c r="G500" s="15"/>
    </row>
    <row r="501" spans="1:7" s="52" customFormat="1" x14ac:dyDescent="0.2">
      <c r="A501" s="25"/>
      <c r="B501" s="25"/>
      <c r="C501" s="51"/>
      <c r="D501" s="2"/>
      <c r="E501" s="15"/>
      <c r="F501" s="15"/>
      <c r="G501" s="15"/>
    </row>
    <row r="502" spans="1:7" s="52" customFormat="1" x14ac:dyDescent="0.2">
      <c r="A502" s="25"/>
      <c r="B502" s="25"/>
      <c r="C502" s="51"/>
      <c r="D502" s="2"/>
      <c r="E502" s="15"/>
      <c r="F502" s="15"/>
      <c r="G502" s="15"/>
    </row>
    <row r="503" spans="1:7" s="52" customFormat="1" x14ac:dyDescent="0.2">
      <c r="A503" s="25"/>
      <c r="B503" s="25"/>
      <c r="C503" s="51"/>
      <c r="D503" s="2"/>
      <c r="E503" s="15"/>
      <c r="F503" s="15"/>
      <c r="G503" s="15"/>
    </row>
    <row r="504" spans="1:7" s="52" customFormat="1" x14ac:dyDescent="0.2">
      <c r="A504" s="25"/>
      <c r="B504" s="25"/>
      <c r="C504" s="51"/>
      <c r="D504" s="2"/>
      <c r="E504" s="15"/>
      <c r="F504" s="15"/>
      <c r="G504" s="15"/>
    </row>
    <row r="505" spans="1:7" s="52" customFormat="1" x14ac:dyDescent="0.2">
      <c r="A505" s="25"/>
      <c r="B505" s="25"/>
      <c r="C505" s="51"/>
      <c r="D505" s="2"/>
      <c r="E505" s="15"/>
      <c r="F505" s="15"/>
      <c r="G505" s="15"/>
    </row>
    <row r="506" spans="1:7" s="52" customFormat="1" x14ac:dyDescent="0.2">
      <c r="A506" s="25"/>
      <c r="B506" s="25"/>
      <c r="C506" s="51"/>
      <c r="D506" s="2"/>
      <c r="E506" s="15"/>
      <c r="F506" s="15"/>
      <c r="G506" s="15"/>
    </row>
    <row r="507" spans="1:7" s="52" customFormat="1" x14ac:dyDescent="0.2">
      <c r="A507" s="25"/>
      <c r="B507" s="25"/>
      <c r="C507" s="51"/>
      <c r="D507" s="2"/>
      <c r="E507" s="15"/>
      <c r="F507" s="15"/>
      <c r="G507" s="15"/>
    </row>
    <row r="508" spans="1:7" s="52" customFormat="1" x14ac:dyDescent="0.2">
      <c r="A508" s="25"/>
      <c r="B508" s="25"/>
      <c r="C508" s="51"/>
      <c r="D508" s="2"/>
      <c r="E508" s="15"/>
      <c r="F508" s="15"/>
      <c r="G508" s="15"/>
    </row>
    <row r="509" spans="1:7" s="52" customFormat="1" x14ac:dyDescent="0.2">
      <c r="A509" s="25"/>
      <c r="B509" s="25"/>
      <c r="C509" s="51"/>
      <c r="D509" s="2"/>
      <c r="E509" s="15"/>
      <c r="F509" s="15"/>
      <c r="G509" s="15"/>
    </row>
    <row r="510" spans="1:7" s="52" customFormat="1" x14ac:dyDescent="0.2">
      <c r="A510" s="25"/>
      <c r="B510" s="25"/>
      <c r="C510" s="51"/>
      <c r="D510" s="2"/>
      <c r="E510" s="15"/>
      <c r="F510" s="15"/>
      <c r="G510" s="15"/>
    </row>
    <row r="511" spans="1:7" s="52" customFormat="1" x14ac:dyDescent="0.2">
      <c r="A511" s="25"/>
      <c r="B511" s="25"/>
      <c r="C511" s="51"/>
      <c r="D511" s="2"/>
      <c r="E511" s="15"/>
      <c r="F511" s="15"/>
      <c r="G511" s="15"/>
    </row>
    <row r="512" spans="1:7" s="52" customFormat="1" x14ac:dyDescent="0.2">
      <c r="A512" s="25"/>
      <c r="B512" s="25"/>
      <c r="C512" s="51"/>
      <c r="D512" s="2"/>
      <c r="E512" s="15"/>
      <c r="F512" s="15"/>
      <c r="G512" s="15"/>
    </row>
    <row r="513" spans="1:7" s="52" customFormat="1" x14ac:dyDescent="0.2">
      <c r="A513" s="25"/>
      <c r="B513" s="25"/>
      <c r="C513" s="51"/>
      <c r="D513" s="2"/>
      <c r="E513" s="15"/>
      <c r="F513" s="15"/>
      <c r="G513" s="15"/>
    </row>
    <row r="514" spans="1:7" s="52" customFormat="1" x14ac:dyDescent="0.2">
      <c r="A514" s="25"/>
      <c r="B514" s="25"/>
      <c r="C514" s="51"/>
      <c r="D514" s="2"/>
      <c r="E514" s="15"/>
      <c r="F514" s="15"/>
      <c r="G514" s="15"/>
    </row>
    <row r="515" spans="1:7" s="52" customFormat="1" x14ac:dyDescent="0.2">
      <c r="A515" s="25"/>
      <c r="B515" s="25"/>
      <c r="C515" s="51"/>
      <c r="D515" s="2"/>
      <c r="E515" s="15"/>
      <c r="F515" s="15"/>
      <c r="G515" s="15"/>
    </row>
    <row r="516" spans="1:7" s="52" customFormat="1" x14ac:dyDescent="0.2">
      <c r="A516" s="25"/>
      <c r="B516" s="25"/>
      <c r="C516" s="51"/>
      <c r="D516" s="2"/>
      <c r="E516" s="15"/>
      <c r="F516" s="15"/>
      <c r="G516" s="15"/>
    </row>
    <row r="517" spans="1:7" s="52" customFormat="1" x14ac:dyDescent="0.2">
      <c r="A517" s="25"/>
      <c r="B517" s="25"/>
      <c r="C517" s="51"/>
      <c r="D517" s="2"/>
      <c r="E517" s="15"/>
      <c r="F517" s="15"/>
      <c r="G517" s="15"/>
    </row>
    <row r="518" spans="1:7" s="52" customFormat="1" x14ac:dyDescent="0.2">
      <c r="A518" s="25"/>
      <c r="B518" s="25"/>
      <c r="C518" s="51"/>
      <c r="D518" s="2"/>
      <c r="E518" s="15"/>
      <c r="F518" s="15"/>
      <c r="G518" s="15"/>
    </row>
  </sheetData>
  <pageMargins left="0.31496062992125984" right="0.31496062992125984" top="0.43307086614173229" bottom="0.31496062992125984" header="0.31496062992125984" footer="0.31496062992125984"/>
  <pageSetup paperSize="9" scale="58" orientation="landscape" r:id="rId1"/>
  <rowBreaks count="1" manualBreakCount="1">
    <brk id="42" max="16383" man="1"/>
  </rowBreaks>
  <ignoredErrors>
    <ignoredError sqref="C44:C45 C34:C35"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AB2DF-0518-4536-B8B9-A75B4FF35F1C}">
  <sheetPr>
    <tabColor rgb="FF18646E"/>
  </sheetPr>
  <dimension ref="A4:I82"/>
  <sheetViews>
    <sheetView showGridLines="0" zoomScale="80" zoomScaleNormal="80" workbookViewId="0"/>
  </sheetViews>
  <sheetFormatPr defaultRowHeight="15" x14ac:dyDescent="0.25"/>
  <cols>
    <col min="1" max="1" width="48.28515625" customWidth="1"/>
    <col min="2" max="2" width="26.5703125" customWidth="1"/>
    <col min="3" max="3" width="10.140625" customWidth="1"/>
    <col min="4" max="8" width="18.7109375" customWidth="1"/>
    <col min="9" max="9" width="20.7109375" customWidth="1"/>
  </cols>
  <sheetData>
    <row r="4" spans="1:9" ht="15.75" thickBot="1" x14ac:dyDescent="0.3"/>
    <row r="5" spans="1:9" ht="23.25" x14ac:dyDescent="0.25">
      <c r="A5" s="413" t="s">
        <v>218</v>
      </c>
    </row>
    <row r="7" spans="1:9" ht="20.25" x14ac:dyDescent="0.25">
      <c r="A7" s="22" t="s">
        <v>210</v>
      </c>
    </row>
    <row r="8" spans="1:9" ht="15.75" thickBot="1" x14ac:dyDescent="0.3"/>
    <row r="9" spans="1:9" s="2" customFormat="1" ht="108.75" thickBot="1" x14ac:dyDescent="0.3">
      <c r="A9" s="402" t="s">
        <v>203</v>
      </c>
      <c r="B9" s="629" t="s">
        <v>204</v>
      </c>
      <c r="C9" s="672" t="s">
        <v>279</v>
      </c>
      <c r="D9" s="674" t="s">
        <v>222</v>
      </c>
      <c r="E9" s="674" t="s">
        <v>223</v>
      </c>
      <c r="F9" s="674" t="s">
        <v>224</v>
      </c>
      <c r="G9" s="674" t="s">
        <v>225</v>
      </c>
      <c r="H9" s="666" t="s">
        <v>226</v>
      </c>
      <c r="I9" s="560" t="s">
        <v>219</v>
      </c>
    </row>
    <row r="10" spans="1:9" s="2" customFormat="1" ht="14.25" x14ac:dyDescent="0.2">
      <c r="A10" s="414" t="s">
        <v>97</v>
      </c>
      <c r="B10" s="423" t="str">
        <f>'Assumptions input'!C50</f>
        <v>Band 5 Mid</v>
      </c>
      <c r="C10" s="673">
        <f>'Assumptions input'!D50</f>
        <v>28.378761025641026</v>
      </c>
      <c r="D10" s="675">
        <f>(('Assumptions input'!J$35-'Assumptions input'!J$24)+('Assumptions input'!K$35-'Assumptions input'!K$24))*'Assumptions input'!M50/60</f>
        <v>0</v>
      </c>
      <c r="E10" s="675">
        <f>('Assumptions input'!$L$35-'Assumptions input'!$L$24)*'Assumptions input'!N50/60</f>
        <v>0</v>
      </c>
      <c r="F10" s="675">
        <f>('Assumptions input'!$M$35-'Assumptions input'!$M$24)*'Assumptions input'!O50/60</f>
        <v>0</v>
      </c>
      <c r="G10" s="675">
        <f>('Assumptions input'!$N$35-'Assumptions input'!$N$24)*'Assumptions input'!P50/60</f>
        <v>0</v>
      </c>
      <c r="H10" s="667">
        <f>SUM(D10:G10)</f>
        <v>0</v>
      </c>
      <c r="I10" s="559">
        <f t="shared" ref="I10:I15" si="0">H10*C10</f>
        <v>0</v>
      </c>
    </row>
    <row r="11" spans="1:9" s="2" customFormat="1" ht="14.25" x14ac:dyDescent="0.2">
      <c r="A11" s="680" t="s">
        <v>98</v>
      </c>
      <c r="B11" s="682" t="str">
        <f>'Assumptions input'!C51</f>
        <v>Band 6 Bottom</v>
      </c>
      <c r="C11" s="671">
        <f>'Assumptions input'!D51</f>
        <v>32.855363076923076</v>
      </c>
      <c r="D11" s="676">
        <f>(('Assumptions input'!$J$35-'Assumptions input'!$J$24)+('Assumptions input'!$K$35-'Assumptions input'!$K$24))*'Assumptions input'!M51/60</f>
        <v>0</v>
      </c>
      <c r="E11" s="676">
        <f>('Assumptions input'!$L$35-'Assumptions input'!$L$24)*'Assumptions input'!N51/60</f>
        <v>0</v>
      </c>
      <c r="F11" s="676">
        <f>('Assumptions input'!$M$35-'Assumptions input'!$M$24)*'Assumptions input'!O51/60</f>
        <v>0</v>
      </c>
      <c r="G11" s="676">
        <f>('Assumptions input'!$N$35-'Assumptions input'!$N$24)*'Assumptions input'!P51/60</f>
        <v>0</v>
      </c>
      <c r="H11" s="668">
        <f t="shared" ref="H11:H15" si="1">SUM(D11:G11)</f>
        <v>0</v>
      </c>
      <c r="I11" s="425">
        <f t="shared" si="0"/>
        <v>0</v>
      </c>
    </row>
    <row r="12" spans="1:9" s="2" customFormat="1" ht="14.25" x14ac:dyDescent="0.2">
      <c r="A12" s="680" t="s">
        <v>99</v>
      </c>
      <c r="B12" s="682" t="str">
        <f>'Assumptions input'!C52</f>
        <v>Band 7 Mid</v>
      </c>
      <c r="C12" s="671">
        <f>'Assumptions input'!D52</f>
        <v>42.844238974358973</v>
      </c>
      <c r="D12" s="676">
        <f>(('Assumptions input'!$J$35-'Assumptions input'!$J$24)+('Assumptions input'!$K$35-'Assumptions input'!$K$24))*'Assumptions input'!M52/60</f>
        <v>0</v>
      </c>
      <c r="E12" s="676">
        <f>('Assumptions input'!$L$35-'Assumptions input'!$L$24)*'Assumptions input'!N52/60</f>
        <v>0</v>
      </c>
      <c r="F12" s="676">
        <f>('Assumptions input'!$M$35-'Assumptions input'!$M$24)*'Assumptions input'!O52/60</f>
        <v>0</v>
      </c>
      <c r="G12" s="676">
        <f>('Assumptions input'!$N$35-'Assumptions input'!$N$24)*'Assumptions input'!P52/60</f>
        <v>0</v>
      </c>
      <c r="H12" s="668">
        <f t="shared" si="1"/>
        <v>0</v>
      </c>
      <c r="I12" s="425">
        <f t="shared" si="0"/>
        <v>0</v>
      </c>
    </row>
    <row r="13" spans="1:9" s="2" customFormat="1" ht="14.25" x14ac:dyDescent="0.2">
      <c r="A13" s="680" t="s">
        <v>100</v>
      </c>
      <c r="B13" s="682" t="str">
        <f>'Assumptions input'!C53</f>
        <v>Band 8a Mid</v>
      </c>
      <c r="C13" s="671">
        <f>'Assumptions input'!D53</f>
        <v>49.922519999999999</v>
      </c>
      <c r="D13" s="676">
        <f>(('Assumptions input'!$J$35-'Assumptions input'!$J$24)+('Assumptions input'!$K$35-'Assumptions input'!$K$24))*'Assumptions input'!M53/60</f>
        <v>0</v>
      </c>
      <c r="E13" s="676">
        <f>('Assumptions input'!$L$35-'Assumptions input'!$L$24)*'Assumptions input'!N53/60</f>
        <v>0</v>
      </c>
      <c r="F13" s="676">
        <f>('Assumptions input'!$M$35-'Assumptions input'!$M$24)*'Assumptions input'!O53/60</f>
        <v>0</v>
      </c>
      <c r="G13" s="676">
        <f>('Assumptions input'!$N$35-'Assumptions input'!$N$24)*'Assumptions input'!P53/60</f>
        <v>0</v>
      </c>
      <c r="H13" s="668">
        <f t="shared" si="1"/>
        <v>0</v>
      </c>
      <c r="I13" s="425">
        <f t="shared" si="0"/>
        <v>0</v>
      </c>
    </row>
    <row r="14" spans="1:9" s="2" customFormat="1" ht="14.25" x14ac:dyDescent="0.2">
      <c r="A14" s="681" t="s">
        <v>44</v>
      </c>
      <c r="B14" s="682" t="str">
        <f>'Assumptions input'!C54</f>
        <v>CT3/CT4/ST3-3.5</v>
      </c>
      <c r="C14" s="671">
        <f>'Assumptions input'!D54</f>
        <v>50.357252899136988</v>
      </c>
      <c r="D14" s="676">
        <f>(('Assumptions input'!$J$35-'Assumptions input'!$J$24)+('Assumptions input'!$K$35-'Assumptions input'!$K$24))*'Assumptions input'!M54/60</f>
        <v>0</v>
      </c>
      <c r="E14" s="676">
        <f>('Assumptions input'!$L$35-'Assumptions input'!$L$24)*'Assumptions input'!N54/60</f>
        <v>0</v>
      </c>
      <c r="F14" s="676">
        <f>('Assumptions input'!$M$35-'Assumptions input'!$M$24)*'Assumptions input'!O54/60</f>
        <v>0</v>
      </c>
      <c r="G14" s="676">
        <f>('Assumptions input'!$N$35-'Assumptions input'!$N$24)*'Assumptions input'!P54/60</f>
        <v>0</v>
      </c>
      <c r="H14" s="668">
        <f t="shared" si="1"/>
        <v>0</v>
      </c>
      <c r="I14" s="425">
        <f t="shared" si="0"/>
        <v>0</v>
      </c>
    </row>
    <row r="15" spans="1:9" s="2" customFormat="1" thickBot="1" x14ac:dyDescent="0.25">
      <c r="A15" s="684" t="s">
        <v>44</v>
      </c>
      <c r="B15" s="683" t="str">
        <f>'Assumptions input'!C55</f>
        <v>Consultant mid</v>
      </c>
      <c r="C15" s="689">
        <f>'Assumptions input'!D55</f>
        <v>106.24707209302325</v>
      </c>
      <c r="D15" s="688">
        <f>(('Assumptions input'!$J$35-'Assumptions input'!$J$24)+('Assumptions input'!$K$35-'Assumptions input'!$K$24))*'Assumptions input'!M55/60</f>
        <v>0</v>
      </c>
      <c r="E15" s="676">
        <f>('Assumptions input'!$L$35-'Assumptions input'!$L$24)*'Assumptions input'!N55/60</f>
        <v>0</v>
      </c>
      <c r="F15" s="676">
        <f>('Assumptions input'!$M$35-'Assumptions input'!$M$24)*'Assumptions input'!O55/60</f>
        <v>0</v>
      </c>
      <c r="G15" s="676">
        <f>('Assumptions input'!$N$35-'Assumptions input'!$N$24)*'Assumptions input'!P55/60</f>
        <v>0</v>
      </c>
      <c r="H15" s="668">
        <f t="shared" si="1"/>
        <v>0</v>
      </c>
      <c r="I15" s="425">
        <f t="shared" si="0"/>
        <v>0</v>
      </c>
    </row>
    <row r="16" spans="1:9" s="2" customFormat="1" thickBot="1" x14ac:dyDescent="0.25">
      <c r="A16" s="408" t="s">
        <v>138</v>
      </c>
      <c r="B16" s="566"/>
      <c r="C16" s="556"/>
      <c r="D16" s="422">
        <f>SUM(D10:D15)</f>
        <v>0</v>
      </c>
      <c r="E16" s="409">
        <f t="shared" ref="E16:H16" si="2">SUM(E10:E15)</f>
        <v>0</v>
      </c>
      <c r="F16" s="409">
        <f t="shared" si="2"/>
        <v>0</v>
      </c>
      <c r="G16" s="409">
        <f t="shared" si="2"/>
        <v>0</v>
      </c>
      <c r="H16" s="669">
        <f t="shared" si="2"/>
        <v>0</v>
      </c>
      <c r="I16" s="410">
        <f>SUM(I10:I15)</f>
        <v>0</v>
      </c>
    </row>
    <row r="17" spans="1:9" s="2" customFormat="1" ht="14.25" x14ac:dyDescent="0.2"/>
    <row r="18" spans="1:9" s="2" customFormat="1" ht="20.25" x14ac:dyDescent="0.2">
      <c r="A18" s="169" t="s">
        <v>133</v>
      </c>
    </row>
    <row r="19" spans="1:9" s="2" customFormat="1" thickBot="1" x14ac:dyDescent="0.25"/>
    <row r="20" spans="1:9" s="2" customFormat="1" ht="108.75" thickBot="1" x14ac:dyDescent="0.3">
      <c r="A20" s="402" t="s">
        <v>203</v>
      </c>
      <c r="B20" s="494" t="s">
        <v>204</v>
      </c>
      <c r="C20" s="670" t="s">
        <v>279</v>
      </c>
      <c r="D20" s="674" t="s">
        <v>222</v>
      </c>
      <c r="E20" s="674" t="s">
        <v>223</v>
      </c>
      <c r="F20" s="674" t="s">
        <v>224</v>
      </c>
      <c r="G20" s="674" t="s">
        <v>225</v>
      </c>
      <c r="H20" s="674" t="s">
        <v>226</v>
      </c>
      <c r="I20" s="677" t="s">
        <v>219</v>
      </c>
    </row>
    <row r="21" spans="1:9" s="2" customFormat="1" ht="14.25" x14ac:dyDescent="0.2">
      <c r="A21" s="414" t="s">
        <v>97</v>
      </c>
      <c r="B21" s="423" t="str">
        <f>'Assumptions input'!C60</f>
        <v>Band 5 Mid</v>
      </c>
      <c r="C21" s="671">
        <f>'Assumptions input'!D60</f>
        <v>28.378761025641026</v>
      </c>
      <c r="D21" s="675">
        <f>(('Assumptions input'!$J$36-'Assumptions input'!$J$25)+('Assumptions input'!$K$36-'Assumptions input'!$K$25))*'Assumptions input'!M60/60</f>
        <v>0</v>
      </c>
      <c r="E21" s="675">
        <f>('Assumptions input'!$L$36-'Assumptions input'!$L$25)*'Assumptions input'!N60/60</f>
        <v>0</v>
      </c>
      <c r="F21" s="675">
        <f>('Assumptions input'!M$36-'Assumptions input'!M$25)*'Assumptions input'!O60/60</f>
        <v>0</v>
      </c>
      <c r="G21" s="675">
        <f>('Assumptions input'!N$36-'Assumptions input'!N$25)*'Assumptions input'!P60/60</f>
        <v>0</v>
      </c>
      <c r="H21" s="675">
        <f>SUM(D21:G21)</f>
        <v>0</v>
      </c>
      <c r="I21" s="443">
        <f t="shared" ref="I21:I26" si="3">H21*C21</f>
        <v>0</v>
      </c>
    </row>
    <row r="22" spans="1:9" s="2" customFormat="1" ht="14.25" x14ac:dyDescent="0.2">
      <c r="A22" s="420" t="s">
        <v>98</v>
      </c>
      <c r="B22" s="424" t="str">
        <f>'Assumptions input'!C61</f>
        <v>Band 6 Bottom</v>
      </c>
      <c r="C22" s="671">
        <f>'Assumptions input'!D61</f>
        <v>32.855363076923076</v>
      </c>
      <c r="D22" s="675">
        <f>(('Assumptions input'!$J$36-'Assumptions input'!$J$25)+('Assumptions input'!$K$36-'Assumptions input'!$K$25))*'Assumptions input'!M61/60</f>
        <v>0</v>
      </c>
      <c r="E22" s="675">
        <f>('Assumptions input'!$L$36-'Assumptions input'!$L$25)*'Assumptions input'!N61/60</f>
        <v>0</v>
      </c>
      <c r="F22" s="675">
        <f>('Assumptions input'!M$36-'Assumptions input'!M$25)*'Assumptions input'!O61/60</f>
        <v>0</v>
      </c>
      <c r="G22" s="675">
        <f>('Assumptions input'!N$36-'Assumptions input'!N$25)*'Assumptions input'!P61/60</f>
        <v>0</v>
      </c>
      <c r="H22" s="676">
        <f t="shared" ref="H22:H26" si="4">SUM(D22:G22)</f>
        <v>0</v>
      </c>
      <c r="I22" s="678">
        <f t="shared" si="3"/>
        <v>0</v>
      </c>
    </row>
    <row r="23" spans="1:9" s="2" customFormat="1" ht="14.25" x14ac:dyDescent="0.2">
      <c r="A23" s="420" t="s">
        <v>99</v>
      </c>
      <c r="B23" s="424" t="str">
        <f>'Assumptions input'!C62</f>
        <v>Band 7 Mid</v>
      </c>
      <c r="C23" s="671">
        <f>'Assumptions input'!D62</f>
        <v>42.844238974358973</v>
      </c>
      <c r="D23" s="675">
        <f>(('Assumptions input'!$J$36-'Assumptions input'!$J$25)+('Assumptions input'!$K$36-'Assumptions input'!$K$25))*'Assumptions input'!M62/60</f>
        <v>0</v>
      </c>
      <c r="E23" s="675">
        <f>('Assumptions input'!$L$36-'Assumptions input'!$L$25)*'Assumptions input'!N62/60</f>
        <v>0</v>
      </c>
      <c r="F23" s="675">
        <f>('Assumptions input'!M$36-'Assumptions input'!M$25)*'Assumptions input'!O62/60</f>
        <v>0</v>
      </c>
      <c r="G23" s="675">
        <f>('Assumptions input'!N$36-'Assumptions input'!N$25)*'Assumptions input'!P62/60</f>
        <v>0</v>
      </c>
      <c r="H23" s="676">
        <f t="shared" si="4"/>
        <v>0</v>
      </c>
      <c r="I23" s="678">
        <f t="shared" si="3"/>
        <v>0</v>
      </c>
    </row>
    <row r="24" spans="1:9" s="2" customFormat="1" ht="14.25" x14ac:dyDescent="0.2">
      <c r="A24" s="420" t="s">
        <v>100</v>
      </c>
      <c r="B24" s="424" t="str">
        <f>'Assumptions input'!C63</f>
        <v>Band 8a Mid</v>
      </c>
      <c r="C24" s="671">
        <f>'Assumptions input'!D63</f>
        <v>49.922519999999999</v>
      </c>
      <c r="D24" s="675">
        <f>(('Assumptions input'!$J$36-'Assumptions input'!$J$25)+('Assumptions input'!$K$36-'Assumptions input'!$K$25))*'Assumptions input'!M63/60</f>
        <v>0</v>
      </c>
      <c r="E24" s="675">
        <f>('Assumptions input'!$L$36-'Assumptions input'!$L$25)*'Assumptions input'!N63/60</f>
        <v>0</v>
      </c>
      <c r="F24" s="675">
        <f>('Assumptions input'!M$36-'Assumptions input'!M$25)*'Assumptions input'!O63/60</f>
        <v>0</v>
      </c>
      <c r="G24" s="675">
        <f>('Assumptions input'!N$36-'Assumptions input'!N$25)*'Assumptions input'!P63/60</f>
        <v>0</v>
      </c>
      <c r="H24" s="676">
        <f t="shared" si="4"/>
        <v>0</v>
      </c>
      <c r="I24" s="678">
        <f t="shared" si="3"/>
        <v>0</v>
      </c>
    </row>
    <row r="25" spans="1:9" s="2" customFormat="1" ht="14.25" x14ac:dyDescent="0.2">
      <c r="A25" s="421" t="s">
        <v>44</v>
      </c>
      <c r="B25" s="424" t="str">
        <f>'Assumptions input'!C64</f>
        <v>CT3/CT4/ST3-3.5</v>
      </c>
      <c r="C25" s="671">
        <f>'Assumptions input'!D64</f>
        <v>50.357252899136988</v>
      </c>
      <c r="D25" s="675">
        <f>(('Assumptions input'!$J$36-'Assumptions input'!$J$25)+('Assumptions input'!$K$36-'Assumptions input'!$K$25))*'Assumptions input'!M64/60</f>
        <v>0</v>
      </c>
      <c r="E25" s="675">
        <f>('Assumptions input'!$L$36-'Assumptions input'!$L$25)*'Assumptions input'!N64/60</f>
        <v>0</v>
      </c>
      <c r="F25" s="675">
        <f>('Assumptions input'!M$36-'Assumptions input'!M$25)*'Assumptions input'!O64/60</f>
        <v>0</v>
      </c>
      <c r="G25" s="675">
        <f>('Assumptions input'!N$36-'Assumptions input'!N$25)*'Assumptions input'!P64/60</f>
        <v>0</v>
      </c>
      <c r="H25" s="676">
        <f t="shared" si="4"/>
        <v>0</v>
      </c>
      <c r="I25" s="678">
        <f t="shared" si="3"/>
        <v>0</v>
      </c>
    </row>
    <row r="26" spans="1:9" s="2" customFormat="1" thickBot="1" x14ac:dyDescent="0.25">
      <c r="A26" s="684" t="s">
        <v>44</v>
      </c>
      <c r="B26" s="685" t="str">
        <f>'Assumptions input'!C65</f>
        <v>Consultant mid</v>
      </c>
      <c r="C26" s="686">
        <f>'Assumptions input'!D65</f>
        <v>106.24707209302325</v>
      </c>
      <c r="D26" s="675">
        <f>(('Assumptions input'!$J$36-'Assumptions input'!$J$25)+('Assumptions input'!$K$36-'Assumptions input'!$K$25))*'Assumptions input'!M65/60</f>
        <v>0</v>
      </c>
      <c r="E26" s="675">
        <f>('Assumptions input'!$L$36-'Assumptions input'!$L$25)*'Assumptions input'!N65/60</f>
        <v>0</v>
      </c>
      <c r="F26" s="675">
        <f>('Assumptions input'!M$36-'Assumptions input'!M$25)*'Assumptions input'!O65/60</f>
        <v>0</v>
      </c>
      <c r="G26" s="675">
        <f>('Assumptions input'!N$36-'Assumptions input'!N$25)*'Assumptions input'!P65/60</f>
        <v>0</v>
      </c>
      <c r="H26" s="676">
        <f t="shared" si="4"/>
        <v>0</v>
      </c>
      <c r="I26" s="678">
        <f t="shared" si="3"/>
        <v>0</v>
      </c>
    </row>
    <row r="27" spans="1:9" s="2" customFormat="1" thickBot="1" x14ac:dyDescent="0.25">
      <c r="A27" s="408" t="s">
        <v>138</v>
      </c>
      <c r="B27" s="690"/>
      <c r="C27" s="691"/>
      <c r="D27" s="409">
        <f>SUM(D21:D26)</f>
        <v>0</v>
      </c>
      <c r="E27" s="409">
        <f t="shared" ref="E27:G27" si="5">SUM(E21:E26)</f>
        <v>0</v>
      </c>
      <c r="F27" s="409">
        <f t="shared" si="5"/>
        <v>0</v>
      </c>
      <c r="G27" s="409">
        <f t="shared" si="5"/>
        <v>0</v>
      </c>
      <c r="H27" s="409">
        <f t="shared" ref="H27" si="6">SUM(H21:H26)</f>
        <v>0</v>
      </c>
      <c r="I27" s="679">
        <f>SUM(I21:I26)</f>
        <v>0</v>
      </c>
    </row>
    <row r="28" spans="1:9" s="2" customFormat="1" ht="14.25" x14ac:dyDescent="0.2"/>
    <row r="29" spans="1:9" s="2" customFormat="1" ht="20.25" x14ac:dyDescent="0.2">
      <c r="A29" s="169" t="s">
        <v>257</v>
      </c>
    </row>
    <row r="30" spans="1:9" s="2" customFormat="1" thickBot="1" x14ac:dyDescent="0.25"/>
    <row r="31" spans="1:9" s="2" customFormat="1" ht="108.75" thickBot="1" x14ac:dyDescent="0.3">
      <c r="A31" s="402" t="s">
        <v>203</v>
      </c>
      <c r="B31" s="494" t="s">
        <v>204</v>
      </c>
      <c r="C31" s="670" t="s">
        <v>279</v>
      </c>
      <c r="D31" s="674" t="s">
        <v>222</v>
      </c>
      <c r="E31" s="674" t="s">
        <v>223</v>
      </c>
      <c r="F31" s="674" t="s">
        <v>224</v>
      </c>
      <c r="G31" s="674" t="s">
        <v>225</v>
      </c>
      <c r="H31" s="674" t="s">
        <v>226</v>
      </c>
      <c r="I31" s="677" t="s">
        <v>219</v>
      </c>
    </row>
    <row r="32" spans="1:9" s="2" customFormat="1" ht="14.25" x14ac:dyDescent="0.2">
      <c r="A32" s="414" t="s">
        <v>97</v>
      </c>
      <c r="B32" s="423" t="str">
        <f>'Assumptions input'!C70</f>
        <v>Band 5 Mid</v>
      </c>
      <c r="C32" s="692">
        <f>'Assumptions input'!D70</f>
        <v>28.378761025641026</v>
      </c>
      <c r="D32" s="675">
        <f>(('Assumptions input'!$J$37-'Assumptions input'!$J$26)+('Assumptions input'!$K$37-'Assumptions input'!$K$26))*'Assumptions input'!M70/60</f>
        <v>0</v>
      </c>
      <c r="E32" s="675">
        <f>('Assumptions input'!L$37-'Assumptions input'!L$26)*'Assumptions input'!N70/60</f>
        <v>0</v>
      </c>
      <c r="F32" s="675">
        <f>('Assumptions input'!M$37-'Assumptions input'!M$26)*'Assumptions input'!O70/60</f>
        <v>0</v>
      </c>
      <c r="G32" s="675">
        <f>('Assumptions input'!N$37-'Assumptions input'!N$26)*'Assumptions input'!P70/60</f>
        <v>0</v>
      </c>
      <c r="H32" s="675">
        <f t="shared" ref="H32:H37" si="7">SUM(D32:G32)</f>
        <v>0</v>
      </c>
      <c r="I32" s="443">
        <f t="shared" ref="I32:I37" si="8">H32*C32</f>
        <v>0</v>
      </c>
    </row>
    <row r="33" spans="1:9" s="2" customFormat="1" ht="14.25" x14ac:dyDescent="0.2">
      <c r="A33" s="680" t="s">
        <v>98</v>
      </c>
      <c r="B33" s="682" t="str">
        <f>'Assumptions input'!C71</f>
        <v>Band 6 Bottom</v>
      </c>
      <c r="C33" s="692">
        <f>'Assumptions input'!D71</f>
        <v>32.855363076923076</v>
      </c>
      <c r="D33" s="675">
        <f>(('Assumptions input'!$J$37-'Assumptions input'!$J$26)+('Assumptions input'!$K$37-'Assumptions input'!$K$26))*'Assumptions input'!M71/60</f>
        <v>0</v>
      </c>
      <c r="E33" s="675">
        <f>('Assumptions input'!L$37-'Assumptions input'!L$26)*'Assumptions input'!N71/60</f>
        <v>0</v>
      </c>
      <c r="F33" s="675">
        <f>('Assumptions input'!M$37-'Assumptions input'!M$26)*'Assumptions input'!O71/60</f>
        <v>0</v>
      </c>
      <c r="G33" s="675">
        <f>('Assumptions input'!N$37-'Assumptions input'!N$26)*'Assumptions input'!P71/60</f>
        <v>0</v>
      </c>
      <c r="H33" s="675">
        <f t="shared" si="7"/>
        <v>0</v>
      </c>
      <c r="I33" s="678">
        <f t="shared" si="8"/>
        <v>0</v>
      </c>
    </row>
    <row r="34" spans="1:9" s="2" customFormat="1" ht="14.25" x14ac:dyDescent="0.2">
      <c r="A34" s="680" t="s">
        <v>99</v>
      </c>
      <c r="B34" s="682" t="str">
        <f>'Assumptions input'!C72</f>
        <v>Band 7 Mid</v>
      </c>
      <c r="C34" s="692">
        <f>'Assumptions input'!D72</f>
        <v>42.844238974358973</v>
      </c>
      <c r="D34" s="675">
        <f>(('Assumptions input'!$J$37-'Assumptions input'!$J$26)+('Assumptions input'!$K$37-'Assumptions input'!$K$26))*'Assumptions input'!M72/60</f>
        <v>0</v>
      </c>
      <c r="E34" s="675">
        <f>('Assumptions input'!L$37-'Assumptions input'!L$26)*'Assumptions input'!N72/60</f>
        <v>0</v>
      </c>
      <c r="F34" s="675">
        <f>('Assumptions input'!M$37-'Assumptions input'!M$26)*'Assumptions input'!O72/60</f>
        <v>0</v>
      </c>
      <c r="G34" s="675">
        <f>('Assumptions input'!N$37-'Assumptions input'!N$26)*'Assumptions input'!P72/60</f>
        <v>0</v>
      </c>
      <c r="H34" s="675">
        <f t="shared" si="7"/>
        <v>0</v>
      </c>
      <c r="I34" s="678">
        <f t="shared" si="8"/>
        <v>0</v>
      </c>
    </row>
    <row r="35" spans="1:9" s="2" customFormat="1" ht="14.25" x14ac:dyDescent="0.2">
      <c r="A35" s="680" t="s">
        <v>100</v>
      </c>
      <c r="B35" s="682" t="str">
        <f>'Assumptions input'!C73</f>
        <v>Band 8a Mid</v>
      </c>
      <c r="C35" s="692">
        <f>'Assumptions input'!D73</f>
        <v>49.922519999999999</v>
      </c>
      <c r="D35" s="675">
        <f>(('Assumptions input'!$J$37-'Assumptions input'!$J$26)+('Assumptions input'!$K$37-'Assumptions input'!$K$26))*'Assumptions input'!M73/60</f>
        <v>0</v>
      </c>
      <c r="E35" s="675">
        <f>('Assumptions input'!L$37-'Assumptions input'!L$26)*'Assumptions input'!N73/60</f>
        <v>0</v>
      </c>
      <c r="F35" s="675">
        <f>('Assumptions input'!M$37-'Assumptions input'!M$26)*'Assumptions input'!O73/60</f>
        <v>0</v>
      </c>
      <c r="G35" s="675">
        <f>('Assumptions input'!N$37-'Assumptions input'!N$26)*'Assumptions input'!P73/60</f>
        <v>0</v>
      </c>
      <c r="H35" s="675">
        <f t="shared" si="7"/>
        <v>0</v>
      </c>
      <c r="I35" s="678">
        <f t="shared" si="8"/>
        <v>0</v>
      </c>
    </row>
    <row r="36" spans="1:9" s="2" customFormat="1" ht="14.25" x14ac:dyDescent="0.2">
      <c r="A36" s="681" t="s">
        <v>44</v>
      </c>
      <c r="B36" s="682" t="str">
        <f>'Assumptions input'!C74</f>
        <v>CT3/CT4/ST3-3.5</v>
      </c>
      <c r="C36" s="692">
        <f>'Assumptions input'!D74</f>
        <v>50.357252899136988</v>
      </c>
      <c r="D36" s="675">
        <f>(('Assumptions input'!$J$37-'Assumptions input'!$J$26)+('Assumptions input'!$K$37-'Assumptions input'!$K$26))*'Assumptions input'!M74/60</f>
        <v>0</v>
      </c>
      <c r="E36" s="675">
        <f>('Assumptions input'!L$37-'Assumptions input'!L$26)*'Assumptions input'!N74/60</f>
        <v>0</v>
      </c>
      <c r="F36" s="675">
        <f>('Assumptions input'!M$37-'Assumptions input'!M$26)*'Assumptions input'!O74/60</f>
        <v>0</v>
      </c>
      <c r="G36" s="675">
        <f>('Assumptions input'!N$37-'Assumptions input'!N$26)*'Assumptions input'!P74/60</f>
        <v>0</v>
      </c>
      <c r="H36" s="675">
        <f t="shared" si="7"/>
        <v>0</v>
      </c>
      <c r="I36" s="678">
        <f t="shared" si="8"/>
        <v>0</v>
      </c>
    </row>
    <row r="37" spans="1:9" s="2" customFormat="1" thickBot="1" x14ac:dyDescent="0.25">
      <c r="A37" s="684" t="s">
        <v>44</v>
      </c>
      <c r="B37" s="685" t="str">
        <f>'Assumptions input'!C75</f>
        <v>Consultant mid</v>
      </c>
      <c r="C37" s="693">
        <f>'Assumptions input'!D75</f>
        <v>106.24707209302325</v>
      </c>
      <c r="D37" s="675">
        <f>(('Assumptions input'!$J$37-'Assumptions input'!$J$26)+('Assumptions input'!$K$37-'Assumptions input'!$K$26))*'Assumptions input'!M75/60</f>
        <v>0</v>
      </c>
      <c r="E37" s="675">
        <f>('Assumptions input'!L$37-'Assumptions input'!L$26)*'Assumptions input'!N75/60</f>
        <v>0</v>
      </c>
      <c r="F37" s="675">
        <f>('Assumptions input'!M$37-'Assumptions input'!M$26)*'Assumptions input'!O75/60</f>
        <v>0</v>
      </c>
      <c r="G37" s="675">
        <f>('Assumptions input'!N$37-'Assumptions input'!N$26)*'Assumptions input'!P75/60</f>
        <v>0</v>
      </c>
      <c r="H37" s="675">
        <f t="shared" si="7"/>
        <v>0</v>
      </c>
      <c r="I37" s="678">
        <f t="shared" si="8"/>
        <v>0</v>
      </c>
    </row>
    <row r="38" spans="1:9" s="2" customFormat="1" thickBot="1" x14ac:dyDescent="0.25">
      <c r="A38" s="408" t="s">
        <v>138</v>
      </c>
      <c r="B38" s="690"/>
      <c r="C38" s="694"/>
      <c r="D38" s="409">
        <f>SUM(D32:D37)</f>
        <v>0</v>
      </c>
      <c r="E38" s="409">
        <f t="shared" ref="E38:H38" si="9">SUM(E32:E37)</f>
        <v>0</v>
      </c>
      <c r="F38" s="409">
        <f t="shared" si="9"/>
        <v>0</v>
      </c>
      <c r="G38" s="409">
        <f t="shared" si="9"/>
        <v>0</v>
      </c>
      <c r="H38" s="409">
        <f t="shared" si="9"/>
        <v>0</v>
      </c>
      <c r="I38" s="679">
        <f>SUM(I32:I37)</f>
        <v>0</v>
      </c>
    </row>
    <row r="39" spans="1:9" s="2" customFormat="1" ht="14.25" x14ac:dyDescent="0.2">
      <c r="D39" s="503"/>
      <c r="E39" s="503"/>
      <c r="F39" s="503"/>
      <c r="G39" s="503"/>
      <c r="H39" s="503"/>
      <c r="I39" s="52"/>
    </row>
    <row r="40" spans="1:9" s="2" customFormat="1" ht="20.25" x14ac:dyDescent="0.2">
      <c r="A40" s="169" t="s">
        <v>134</v>
      </c>
    </row>
    <row r="41" spans="1:9" s="2" customFormat="1" thickBot="1" x14ac:dyDescent="0.25"/>
    <row r="42" spans="1:9" s="2" customFormat="1" ht="108.75" thickBot="1" x14ac:dyDescent="0.3">
      <c r="A42" s="402" t="s">
        <v>203</v>
      </c>
      <c r="B42" s="494" t="s">
        <v>204</v>
      </c>
      <c r="C42" s="670" t="s">
        <v>279</v>
      </c>
      <c r="D42" s="674" t="s">
        <v>222</v>
      </c>
      <c r="E42" s="674" t="s">
        <v>223</v>
      </c>
      <c r="F42" s="674" t="s">
        <v>224</v>
      </c>
      <c r="G42" s="674" t="s">
        <v>225</v>
      </c>
      <c r="H42" s="674" t="s">
        <v>226</v>
      </c>
      <c r="I42" s="677" t="s">
        <v>219</v>
      </c>
    </row>
    <row r="43" spans="1:9" s="2" customFormat="1" ht="14.25" x14ac:dyDescent="0.2">
      <c r="A43" s="414" t="s">
        <v>97</v>
      </c>
      <c r="B43" s="423" t="str">
        <f>'Assumptions input'!C80</f>
        <v>Band 5 Mid</v>
      </c>
      <c r="C43" s="671">
        <f>'Assumptions input'!D80</f>
        <v>28.378761025641026</v>
      </c>
      <c r="D43" s="675">
        <f>(('Assumptions input'!$J$38-'Assumptions input'!$J$27)+('Assumptions input'!$K$38-'Assumptions input'!$K$27))*'Assumptions input'!M80/60</f>
        <v>0</v>
      </c>
      <c r="E43" s="675">
        <f>('Assumptions input'!L$38-'Assumptions input'!L$27)*'Assumptions input'!N80/60</f>
        <v>0</v>
      </c>
      <c r="F43" s="675">
        <f>('Assumptions input'!M$38-'Assumptions input'!M$27)*'Assumptions input'!O80/60</f>
        <v>0</v>
      </c>
      <c r="G43" s="675">
        <f>('Assumptions input'!N$38-'Assumptions input'!N$27)*'Assumptions input'!P80/60</f>
        <v>0</v>
      </c>
      <c r="H43" s="675">
        <f>SUM(D43:G43)</f>
        <v>0</v>
      </c>
      <c r="I43" s="443">
        <f t="shared" ref="I43:I48" si="10">H43*C43</f>
        <v>0</v>
      </c>
    </row>
    <row r="44" spans="1:9" s="2" customFormat="1" ht="14.25" x14ac:dyDescent="0.2">
      <c r="A44" s="420" t="s">
        <v>98</v>
      </c>
      <c r="B44" s="424" t="str">
        <f>'Assumptions input'!C81</f>
        <v>Band 6 Bottom</v>
      </c>
      <c r="C44" s="671">
        <f>'Assumptions input'!D81</f>
        <v>32.855363076923076</v>
      </c>
      <c r="D44" s="675">
        <f>(('Assumptions input'!$J$38-'Assumptions input'!$J$27)+('Assumptions input'!$K$38-'Assumptions input'!$K$27))*'Assumptions input'!M81/60</f>
        <v>0</v>
      </c>
      <c r="E44" s="675">
        <f>('Assumptions input'!L$38-'Assumptions input'!L$27)*'Assumptions input'!N81/60</f>
        <v>0</v>
      </c>
      <c r="F44" s="675">
        <f>('Assumptions input'!M$38-'Assumptions input'!M$27)*'Assumptions input'!O81/60</f>
        <v>0</v>
      </c>
      <c r="G44" s="675">
        <f>('Assumptions input'!N$38-'Assumptions input'!N$27)*'Assumptions input'!P81/60</f>
        <v>0</v>
      </c>
      <c r="H44" s="676">
        <f t="shared" ref="H44:H48" si="11">SUM(D44:G44)</f>
        <v>0</v>
      </c>
      <c r="I44" s="678">
        <f t="shared" si="10"/>
        <v>0</v>
      </c>
    </row>
    <row r="45" spans="1:9" s="2" customFormat="1" ht="14.25" x14ac:dyDescent="0.2">
      <c r="A45" s="420" t="s">
        <v>99</v>
      </c>
      <c r="B45" s="424" t="str">
        <f>'Assumptions input'!C82</f>
        <v>Band 7 Mid</v>
      </c>
      <c r="C45" s="671">
        <f>'Assumptions input'!D82</f>
        <v>42.844238974358973</v>
      </c>
      <c r="D45" s="675">
        <f>(('Assumptions input'!$J$38-'Assumptions input'!$J$27)+('Assumptions input'!$K$38-'Assumptions input'!$K$27))*'Assumptions input'!M82/60</f>
        <v>0</v>
      </c>
      <c r="E45" s="675">
        <f>('Assumptions input'!L$38-'Assumptions input'!L$27)*'Assumptions input'!N82/60</f>
        <v>0</v>
      </c>
      <c r="F45" s="675">
        <f>('Assumptions input'!M$38-'Assumptions input'!M$27)*'Assumptions input'!O82/60</f>
        <v>0</v>
      </c>
      <c r="G45" s="675">
        <f>('Assumptions input'!N$38-'Assumptions input'!N$27)*'Assumptions input'!P82/60</f>
        <v>0</v>
      </c>
      <c r="H45" s="676">
        <f t="shared" si="11"/>
        <v>0</v>
      </c>
      <c r="I45" s="678">
        <f t="shared" si="10"/>
        <v>0</v>
      </c>
    </row>
    <row r="46" spans="1:9" s="2" customFormat="1" ht="14.25" x14ac:dyDescent="0.2">
      <c r="A46" s="420" t="s">
        <v>100</v>
      </c>
      <c r="B46" s="424" t="str">
        <f>'Assumptions input'!C83</f>
        <v>Band 8a Mid</v>
      </c>
      <c r="C46" s="671">
        <f>'Assumptions input'!D83</f>
        <v>49.922519999999999</v>
      </c>
      <c r="D46" s="675">
        <f>(('Assumptions input'!$J$38-'Assumptions input'!$J$27)+('Assumptions input'!$K$38-'Assumptions input'!$K$27))*'Assumptions input'!M83/60</f>
        <v>0</v>
      </c>
      <c r="E46" s="675">
        <f>('Assumptions input'!L$38-'Assumptions input'!L$27)*'Assumptions input'!N83/60</f>
        <v>0</v>
      </c>
      <c r="F46" s="675">
        <f>('Assumptions input'!M$38-'Assumptions input'!M$27)*'Assumptions input'!O83/60</f>
        <v>0</v>
      </c>
      <c r="G46" s="675">
        <f>('Assumptions input'!N$38-'Assumptions input'!N$27)*'Assumptions input'!P83/60</f>
        <v>0</v>
      </c>
      <c r="H46" s="676">
        <f t="shared" si="11"/>
        <v>0</v>
      </c>
      <c r="I46" s="678">
        <f t="shared" si="10"/>
        <v>0</v>
      </c>
    </row>
    <row r="47" spans="1:9" s="2" customFormat="1" ht="14.25" x14ac:dyDescent="0.2">
      <c r="A47" s="421" t="s">
        <v>44</v>
      </c>
      <c r="B47" s="424" t="str">
        <f>'Assumptions input'!C84</f>
        <v>CT3/CT4/ST3-3.5</v>
      </c>
      <c r="C47" s="671">
        <f>'Assumptions input'!D84</f>
        <v>50.357252899136988</v>
      </c>
      <c r="D47" s="675">
        <f>(('Assumptions input'!$J$38-'Assumptions input'!$J$27)+('Assumptions input'!$K$38-'Assumptions input'!$K$27))*'Assumptions input'!M84/60</f>
        <v>0</v>
      </c>
      <c r="E47" s="675">
        <f>('Assumptions input'!L$38-'Assumptions input'!L$27)*'Assumptions input'!N84/60</f>
        <v>0</v>
      </c>
      <c r="F47" s="675">
        <f>('Assumptions input'!M$38-'Assumptions input'!M$27)*'Assumptions input'!O84/60</f>
        <v>0</v>
      </c>
      <c r="G47" s="675">
        <f>('Assumptions input'!N$38-'Assumptions input'!N$27)*'Assumptions input'!P84/60</f>
        <v>0</v>
      </c>
      <c r="H47" s="676">
        <f t="shared" si="11"/>
        <v>0</v>
      </c>
      <c r="I47" s="678">
        <f t="shared" si="10"/>
        <v>0</v>
      </c>
    </row>
    <row r="48" spans="1:9" s="2" customFormat="1" thickBot="1" x14ac:dyDescent="0.25">
      <c r="A48" s="684" t="s">
        <v>44</v>
      </c>
      <c r="B48" s="685" t="str">
        <f>'Assumptions input'!C85</f>
        <v>Consultant mid</v>
      </c>
      <c r="C48" s="686">
        <f>'Assumptions input'!D85</f>
        <v>106.24707209302325</v>
      </c>
      <c r="D48" s="675">
        <f>(('Assumptions input'!$J$38-'Assumptions input'!$J$27)+('Assumptions input'!$K$38-'Assumptions input'!$K$27))*'Assumptions input'!M85/60</f>
        <v>0</v>
      </c>
      <c r="E48" s="675">
        <f>('Assumptions input'!L$38-'Assumptions input'!L$27)*'Assumptions input'!N85/60</f>
        <v>0</v>
      </c>
      <c r="F48" s="675">
        <f>('Assumptions input'!M$38-'Assumptions input'!M$27)*'Assumptions input'!O85/60</f>
        <v>0</v>
      </c>
      <c r="G48" s="675">
        <f>('Assumptions input'!N$38-'Assumptions input'!N$27)*'Assumptions input'!P85/60</f>
        <v>0</v>
      </c>
      <c r="H48" s="676">
        <f t="shared" si="11"/>
        <v>0</v>
      </c>
      <c r="I48" s="678">
        <f t="shared" si="10"/>
        <v>0</v>
      </c>
    </row>
    <row r="49" spans="1:9" s="2" customFormat="1" thickBot="1" x14ac:dyDescent="0.25">
      <c r="A49" s="408" t="s">
        <v>138</v>
      </c>
      <c r="B49" s="690"/>
      <c r="C49" s="691"/>
      <c r="D49" s="409">
        <f>SUM(D43:D48)</f>
        <v>0</v>
      </c>
      <c r="E49" s="409">
        <f t="shared" ref="E49:G49" si="12">SUM(E43:E48)</f>
        <v>0</v>
      </c>
      <c r="F49" s="409">
        <f t="shared" si="12"/>
        <v>0</v>
      </c>
      <c r="G49" s="409">
        <f t="shared" si="12"/>
        <v>0</v>
      </c>
      <c r="H49" s="409">
        <f t="shared" ref="H49" si="13">SUM(H43:H48)</f>
        <v>0</v>
      </c>
      <c r="I49" s="679">
        <f>SUM(I43:I48)</f>
        <v>0</v>
      </c>
    </row>
    <row r="50" spans="1:9" s="2" customFormat="1" ht="14.25" x14ac:dyDescent="0.2"/>
    <row r="51" spans="1:9" s="2" customFormat="1" ht="20.25" x14ac:dyDescent="0.2">
      <c r="A51" s="169" t="s">
        <v>211</v>
      </c>
    </row>
    <row r="52" spans="1:9" s="2" customFormat="1" thickBot="1" x14ac:dyDescent="0.25"/>
    <row r="53" spans="1:9" s="2" customFormat="1" ht="108.75" thickBot="1" x14ac:dyDescent="0.3">
      <c r="A53" s="402" t="s">
        <v>203</v>
      </c>
      <c r="B53" s="494" t="s">
        <v>204</v>
      </c>
      <c r="C53" s="670" t="s">
        <v>279</v>
      </c>
      <c r="D53" s="674" t="s">
        <v>222</v>
      </c>
      <c r="E53" s="674" t="s">
        <v>223</v>
      </c>
      <c r="F53" s="674" t="s">
        <v>224</v>
      </c>
      <c r="G53" s="674" t="s">
        <v>225</v>
      </c>
      <c r="H53" s="674" t="s">
        <v>226</v>
      </c>
      <c r="I53" s="560" t="s">
        <v>219</v>
      </c>
    </row>
    <row r="54" spans="1:9" s="2" customFormat="1" ht="14.25" x14ac:dyDescent="0.2">
      <c r="A54" s="414" t="s">
        <v>97</v>
      </c>
      <c r="B54" s="423" t="str">
        <f>'Assumptions input'!C90</f>
        <v>Band 5 Mid</v>
      </c>
      <c r="C54" s="671">
        <f>'Assumptions input'!D90</f>
        <v>28.378761025641026</v>
      </c>
      <c r="D54" s="675">
        <f>(('Assumptions input'!$J$39-'Assumptions input'!$J$28)+('Assumptions input'!$K$39-'Assumptions input'!$K$28))*'Assumptions input'!M90/60</f>
        <v>0</v>
      </c>
      <c r="E54" s="675">
        <f>('Assumptions input'!L$39-'Assumptions input'!L$28)*'Assumptions input'!N90/60</f>
        <v>0</v>
      </c>
      <c r="F54" s="675">
        <f>('Assumptions input'!M$39-'Assumptions input'!M$28)*'Assumptions input'!O90/60</f>
        <v>0</v>
      </c>
      <c r="G54" s="675">
        <f>('Assumptions input'!N$39-'Assumptions input'!N$28)*'Assumptions input'!P90/60</f>
        <v>0</v>
      </c>
      <c r="H54" s="675">
        <f>SUM(D54:G54)</f>
        <v>0</v>
      </c>
      <c r="I54" s="559">
        <f t="shared" ref="I54:I59" si="14">H54*C54</f>
        <v>0</v>
      </c>
    </row>
    <row r="55" spans="1:9" s="2" customFormat="1" ht="14.25" x14ac:dyDescent="0.2">
      <c r="A55" s="420" t="s">
        <v>98</v>
      </c>
      <c r="B55" s="424" t="str">
        <f>'Assumptions input'!C91</f>
        <v>Band 6 Bottom</v>
      </c>
      <c r="C55" s="671">
        <f>'Assumptions input'!D91</f>
        <v>32.855363076923076</v>
      </c>
      <c r="D55" s="675">
        <f>(('Assumptions input'!$J$39-'Assumptions input'!$J$28)+('Assumptions input'!$K$39-'Assumptions input'!$K$28))*'Assumptions input'!M91/60</f>
        <v>0</v>
      </c>
      <c r="E55" s="675">
        <f>('Assumptions input'!L$39-'Assumptions input'!L$28)*'Assumptions input'!N91/60</f>
        <v>0</v>
      </c>
      <c r="F55" s="675">
        <f>('Assumptions input'!M$39-'Assumptions input'!M$28)*'Assumptions input'!O91/60</f>
        <v>0</v>
      </c>
      <c r="G55" s="675">
        <f>('Assumptions input'!N$39-'Assumptions input'!N$28)*'Assumptions input'!P91/60</f>
        <v>0</v>
      </c>
      <c r="H55" s="676">
        <f t="shared" ref="H55:H59" si="15">SUM(D55:G55)</f>
        <v>0</v>
      </c>
      <c r="I55" s="698">
        <f t="shared" si="14"/>
        <v>0</v>
      </c>
    </row>
    <row r="56" spans="1:9" s="2" customFormat="1" ht="14.25" x14ac:dyDescent="0.2">
      <c r="A56" s="420" t="s">
        <v>99</v>
      </c>
      <c r="B56" s="424" t="str">
        <f>'Assumptions input'!C92</f>
        <v>Band 7 Mid</v>
      </c>
      <c r="C56" s="671">
        <f>'Assumptions input'!D92</f>
        <v>42.844238974358973</v>
      </c>
      <c r="D56" s="675">
        <f>(('Assumptions input'!$J$39-'Assumptions input'!$J$28)+('Assumptions input'!$K$39-'Assumptions input'!$K$28))*'Assumptions input'!M92/60</f>
        <v>0</v>
      </c>
      <c r="E56" s="675">
        <f>('Assumptions input'!L$39-'Assumptions input'!L$28)*'Assumptions input'!N92/60</f>
        <v>0</v>
      </c>
      <c r="F56" s="675">
        <f>('Assumptions input'!M$39-'Assumptions input'!M$28)*'Assumptions input'!O92/60</f>
        <v>0</v>
      </c>
      <c r="G56" s="675">
        <f>('Assumptions input'!N$39-'Assumptions input'!N$28)*'Assumptions input'!P92/60</f>
        <v>0</v>
      </c>
      <c r="H56" s="676">
        <f t="shared" si="15"/>
        <v>0</v>
      </c>
      <c r="I56" s="698">
        <f t="shared" si="14"/>
        <v>0</v>
      </c>
    </row>
    <row r="57" spans="1:9" s="2" customFormat="1" ht="14.25" x14ac:dyDescent="0.2">
      <c r="A57" s="420" t="s">
        <v>100</v>
      </c>
      <c r="B57" s="424" t="str">
        <f>'Assumptions input'!C93</f>
        <v>Band 8a Mid</v>
      </c>
      <c r="C57" s="671">
        <f>'Assumptions input'!D93</f>
        <v>49.922519999999999</v>
      </c>
      <c r="D57" s="675">
        <f>(('Assumptions input'!$J$39-'Assumptions input'!$J$28)+('Assumptions input'!$K$39-'Assumptions input'!$K$28))*'Assumptions input'!M93/60</f>
        <v>0</v>
      </c>
      <c r="E57" s="675">
        <f>('Assumptions input'!L$39-'Assumptions input'!L$28)*'Assumptions input'!N93/60</f>
        <v>0</v>
      </c>
      <c r="F57" s="675">
        <f>('Assumptions input'!M$39-'Assumptions input'!M$28)*'Assumptions input'!O93/60</f>
        <v>0</v>
      </c>
      <c r="G57" s="675">
        <f>('Assumptions input'!N$39-'Assumptions input'!N$28)*'Assumptions input'!P93/60</f>
        <v>0</v>
      </c>
      <c r="H57" s="676">
        <f t="shared" si="15"/>
        <v>0</v>
      </c>
      <c r="I57" s="698">
        <f t="shared" si="14"/>
        <v>0</v>
      </c>
    </row>
    <row r="58" spans="1:9" s="2" customFormat="1" ht="14.25" x14ac:dyDescent="0.2">
      <c r="A58" s="421" t="s">
        <v>44</v>
      </c>
      <c r="B58" s="424" t="str">
        <f>'Assumptions input'!C94</f>
        <v>CT3/CT4/ST3-3.5</v>
      </c>
      <c r="C58" s="671">
        <f>'Assumptions input'!D94</f>
        <v>50.357252899136988</v>
      </c>
      <c r="D58" s="675">
        <f>(('Assumptions input'!$J$39-'Assumptions input'!$J$28)+('Assumptions input'!$K$39-'Assumptions input'!$K$28))*'Assumptions input'!M94/60</f>
        <v>0</v>
      </c>
      <c r="E58" s="675">
        <f>('Assumptions input'!L$39-'Assumptions input'!L$28)*'Assumptions input'!N94/60</f>
        <v>0</v>
      </c>
      <c r="F58" s="675">
        <f>('Assumptions input'!M$39-'Assumptions input'!M$28)*'Assumptions input'!O94/60</f>
        <v>0</v>
      </c>
      <c r="G58" s="675">
        <f>('Assumptions input'!N$39-'Assumptions input'!N$28)*'Assumptions input'!P94/60</f>
        <v>0</v>
      </c>
      <c r="H58" s="676">
        <f t="shared" si="15"/>
        <v>0</v>
      </c>
      <c r="I58" s="698">
        <f t="shared" si="14"/>
        <v>0</v>
      </c>
    </row>
    <row r="59" spans="1:9" s="2" customFormat="1" thickBot="1" x14ac:dyDescent="0.25">
      <c r="A59" s="684" t="s">
        <v>44</v>
      </c>
      <c r="B59" s="685" t="str">
        <f>'Assumptions input'!C95</f>
        <v>Consultant mid</v>
      </c>
      <c r="C59" s="686">
        <f>'Assumptions input'!D95</f>
        <v>106.24707209302325</v>
      </c>
      <c r="D59" s="675">
        <f>(('Assumptions input'!$J$39-'Assumptions input'!$J$28)+('Assumptions input'!$K$39-'Assumptions input'!$K$28))*'Assumptions input'!M95/60</f>
        <v>0</v>
      </c>
      <c r="E59" s="675">
        <f>('Assumptions input'!L$39-'Assumptions input'!L$28)*'Assumptions input'!N95/60</f>
        <v>0</v>
      </c>
      <c r="F59" s="675">
        <f>('Assumptions input'!M$39-'Assumptions input'!M$28)*'Assumptions input'!O95/60</f>
        <v>0</v>
      </c>
      <c r="G59" s="675">
        <f>('Assumptions input'!N$39-'Assumptions input'!N$28)*'Assumptions input'!P95/60</f>
        <v>0</v>
      </c>
      <c r="H59" s="676">
        <f t="shared" si="15"/>
        <v>0</v>
      </c>
      <c r="I59" s="698">
        <f t="shared" si="14"/>
        <v>0</v>
      </c>
    </row>
    <row r="60" spans="1:9" s="2" customFormat="1" thickBot="1" x14ac:dyDescent="0.25">
      <c r="A60" s="408" t="s">
        <v>138</v>
      </c>
      <c r="B60" s="690"/>
      <c r="C60" s="694"/>
      <c r="D60" s="409">
        <f>SUM(D54:D59)</f>
        <v>0</v>
      </c>
      <c r="E60" s="409">
        <f t="shared" ref="E60:G60" si="16">SUM(E54:E59)</f>
        <v>0</v>
      </c>
      <c r="F60" s="409">
        <f t="shared" si="16"/>
        <v>0</v>
      </c>
      <c r="G60" s="409">
        <f t="shared" si="16"/>
        <v>0</v>
      </c>
      <c r="H60" s="409">
        <f t="shared" ref="H60" si="17">SUM(H54:H59)</f>
        <v>0</v>
      </c>
      <c r="I60" s="410">
        <f>SUM(I54:I59)</f>
        <v>0</v>
      </c>
    </row>
    <row r="61" spans="1:9" s="2" customFormat="1" ht="14.25" x14ac:dyDescent="0.2"/>
    <row r="62" spans="1:9" s="2" customFormat="1" ht="20.25" x14ac:dyDescent="0.2">
      <c r="A62" s="169" t="s">
        <v>136</v>
      </c>
    </row>
    <row r="63" spans="1:9" s="2" customFormat="1" thickBot="1" x14ac:dyDescent="0.25"/>
    <row r="64" spans="1:9" s="2" customFormat="1" ht="108.75" thickBot="1" x14ac:dyDescent="0.3">
      <c r="A64" s="402" t="s">
        <v>203</v>
      </c>
      <c r="B64" s="494" t="s">
        <v>204</v>
      </c>
      <c r="C64" s="670" t="s">
        <v>279</v>
      </c>
      <c r="D64" s="674" t="s">
        <v>222</v>
      </c>
      <c r="E64" s="674" t="s">
        <v>223</v>
      </c>
      <c r="F64" s="674" t="s">
        <v>224</v>
      </c>
      <c r="G64" s="674" t="s">
        <v>225</v>
      </c>
      <c r="H64" s="674" t="s">
        <v>226</v>
      </c>
      <c r="I64" s="560" t="s">
        <v>219</v>
      </c>
    </row>
    <row r="65" spans="1:9" s="2" customFormat="1" ht="14.25" x14ac:dyDescent="0.2">
      <c r="A65" s="414" t="s">
        <v>97</v>
      </c>
      <c r="B65" s="423" t="str">
        <f>'Assumptions input'!C100</f>
        <v>Band 5 Mid</v>
      </c>
      <c r="C65" s="671">
        <f>'Assumptions input'!D100</f>
        <v>28.378761025641026</v>
      </c>
      <c r="D65" s="675">
        <f>(('Assumptions input'!$J$40-'Assumptions input'!$J$29)+('Assumptions input'!$K$40-'Assumptions input'!$K$29))*'Assumptions input'!M100/60</f>
        <v>0</v>
      </c>
      <c r="E65" s="675">
        <f>('Assumptions input'!L$40-'Assumptions input'!L$29)*'Assumptions input'!N100/60</f>
        <v>0</v>
      </c>
      <c r="F65" s="675">
        <f>('Assumptions input'!M$40-'Assumptions input'!M$29)*'Assumptions input'!O100/60</f>
        <v>0</v>
      </c>
      <c r="G65" s="675">
        <f>('Assumptions input'!N$40-'Assumptions input'!N$29)*'Assumptions input'!P100/60</f>
        <v>0</v>
      </c>
      <c r="H65" s="675">
        <f>SUM(D65:G65)</f>
        <v>0</v>
      </c>
      <c r="I65" s="559">
        <f t="shared" ref="I65:I70" si="18">H65*C65</f>
        <v>0</v>
      </c>
    </row>
    <row r="66" spans="1:9" s="2" customFormat="1" ht="14.25" x14ac:dyDescent="0.2">
      <c r="A66" s="420" t="s">
        <v>98</v>
      </c>
      <c r="B66" s="424" t="str">
        <f>'Assumptions input'!C101</f>
        <v>Band 6 Bottom</v>
      </c>
      <c r="C66" s="671">
        <f>'Assumptions input'!D101</f>
        <v>32.855363076923076</v>
      </c>
      <c r="D66" s="675">
        <f>(('Assumptions input'!$J$40-'Assumptions input'!$J$29)+('Assumptions input'!$K$40-'Assumptions input'!$K$29))*'Assumptions input'!M101/60</f>
        <v>0</v>
      </c>
      <c r="E66" s="675">
        <f>('Assumptions input'!L$40-'Assumptions input'!L$29)*'Assumptions input'!N101/60</f>
        <v>0</v>
      </c>
      <c r="F66" s="675">
        <f>('Assumptions input'!M$40-'Assumptions input'!M$29)*'Assumptions input'!O101/60</f>
        <v>0</v>
      </c>
      <c r="G66" s="675">
        <f>('Assumptions input'!N$40-'Assumptions input'!N$29)*'Assumptions input'!P101/60</f>
        <v>0</v>
      </c>
      <c r="H66" s="676">
        <f t="shared" ref="H66:H70" si="19">SUM(D66:G66)</f>
        <v>0</v>
      </c>
      <c r="I66" s="698">
        <f t="shared" si="18"/>
        <v>0</v>
      </c>
    </row>
    <row r="67" spans="1:9" s="2" customFormat="1" ht="14.25" x14ac:dyDescent="0.2">
      <c r="A67" s="420" t="s">
        <v>99</v>
      </c>
      <c r="B67" s="424" t="str">
        <f>'Assumptions input'!C102</f>
        <v>Band 7 Mid</v>
      </c>
      <c r="C67" s="671">
        <f>'Assumptions input'!D102</f>
        <v>42.844238974358973</v>
      </c>
      <c r="D67" s="675">
        <f>(('Assumptions input'!$J$40-'Assumptions input'!$J$29)+('Assumptions input'!$K$40-'Assumptions input'!$K$29))*'Assumptions input'!M102/60</f>
        <v>0</v>
      </c>
      <c r="E67" s="675">
        <f>('Assumptions input'!L$40-'Assumptions input'!L$29)*'Assumptions input'!N102/60</f>
        <v>0</v>
      </c>
      <c r="F67" s="675">
        <f>('Assumptions input'!M$40-'Assumptions input'!M$29)*'Assumptions input'!O102/60</f>
        <v>0</v>
      </c>
      <c r="G67" s="675">
        <f>('Assumptions input'!N$40-'Assumptions input'!N$29)*'Assumptions input'!P102/60</f>
        <v>0</v>
      </c>
      <c r="H67" s="676">
        <f t="shared" si="19"/>
        <v>0</v>
      </c>
      <c r="I67" s="698">
        <f t="shared" si="18"/>
        <v>0</v>
      </c>
    </row>
    <row r="68" spans="1:9" s="2" customFormat="1" ht="14.25" x14ac:dyDescent="0.2">
      <c r="A68" s="420" t="s">
        <v>100</v>
      </c>
      <c r="B68" s="424" t="str">
        <f>'Assumptions input'!C103</f>
        <v>Band 8a Mid</v>
      </c>
      <c r="C68" s="671">
        <f>'Assumptions input'!D103</f>
        <v>49.922519999999999</v>
      </c>
      <c r="D68" s="675">
        <f>(('Assumptions input'!$J$40-'Assumptions input'!$J$29)+('Assumptions input'!$K$40-'Assumptions input'!$K$29))*'Assumptions input'!M103/60</f>
        <v>0</v>
      </c>
      <c r="E68" s="675">
        <f>('Assumptions input'!L$40-'Assumptions input'!L$29)*'Assumptions input'!N103/60</f>
        <v>0</v>
      </c>
      <c r="F68" s="675">
        <f>('Assumptions input'!M$40-'Assumptions input'!M$29)*'Assumptions input'!O103/60</f>
        <v>0</v>
      </c>
      <c r="G68" s="675">
        <f>('Assumptions input'!N$40-'Assumptions input'!N$29)*'Assumptions input'!P103/60</f>
        <v>0</v>
      </c>
      <c r="H68" s="676">
        <f t="shared" si="19"/>
        <v>0</v>
      </c>
      <c r="I68" s="698">
        <f t="shared" si="18"/>
        <v>0</v>
      </c>
    </row>
    <row r="69" spans="1:9" s="2" customFormat="1" ht="14.25" x14ac:dyDescent="0.2">
      <c r="A69" s="421" t="s">
        <v>44</v>
      </c>
      <c r="B69" s="424" t="str">
        <f>'Assumptions input'!C104</f>
        <v>CT3/CT4/ST3-3.5</v>
      </c>
      <c r="C69" s="671">
        <f>'Assumptions input'!D104</f>
        <v>50.357252899136988</v>
      </c>
      <c r="D69" s="675">
        <f>(('Assumptions input'!$J$40-'Assumptions input'!$J$29)+('Assumptions input'!$K$40-'Assumptions input'!$K$29))*'Assumptions input'!M104/60</f>
        <v>0</v>
      </c>
      <c r="E69" s="675">
        <f>('Assumptions input'!L$40-'Assumptions input'!L$29)*'Assumptions input'!N104/60</f>
        <v>0</v>
      </c>
      <c r="F69" s="675">
        <f>('Assumptions input'!M$40-'Assumptions input'!M$29)*'Assumptions input'!O104/60</f>
        <v>0</v>
      </c>
      <c r="G69" s="675">
        <f>('Assumptions input'!N$40-'Assumptions input'!N$29)*'Assumptions input'!P104/60</f>
        <v>0</v>
      </c>
      <c r="H69" s="676">
        <f t="shared" si="19"/>
        <v>0</v>
      </c>
      <c r="I69" s="698">
        <f t="shared" si="18"/>
        <v>0</v>
      </c>
    </row>
    <row r="70" spans="1:9" s="2" customFormat="1" thickBot="1" x14ac:dyDescent="0.25">
      <c r="A70" s="684" t="s">
        <v>44</v>
      </c>
      <c r="B70" s="685" t="str">
        <f>'Assumptions input'!C105</f>
        <v>Consultant mid</v>
      </c>
      <c r="C70" s="686">
        <f>'Assumptions input'!D105</f>
        <v>106.24707209302325</v>
      </c>
      <c r="D70" s="675">
        <f>(('Assumptions input'!$J$40-'Assumptions input'!$J$29)+('Assumptions input'!$K$40-'Assumptions input'!$K$29))*'Assumptions input'!M105/60</f>
        <v>0</v>
      </c>
      <c r="E70" s="675">
        <f>('Assumptions input'!L$40-'Assumptions input'!L$29)*'Assumptions input'!N105/60</f>
        <v>0</v>
      </c>
      <c r="F70" s="675">
        <f>('Assumptions input'!M$40-'Assumptions input'!M$29)*'Assumptions input'!O105/60</f>
        <v>0</v>
      </c>
      <c r="G70" s="675">
        <f>('Assumptions input'!N$40-'Assumptions input'!N$29)*'Assumptions input'!P105/60</f>
        <v>0</v>
      </c>
      <c r="H70" s="676">
        <f t="shared" si="19"/>
        <v>0</v>
      </c>
      <c r="I70" s="698">
        <f t="shared" si="18"/>
        <v>0</v>
      </c>
    </row>
    <row r="71" spans="1:9" s="2" customFormat="1" thickBot="1" x14ac:dyDescent="0.25">
      <c r="A71" s="408" t="s">
        <v>138</v>
      </c>
      <c r="B71" s="690"/>
      <c r="C71" s="694"/>
      <c r="D71" s="409">
        <f>SUM(D65:D70)</f>
        <v>0</v>
      </c>
      <c r="E71" s="409">
        <f t="shared" ref="E71:G71" si="20">SUM(E65:E70)</f>
        <v>0</v>
      </c>
      <c r="F71" s="409">
        <f t="shared" si="20"/>
        <v>0</v>
      </c>
      <c r="G71" s="409">
        <f t="shared" si="20"/>
        <v>0</v>
      </c>
      <c r="H71" s="409">
        <f t="shared" ref="H71" si="21">SUM(H65:H70)</f>
        <v>0</v>
      </c>
      <c r="I71" s="410">
        <f>SUM(I65:I70)</f>
        <v>0</v>
      </c>
    </row>
    <row r="72" spans="1:9" s="2" customFormat="1" ht="14.25" x14ac:dyDescent="0.2"/>
    <row r="73" spans="1:9" s="2" customFormat="1" ht="20.25" x14ac:dyDescent="0.2">
      <c r="A73" s="169" t="s">
        <v>221</v>
      </c>
    </row>
    <row r="74" spans="1:9" s="2" customFormat="1" thickBot="1" x14ac:dyDescent="0.25"/>
    <row r="75" spans="1:9" s="2" customFormat="1" ht="108.75" thickBot="1" x14ac:dyDescent="0.3">
      <c r="A75" s="402" t="s">
        <v>203</v>
      </c>
      <c r="B75" s="494" t="s">
        <v>204</v>
      </c>
      <c r="C75" s="558" t="s">
        <v>279</v>
      </c>
      <c r="D75" s="674" t="s">
        <v>222</v>
      </c>
      <c r="E75" s="674" t="s">
        <v>223</v>
      </c>
      <c r="F75" s="674" t="s">
        <v>224</v>
      </c>
      <c r="G75" s="674" t="s">
        <v>225</v>
      </c>
      <c r="H75" s="674" t="s">
        <v>226</v>
      </c>
      <c r="I75" s="560" t="s">
        <v>219</v>
      </c>
    </row>
    <row r="76" spans="1:9" s="2" customFormat="1" ht="14.25" x14ac:dyDescent="0.2">
      <c r="A76" s="414" t="s">
        <v>97</v>
      </c>
      <c r="B76" s="696" t="str">
        <f>'Assumptions input'!C110</f>
        <v>Band 5 Mid</v>
      </c>
      <c r="C76" s="557">
        <f>'Assumptions input'!D110</f>
        <v>28.378761025641026</v>
      </c>
      <c r="D76" s="675">
        <f>(('Assumptions input'!$J$41-'Assumptions input'!$J$30)+('Assumptions input'!$K$41-'Assumptions input'!$K$30))*'Assumptions input'!M110/60</f>
        <v>0</v>
      </c>
      <c r="E76" s="675">
        <f>('Assumptions input'!L$41-'Assumptions input'!L$30)*'Assumptions input'!N110/60</f>
        <v>0</v>
      </c>
      <c r="F76" s="675">
        <f>('Assumptions input'!M$41-'Assumptions input'!M$30)*'Assumptions input'!O110/60</f>
        <v>0</v>
      </c>
      <c r="G76" s="675">
        <f>('Assumptions input'!N$41-'Assumptions input'!N$30)*'Assumptions input'!P110/60</f>
        <v>0</v>
      </c>
      <c r="H76" s="675">
        <f>SUM(D76:G76)</f>
        <v>0</v>
      </c>
      <c r="I76" s="559">
        <f t="shared" ref="I76:I81" si="22">H76*C76</f>
        <v>0</v>
      </c>
    </row>
    <row r="77" spans="1:9" s="2" customFormat="1" ht="14.25" x14ac:dyDescent="0.2">
      <c r="A77" s="420" t="s">
        <v>98</v>
      </c>
      <c r="B77" s="697" t="str">
        <f>'Assumptions input'!C111</f>
        <v>Band 6 Bottom</v>
      </c>
      <c r="C77" s="557">
        <f>'Assumptions input'!D111</f>
        <v>32.855363076923076</v>
      </c>
      <c r="D77" s="675">
        <f>(('Assumptions input'!$J$41-'Assumptions input'!$J$30)+('Assumptions input'!$K$41-'Assumptions input'!$K$30))*'Assumptions input'!M111/60</f>
        <v>0</v>
      </c>
      <c r="E77" s="675">
        <f>('Assumptions input'!L$41-'Assumptions input'!L$30)*'Assumptions input'!N111/60</f>
        <v>0</v>
      </c>
      <c r="F77" s="675">
        <f>('Assumptions input'!M$41-'Assumptions input'!M$30)*'Assumptions input'!O111/60</f>
        <v>0</v>
      </c>
      <c r="G77" s="675">
        <f>('Assumptions input'!N$41-'Assumptions input'!N$30)*'Assumptions input'!P111/60</f>
        <v>0</v>
      </c>
      <c r="H77" s="676">
        <f t="shared" ref="H77:H81" si="23">SUM(D77:G77)</f>
        <v>0</v>
      </c>
      <c r="I77" s="698">
        <f t="shared" si="22"/>
        <v>0</v>
      </c>
    </row>
    <row r="78" spans="1:9" s="2" customFormat="1" ht="14.25" x14ac:dyDescent="0.2">
      <c r="A78" s="420" t="s">
        <v>99</v>
      </c>
      <c r="B78" s="697" t="str">
        <f>'Assumptions input'!C112</f>
        <v>Band 7 Mid</v>
      </c>
      <c r="C78" s="557">
        <f>'Assumptions input'!D112</f>
        <v>42.844238974358973</v>
      </c>
      <c r="D78" s="675">
        <f>(('Assumptions input'!$J$41-'Assumptions input'!$J$30)+('Assumptions input'!$K$41-'Assumptions input'!$K$30))*'Assumptions input'!M112/60</f>
        <v>0</v>
      </c>
      <c r="E78" s="675">
        <f>('Assumptions input'!L$41-'Assumptions input'!L$30)*'Assumptions input'!N112/60</f>
        <v>0</v>
      </c>
      <c r="F78" s="675">
        <f>('Assumptions input'!M$41-'Assumptions input'!M$30)*'Assumptions input'!O112/60</f>
        <v>0</v>
      </c>
      <c r="G78" s="675">
        <f>('Assumptions input'!N$41-'Assumptions input'!N$30)*'Assumptions input'!P112/60</f>
        <v>0</v>
      </c>
      <c r="H78" s="676">
        <f t="shared" si="23"/>
        <v>0</v>
      </c>
      <c r="I78" s="698">
        <f t="shared" si="22"/>
        <v>0</v>
      </c>
    </row>
    <row r="79" spans="1:9" s="2" customFormat="1" ht="14.25" x14ac:dyDescent="0.2">
      <c r="A79" s="420" t="s">
        <v>100</v>
      </c>
      <c r="B79" s="697" t="str">
        <f>'Assumptions input'!C113</f>
        <v>Band 8a Mid</v>
      </c>
      <c r="C79" s="557">
        <f>'Assumptions input'!D113</f>
        <v>49.922519999999999</v>
      </c>
      <c r="D79" s="675">
        <f>(('Assumptions input'!$J$41-'Assumptions input'!$J$30)+('Assumptions input'!$K$41-'Assumptions input'!$K$30))*'Assumptions input'!M113/60</f>
        <v>0</v>
      </c>
      <c r="E79" s="675">
        <f>('Assumptions input'!L$41-'Assumptions input'!L$30)*'Assumptions input'!N113/60</f>
        <v>0</v>
      </c>
      <c r="F79" s="675">
        <f>('Assumptions input'!M$41-'Assumptions input'!M$30)*'Assumptions input'!O113/60</f>
        <v>0</v>
      </c>
      <c r="G79" s="675">
        <f>('Assumptions input'!N$41-'Assumptions input'!N$30)*'Assumptions input'!P113/60</f>
        <v>0</v>
      </c>
      <c r="H79" s="676">
        <f t="shared" si="23"/>
        <v>0</v>
      </c>
      <c r="I79" s="698">
        <f t="shared" si="22"/>
        <v>0</v>
      </c>
    </row>
    <row r="80" spans="1:9" s="2" customFormat="1" ht="14.25" x14ac:dyDescent="0.2">
      <c r="A80" s="421" t="s">
        <v>44</v>
      </c>
      <c r="B80" s="697" t="str">
        <f>'Assumptions input'!C114</f>
        <v>CT3/CT4/ST3-3.5</v>
      </c>
      <c r="C80" s="557">
        <f>'Assumptions input'!D114</f>
        <v>50.357252899136988</v>
      </c>
      <c r="D80" s="675">
        <f>(('Assumptions input'!$J$41-'Assumptions input'!$J$30)+('Assumptions input'!$K$41-'Assumptions input'!$K$30))*'Assumptions input'!M114/60</f>
        <v>0</v>
      </c>
      <c r="E80" s="675">
        <f>('Assumptions input'!L$41-'Assumptions input'!L$30)*'Assumptions input'!N114/60</f>
        <v>0</v>
      </c>
      <c r="F80" s="675">
        <f>('Assumptions input'!M$41-'Assumptions input'!M$30)*'Assumptions input'!O114/60</f>
        <v>0</v>
      </c>
      <c r="G80" s="675">
        <f>('Assumptions input'!N$41-'Assumptions input'!N$30)*'Assumptions input'!P114/60</f>
        <v>0</v>
      </c>
      <c r="H80" s="676">
        <f t="shared" si="23"/>
        <v>0</v>
      </c>
      <c r="I80" s="698">
        <f t="shared" si="22"/>
        <v>0</v>
      </c>
    </row>
    <row r="81" spans="1:9" s="2" customFormat="1" thickBot="1" x14ac:dyDescent="0.25">
      <c r="A81" s="684" t="s">
        <v>44</v>
      </c>
      <c r="B81" s="687" t="str">
        <f>'Assumptions input'!C115</f>
        <v>Consultant mid</v>
      </c>
      <c r="C81" s="695">
        <f>'Assumptions input'!D115</f>
        <v>106.24707209302325</v>
      </c>
      <c r="D81" s="675">
        <f>(('Assumptions input'!$J$41-'Assumptions input'!$J$30)+('Assumptions input'!$K$41-'Assumptions input'!$K$30))*'Assumptions input'!M115/60</f>
        <v>0</v>
      </c>
      <c r="E81" s="675">
        <f>('Assumptions input'!L$41-'Assumptions input'!L$30)*'Assumptions input'!N115/60</f>
        <v>0</v>
      </c>
      <c r="F81" s="675">
        <f>('Assumptions input'!M$41-'Assumptions input'!M$30)*'Assumptions input'!O115/60</f>
        <v>0</v>
      </c>
      <c r="G81" s="675">
        <f>('Assumptions input'!N$41-'Assumptions input'!N$30)*'Assumptions input'!P115/60</f>
        <v>0</v>
      </c>
      <c r="H81" s="676">
        <f t="shared" si="23"/>
        <v>0</v>
      </c>
      <c r="I81" s="698">
        <f t="shared" si="22"/>
        <v>0</v>
      </c>
    </row>
    <row r="82" spans="1:9" s="2" customFormat="1" thickBot="1" x14ac:dyDescent="0.25">
      <c r="A82" s="408" t="s">
        <v>138</v>
      </c>
      <c r="B82" s="690"/>
      <c r="C82" s="407"/>
      <c r="D82" s="409">
        <f>SUM(D76:D81)</f>
        <v>0</v>
      </c>
      <c r="E82" s="409">
        <f t="shared" ref="E82" si="24">SUM(E76:E81)</f>
        <v>0</v>
      </c>
      <c r="F82" s="409">
        <f t="shared" ref="F82" si="25">SUM(F76:F81)</f>
        <v>0</v>
      </c>
      <c r="G82" s="409">
        <f t="shared" ref="G82" si="26">SUM(G76:G81)</f>
        <v>0</v>
      </c>
      <c r="H82" s="409">
        <f t="shared" ref="H82" si="27">SUM(H76:H81)</f>
        <v>0</v>
      </c>
      <c r="I82" s="410">
        <f>SUM(I76:I81)</f>
        <v>0</v>
      </c>
    </row>
  </sheetData>
  <sheetProtection algorithmName="SHA-512" hashValue="drLLYZ8/Ov5e5LsGNoHzFBXz/rqqhtgSVo25a4ByW68xLxSqLc7+pSS4utulxTeN8QUGyzRSsAUD3RDW6+ybfg==" saltValue="2QHrMIPvBg/9cTA9ZBluW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Props1.xml><?xml version="1.0" encoding="utf-8"?>
<ds:datastoreItem xmlns:ds="http://schemas.openxmlformats.org/officeDocument/2006/customXml" ds:itemID="{B250BC27-D7EE-4010-8D27-4740EC8755CB}">
  <ds:schemaRefs>
    <ds:schemaRef ds:uri="http://schemas.microsoft.com/sharepoint/v3/contenttype/forms"/>
  </ds:schemaRefs>
</ds:datastoreItem>
</file>

<file path=customXml/itemProps2.xml><?xml version="1.0" encoding="utf-8"?>
<ds:datastoreItem xmlns:ds="http://schemas.openxmlformats.org/officeDocument/2006/customXml" ds:itemID="{2EC2C14E-6D3F-4FD8-9462-272B87D8A6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7269D4-552E-451E-AE2C-F0443B7C60F2}">
  <ds:schemaRefs>
    <ds:schemaRef ds:uri="http://schemas.microsoft.com/office/2006/documentManagement/types"/>
    <ds:schemaRef ds:uri="http://purl.org/dc/terms/"/>
    <ds:schemaRef ds:uri="acaf4567-dc07-471f-892c-2bcb86ef35ae"/>
    <ds:schemaRef ds:uri="http://schemas.openxmlformats.org/package/2006/metadata/core-properties"/>
    <ds:schemaRef ds:uri="http://schemas.microsoft.com/office/2006/metadata/properties"/>
    <ds:schemaRef ds:uri="http://schemas.microsoft.com/office/infopath/2007/PartnerControls"/>
    <ds:schemaRef ds:uri="0eb656aa-4e79-4e95-9076-bc119a23e0cc"/>
    <ds:schemaRef ds:uri="http://purl.org/dc/dcmitype/"/>
    <ds:schemaRef ds:uri="c1f338ac-e338-414f-952c-f74dcc6d59e1"/>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6</vt:i4>
      </vt:variant>
    </vt:vector>
  </HeadingPairs>
  <TitlesOfParts>
    <vt:vector size="19" baseType="lpstr">
      <vt:lpstr>Cover page</vt:lpstr>
      <vt:lpstr>Guide</vt:lpstr>
      <vt:lpstr>Assumptions input</vt:lpstr>
      <vt:lpstr>Technology costs</vt:lpstr>
      <vt:lpstr>Resource Impact Summary Sheet</vt:lpstr>
      <vt:lpstr>Sheet9</vt:lpstr>
      <vt:lpstr>List</vt:lpstr>
      <vt:lpstr> Resource Impact template xx</vt:lpstr>
      <vt:lpstr>Human Resource Use </vt:lpstr>
      <vt:lpstr>Resource Impact Template </vt:lpstr>
      <vt:lpstr>Sheet1</vt:lpstr>
      <vt:lpstr>Variable and fixed costs</vt:lpstr>
      <vt:lpstr>Payscales </vt:lpstr>
      <vt:lpstr>' Resource Impact template xx'!Print_Area</vt:lpstr>
      <vt:lpstr>'Assumptions input'!Print_Area</vt:lpstr>
      <vt:lpstr>Guide!Print_Area</vt:lpstr>
      <vt:lpstr>'Technology costs'!Print_Area</vt:lpstr>
      <vt:lpstr>'Assumptions input'!Print_Titles</vt:lpstr>
      <vt:lpstr>Guide!Text72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HTE11 Artificial intelligence (AI) to aid contouring for radiotherapy treatment planning: resource impact template 30/04/2025</dc:title>
  <dc:creator/>
  <cp:lastModifiedBy/>
  <dcterms:created xsi:type="dcterms:W3CDTF">2022-07-27T12:38:28Z</dcterms:created>
  <dcterms:modified xsi:type="dcterms:W3CDTF">2025-10-08T07:52:28Z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2023-08-01T14:58:51Z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59bb7f2c-1228-454d-a0fb-b391362ac652</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Display_x0020_Status">
    <vt:lpwstr/>
  </property>
  <property fmtid="{D5CDD505-2E9C-101B-9397-08002B2CF9AE}" pid="11" name="MediaServiceImageTags">
    <vt:lpwstr/>
  </property>
  <property fmtid="{D5CDD505-2E9C-101B-9397-08002B2CF9AE}" pid="12" name="Display Status">
    <vt:lpwstr/>
  </property>
</Properties>
</file>